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O:\Priv\CCTE_Wetmore-Lab\_PFAS_TK\PFAS_Analytical\GCMS\Reports\"/>
    </mc:Choice>
  </mc:AlternateContent>
  <xr:revisionPtr revIDLastSave="0" documentId="13_ncr:1_{B8F46C01-03F5-476F-A648-F53C2BE8A557}" xr6:coauthVersionLast="46" xr6:coauthVersionMax="46" xr10:uidLastSave="{00000000-0000-0000-0000-000000000000}"/>
  <bookViews>
    <workbookView xWindow="3615" yWindow="1800" windowWidth="24345" windowHeight="11385" tabRatio="792" activeTab="2" xr2:uid="{00000000-000D-0000-FFFF-FFFF00000000}"/>
  </bookViews>
  <sheets>
    <sheet name="Cover Sheet" sheetId="6" r:id="rId1"/>
    <sheet name="Executive Summary" sheetId="5" r:id="rId2"/>
    <sheet name="FractionUnbound" sheetId="3" r:id="rId3"/>
    <sheet name="SampleIDs" sheetId="7" r:id="rId4"/>
    <sheet name="CC,eLOQ" sheetId="8" r:id="rId5"/>
    <sheet name="474Raw" sheetId="22" r:id="rId6"/>
    <sheet name="760Raw" sheetId="21" r:id="rId7"/>
    <sheet name="3096Raw" sheetId="20" r:id="rId8"/>
    <sheet name="4NTRaw" sheetId="23" r:id="rId9"/>
    <sheet name="474 MDL" sheetId="24" r:id="rId10"/>
    <sheet name="760 MDL" sheetId="26" r:id="rId11"/>
    <sheet name="3096 MDL" sheetId="27" r:id="rId12"/>
    <sheet name="Notes" sheetId="9" r:id="rId13"/>
    <sheet name="ValueList_Helper" sheetId="2" state="hidden" r:id="rId14"/>
  </sheets>
  <externalReferences>
    <externalReference r:id="rId15"/>
    <externalReference r:id="rId1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5" l="1"/>
  <c r="J18" i="3"/>
  <c r="I14" i="27"/>
  <c r="I15" i="27" s="1"/>
  <c r="D6" i="5"/>
  <c r="D5" i="5"/>
  <c r="I14" i="26"/>
  <c r="I15" i="26" s="1"/>
  <c r="I14" i="24"/>
  <c r="I15" i="24" s="1"/>
  <c r="V24" i="3"/>
  <c r="R25" i="3"/>
  <c r="Q25" i="3"/>
  <c r="P25" i="3"/>
  <c r="O25" i="3"/>
  <c r="N25" i="3"/>
  <c r="M25" i="3"/>
  <c r="L25" i="3"/>
  <c r="K25" i="3"/>
  <c r="J25" i="3"/>
  <c r="R24" i="3"/>
  <c r="R23" i="3"/>
  <c r="Q24" i="3"/>
  <c r="T24" i="3" s="1"/>
  <c r="Q23" i="3"/>
  <c r="P24" i="3"/>
  <c r="S24" i="3" s="1"/>
  <c r="P23" i="3"/>
  <c r="S23" i="3" s="1"/>
  <c r="O24" i="3"/>
  <c r="O23" i="3"/>
  <c r="N24" i="3"/>
  <c r="N23" i="3"/>
  <c r="M24" i="3"/>
  <c r="M23" i="3"/>
  <c r="L23" i="3"/>
  <c r="L24" i="3"/>
  <c r="K24" i="3"/>
  <c r="W24" i="3" s="1"/>
  <c r="K23" i="3"/>
  <c r="J24" i="3"/>
  <c r="J23" i="3"/>
  <c r="X24" i="3" l="1"/>
  <c r="V23" i="3"/>
  <c r="T23" i="3"/>
  <c r="X23" i="3"/>
  <c r="W23" i="3"/>
  <c r="U23" i="3"/>
  <c r="U24" i="3"/>
  <c r="G16" i="5"/>
  <c r="L4" i="5"/>
  <c r="G4" i="5"/>
  <c r="R13" i="3"/>
  <c r="Q13" i="3"/>
  <c r="P13" i="3"/>
  <c r="P10" i="3" s="1"/>
  <c r="O13" i="3"/>
  <c r="N13" i="3"/>
  <c r="M13" i="3"/>
  <c r="L13" i="3"/>
  <c r="K13" i="3"/>
  <c r="J13" i="3"/>
  <c r="R8" i="3"/>
  <c r="Q8" i="3"/>
  <c r="P8" i="3"/>
  <c r="O8" i="3"/>
  <c r="N8" i="3"/>
  <c r="M8" i="3"/>
  <c r="L8" i="3"/>
  <c r="K8" i="3"/>
  <c r="J8" i="3"/>
  <c r="R64" i="20"/>
  <c r="R63" i="20"/>
  <c r="R62" i="20"/>
  <c r="R61" i="20"/>
  <c r="R60" i="20"/>
  <c r="R59" i="20"/>
  <c r="R57" i="20"/>
  <c r="R56" i="20"/>
  <c r="R55" i="20"/>
  <c r="R18" i="3" s="1"/>
  <c r="R54" i="20"/>
  <c r="Q18" i="3" s="1"/>
  <c r="R53" i="20"/>
  <c r="P18" i="3" s="1"/>
  <c r="R52" i="20"/>
  <c r="O18" i="3" s="1"/>
  <c r="R51" i="20"/>
  <c r="N18" i="3" s="1"/>
  <c r="R50" i="20"/>
  <c r="M18" i="3" s="1"/>
  <c r="R49" i="20"/>
  <c r="L18" i="3" s="1"/>
  <c r="R48" i="20"/>
  <c r="K18" i="3" s="1"/>
  <c r="R47" i="20"/>
  <c r="R46" i="20"/>
  <c r="R45" i="20"/>
  <c r="R44" i="20"/>
  <c r="R43" i="20"/>
  <c r="R42" i="20"/>
  <c r="R41" i="20"/>
  <c r="R40" i="20"/>
  <c r="R38" i="20"/>
  <c r="R37" i="20"/>
  <c r="R36" i="20"/>
  <c r="R35" i="20"/>
  <c r="R34" i="20"/>
  <c r="R33" i="20"/>
  <c r="R32" i="20"/>
  <c r="R31" i="20"/>
  <c r="R30" i="20"/>
  <c r="R29" i="20"/>
  <c r="R28" i="20"/>
  <c r="R27" i="20"/>
  <c r="R26" i="20"/>
  <c r="R25" i="20"/>
  <c r="R24" i="20"/>
  <c r="R23" i="20"/>
  <c r="R22" i="20"/>
  <c r="R21" i="20"/>
  <c r="R19" i="20"/>
  <c r="R18" i="20"/>
  <c r="R17" i="20"/>
  <c r="R16" i="20"/>
  <c r="R15" i="20"/>
  <c r="R14" i="20"/>
  <c r="R13" i="20"/>
  <c r="R12" i="20"/>
  <c r="R11" i="20"/>
  <c r="R10" i="20"/>
  <c r="R9" i="20"/>
  <c r="R8" i="20"/>
  <c r="R7" i="20"/>
  <c r="R6" i="20"/>
  <c r="R5" i="20"/>
  <c r="R4" i="20"/>
  <c r="R3" i="20"/>
  <c r="R64" i="21"/>
  <c r="R63" i="21"/>
  <c r="R62" i="21"/>
  <c r="R61" i="21"/>
  <c r="R60" i="21"/>
  <c r="R59" i="21"/>
  <c r="R58" i="21"/>
  <c r="R57" i="21"/>
  <c r="R56" i="21"/>
  <c r="R55" i="21"/>
  <c r="R54" i="21"/>
  <c r="R53" i="21"/>
  <c r="R52" i="21"/>
  <c r="R51" i="21"/>
  <c r="R50" i="21"/>
  <c r="R49" i="21"/>
  <c r="R48" i="21"/>
  <c r="R47" i="21"/>
  <c r="R46" i="21"/>
  <c r="R45" i="21"/>
  <c r="R44" i="21"/>
  <c r="R43" i="21"/>
  <c r="R42" i="21"/>
  <c r="R41" i="21"/>
  <c r="R40" i="21"/>
  <c r="R39" i="21"/>
  <c r="R38" i="21"/>
  <c r="R37" i="21"/>
  <c r="R36" i="21"/>
  <c r="R35" i="21"/>
  <c r="R34" i="21"/>
  <c r="R33" i="21"/>
  <c r="R32" i="21"/>
  <c r="R31" i="21"/>
  <c r="R30" i="21"/>
  <c r="R29" i="21"/>
  <c r="R28" i="21"/>
  <c r="R27" i="21"/>
  <c r="R26" i="21"/>
  <c r="R25" i="21"/>
  <c r="R24" i="21"/>
  <c r="R23" i="21"/>
  <c r="R22" i="21"/>
  <c r="R21" i="21"/>
  <c r="R20" i="21"/>
  <c r="R19" i="21"/>
  <c r="R18" i="21"/>
  <c r="R17" i="21"/>
  <c r="R16" i="21"/>
  <c r="R15" i="21"/>
  <c r="R14" i="21"/>
  <c r="R13" i="21"/>
  <c r="R12" i="21"/>
  <c r="R11" i="21"/>
  <c r="R10" i="21"/>
  <c r="R9" i="21"/>
  <c r="R8" i="21"/>
  <c r="R7" i="21"/>
  <c r="R6" i="21"/>
  <c r="R5" i="21"/>
  <c r="R4" i="21"/>
  <c r="R3" i="21"/>
  <c r="R18" i="22"/>
  <c r="R19" i="22"/>
  <c r="R20" i="22"/>
  <c r="R21" i="22"/>
  <c r="R22" i="22"/>
  <c r="R23" i="22"/>
  <c r="R24" i="22"/>
  <c r="R25" i="22"/>
  <c r="R26" i="22"/>
  <c r="R27" i="22"/>
  <c r="R28" i="22"/>
  <c r="R29" i="22"/>
  <c r="R30" i="22"/>
  <c r="R31" i="22"/>
  <c r="R32" i="22"/>
  <c r="R33" i="22"/>
  <c r="R34" i="22"/>
  <c r="R35" i="22"/>
  <c r="R36" i="22"/>
  <c r="R37" i="22"/>
  <c r="R38" i="22"/>
  <c r="R39" i="22"/>
  <c r="R40" i="22"/>
  <c r="R41" i="22"/>
  <c r="R42" i="22"/>
  <c r="R43" i="22"/>
  <c r="R44" i="22"/>
  <c r="R45" i="22"/>
  <c r="R46" i="22"/>
  <c r="R47" i="22"/>
  <c r="R48" i="22"/>
  <c r="R49" i="22"/>
  <c r="R50" i="22"/>
  <c r="R51" i="22"/>
  <c r="R52" i="22"/>
  <c r="R53" i="22"/>
  <c r="R54" i="22"/>
  <c r="R55" i="22"/>
  <c r="R56" i="22"/>
  <c r="R57" i="22"/>
  <c r="R58" i="22"/>
  <c r="R59" i="22"/>
  <c r="R60" i="22"/>
  <c r="R61" i="22"/>
  <c r="R62" i="22"/>
  <c r="R63" i="22"/>
  <c r="R64" i="22"/>
  <c r="R4" i="22"/>
  <c r="R5" i="22"/>
  <c r="R6" i="22"/>
  <c r="R7" i="22"/>
  <c r="R8" i="22"/>
  <c r="R9" i="22"/>
  <c r="R10" i="22"/>
  <c r="R11" i="22"/>
  <c r="R12" i="22"/>
  <c r="R13" i="22"/>
  <c r="R14" i="22"/>
  <c r="R15" i="22"/>
  <c r="R16" i="22"/>
  <c r="R17" i="22"/>
  <c r="R3" i="22"/>
  <c r="J10" i="3" l="1"/>
  <c r="M10" i="3"/>
  <c r="P20" i="3" l="1"/>
  <c r="J20" i="3"/>
  <c r="Y20" i="3" l="1"/>
  <c r="M20" i="3"/>
  <c r="V20" i="3" s="1"/>
  <c r="E6" i="5"/>
  <c r="E7" i="5"/>
  <c r="E5" i="5"/>
  <c r="B14" i="6"/>
  <c r="O7" i="5" l="1"/>
  <c r="O8" i="5"/>
  <c r="J19" i="5"/>
  <c r="O19" i="5"/>
  <c r="J20" i="5"/>
  <c r="J31" i="5"/>
  <c r="O31" i="5"/>
  <c r="J32" i="5"/>
  <c r="O32" i="5"/>
  <c r="J43" i="5"/>
  <c r="J44" i="5"/>
  <c r="T18" i="3"/>
  <c r="V18" i="3"/>
  <c r="X13" i="3"/>
  <c r="H33" i="5"/>
  <c r="W25" i="3"/>
  <c r="U25" i="3" l="1"/>
  <c r="U18" i="3"/>
  <c r="X18" i="3"/>
  <c r="V13" i="3"/>
  <c r="M33" i="5"/>
  <c r="S8" i="3"/>
  <c r="W13" i="3"/>
  <c r="U8" i="3"/>
  <c r="X8" i="3"/>
  <c r="H45" i="5"/>
  <c r="H30" i="5"/>
  <c r="J15" i="3"/>
  <c r="H21" i="5" s="1"/>
  <c r="M15" i="3"/>
  <c r="H24" i="5" s="1"/>
  <c r="M6" i="5"/>
  <c r="M24" i="5"/>
  <c r="S18" i="3"/>
  <c r="M12" i="5"/>
  <c r="W8" i="3"/>
  <c r="J5" i="3"/>
  <c r="H9" i="5" s="1"/>
  <c r="Y5" i="3"/>
  <c r="T25" i="3"/>
  <c r="X25" i="3"/>
  <c r="M21" i="5"/>
  <c r="W18" i="3"/>
  <c r="U13" i="3"/>
  <c r="H42" i="5"/>
  <c r="T13" i="3"/>
  <c r="V8" i="3"/>
  <c r="H48" i="5"/>
  <c r="M18" i="5"/>
  <c r="S13" i="3"/>
  <c r="M9" i="5"/>
  <c r="P5" i="3"/>
  <c r="H6" i="5" s="1"/>
  <c r="S25" i="3"/>
  <c r="M30" i="5"/>
  <c r="Y15" i="3"/>
  <c r="T8" i="3"/>
  <c r="M5" i="3"/>
  <c r="H12" i="5" s="1"/>
  <c r="Y10" i="3"/>
  <c r="V25" i="3"/>
  <c r="H20" i="3" s="1"/>
  <c r="P15" i="3"/>
  <c r="H18" i="5" s="1"/>
  <c r="S21" i="3" l="1"/>
  <c r="S20" i="3"/>
  <c r="F20" i="3"/>
  <c r="E20" i="3"/>
  <c r="H15" i="3"/>
  <c r="H10" i="3"/>
  <c r="H36" i="5"/>
  <c r="M36" i="5"/>
  <c r="F15" i="3"/>
  <c r="V5" i="3"/>
  <c r="J30" i="5"/>
  <c r="O30" i="5"/>
  <c r="E15" i="3"/>
  <c r="S15" i="3"/>
  <c r="J18" i="5" s="1"/>
  <c r="V15" i="3"/>
  <c r="V10" i="3"/>
  <c r="E5" i="3"/>
  <c r="O18" i="5"/>
  <c r="H5" i="3"/>
  <c r="S16" i="3"/>
  <c r="J42" i="5"/>
  <c r="S10" i="3"/>
  <c r="O6" i="5" s="1"/>
  <c r="E10" i="3"/>
  <c r="F10" i="3"/>
  <c r="S11" i="3"/>
  <c r="F5" i="3"/>
  <c r="S5" i="3"/>
  <c r="J6" i="5" s="1"/>
  <c r="S6" i="3"/>
  <c r="G20" i="3" l="1"/>
  <c r="G15" i="3"/>
  <c r="G5" i="3"/>
  <c r="G10" i="3"/>
</calcChain>
</file>

<file path=xl/sharedStrings.xml><?xml version="1.0" encoding="utf-8"?>
<sst xmlns="http://schemas.openxmlformats.org/spreadsheetml/2006/main" count="2201" uniqueCount="427">
  <si>
    <t>Accuracy</t>
  </si>
  <si>
    <t>DoubleBlank</t>
  </si>
  <si>
    <t>MFOET (ISTD) Results</t>
  </si>
  <si>
    <t>RT</t>
  </si>
  <si>
    <t>Blank</t>
  </si>
  <si>
    <t>2</t>
  </si>
  <si>
    <t>Sample</t>
  </si>
  <si>
    <t>Level</t>
  </si>
  <si>
    <t>QC</t>
  </si>
  <si>
    <t>MatrixSpikeDup</t>
  </si>
  <si>
    <t>MFHET (ISTD) Results</t>
  </si>
  <si>
    <t>Comment</t>
  </si>
  <si>
    <t>10</t>
  </si>
  <si>
    <t>Cal</t>
  </si>
  <si>
    <t>13</t>
  </si>
  <si>
    <t>MatrixSpike</t>
  </si>
  <si>
    <t>Data File</t>
  </si>
  <si>
    <t>3</t>
  </si>
  <si>
    <t>Name</t>
  </si>
  <si>
    <t>Type</t>
  </si>
  <si>
    <t>8</t>
  </si>
  <si>
    <t>Acq. Date-Time</t>
  </si>
  <si>
    <t>ResponseCheck</t>
  </si>
  <si>
    <t>1</t>
  </si>
  <si>
    <t>UCCC spike</t>
  </si>
  <si>
    <t>11</t>
  </si>
  <si>
    <t>9</t>
  </si>
  <si>
    <t>TuneCheck</t>
  </si>
  <si>
    <t>CC</t>
  </si>
  <si>
    <t>Resp.</t>
  </si>
  <si>
    <t/>
  </si>
  <si>
    <t>4</t>
  </si>
  <si>
    <t>7</t>
  </si>
  <si>
    <t>6</t>
  </si>
  <si>
    <t>MatrixBlank</t>
  </si>
  <si>
    <t>5</t>
  </si>
  <si>
    <t>15</t>
  </si>
  <si>
    <t>14</t>
  </si>
  <si>
    <t>12</t>
  </si>
  <si>
    <t>C</t>
  </si>
  <si>
    <t>B</t>
  </si>
  <si>
    <t>A</t>
  </si>
  <si>
    <t>Run-specific CV</t>
  </si>
  <si>
    <t>Run-specific Avg</t>
  </si>
  <si>
    <t>99-99-0</t>
  </si>
  <si>
    <t>4NT</t>
  </si>
  <si>
    <t>4-Nitrotoluene</t>
  </si>
  <si>
    <t>DTXSID5023792</t>
  </si>
  <si>
    <t>3-(Perfluoropropyl)propanol</t>
  </si>
  <si>
    <t>DTXSID4059914</t>
  </si>
  <si>
    <t>t test</t>
  </si>
  <si>
    <t>UC Assay Date</t>
  </si>
  <si>
    <t>Stability</t>
  </si>
  <si>
    <t>Fu</t>
  </si>
  <si>
    <t>CAS#</t>
  </si>
  <si>
    <t>AbbrevSampleID</t>
  </si>
  <si>
    <t>Chemical</t>
  </si>
  <si>
    <t>DTXSID</t>
  </si>
  <si>
    <t>Stability (T5hr/ T1hr)</t>
  </si>
  <si>
    <t>Fraction Unbound (fu)</t>
  </si>
  <si>
    <t>Aqueous Fraction</t>
  </si>
  <si>
    <t>Time 5 hr</t>
  </si>
  <si>
    <t>Time 1 hr</t>
  </si>
  <si>
    <t>Mean</t>
  </si>
  <si>
    <t>CV</t>
  </si>
  <si>
    <t>SD</t>
  </si>
  <si>
    <t>Ultracentrifugation Plasma protein binding assay - Experimental data and Fu calculations</t>
  </si>
  <si>
    <t>T5h</t>
  </si>
  <si>
    <t>T1h</t>
  </si>
  <si>
    <t>AF</t>
  </si>
  <si>
    <t>Fraction Unbound (Fu)</t>
  </si>
  <si>
    <t>GC Date</t>
  </si>
  <si>
    <t>Avg. Measured Conc. (μM)</t>
  </si>
  <si>
    <t>Sample Text</t>
  </si>
  <si>
    <t>4-nitrotoluene</t>
  </si>
  <si>
    <t>eLOQ (nM)</t>
  </si>
  <si>
    <t>LOD (nM)</t>
  </si>
  <si>
    <t>Sample ID</t>
  </si>
  <si>
    <t>Plasma Protein Binding</t>
  </si>
  <si>
    <t>Quantitative Limits</t>
  </si>
  <si>
    <t>Executive Summary</t>
  </si>
  <si>
    <t>Additional Notes</t>
  </si>
  <si>
    <t>ALK</t>
  </si>
  <si>
    <t>MSC</t>
  </si>
  <si>
    <t>Action</t>
  </si>
  <si>
    <t>Person</t>
  </si>
  <si>
    <t>Review of Data Timeline</t>
  </si>
  <si>
    <t>Ultracentrifugation Assay_Mix Replicate Stability Timepoint</t>
  </si>
  <si>
    <t>UC_S#letterT#</t>
  </si>
  <si>
    <t>Ultracentrifugation Assay_Mix Replicate Aqueous Fraction</t>
  </si>
  <si>
    <t>UC_S#letterAF</t>
  </si>
  <si>
    <t>Quality Check</t>
  </si>
  <si>
    <t>Calibration Curve</t>
  </si>
  <si>
    <t>Sample ID Key</t>
  </si>
  <si>
    <t>Avg. MW</t>
  </si>
  <si>
    <t>Reference Compound</t>
  </si>
  <si>
    <t>IS</t>
  </si>
  <si>
    <t>Analyte</t>
  </si>
  <si>
    <t>Analyte-IS Matching</t>
  </si>
  <si>
    <t>Flag in comments</t>
  </si>
  <si>
    <t>Reproducibility</t>
  </si>
  <si>
    <t>RSD = ±20% of historical or published values</t>
  </si>
  <si>
    <t>1 per assay batch</t>
  </si>
  <si>
    <t>Reference Chemical(s) (Assay)</t>
  </si>
  <si>
    <t>Precision</t>
  </si>
  <si>
    <t>75-125%</t>
  </si>
  <si>
    <t>Every assay sample</t>
  </si>
  <si>
    <t xml:space="preserve">Technical Replicate assessment </t>
  </si>
  <si>
    <t>Flag in comments, assess and resolve</t>
  </si>
  <si>
    <t>Specificity</t>
  </si>
  <si>
    <t>&lt;½ LOD of instrument method</t>
  </si>
  <si>
    <t>1 every 6-10 injections</t>
  </si>
  <si>
    <r>
      <t>Instrument</t>
    </r>
    <r>
      <rPr>
        <sz val="8"/>
        <color theme="1"/>
        <rFont val="Times New Roman"/>
        <family val="1"/>
      </rPr>
      <t> </t>
    </r>
    <r>
      <rPr>
        <sz val="12"/>
        <color theme="1"/>
        <rFont val="Times New Roman"/>
        <family val="1"/>
      </rPr>
      <t xml:space="preserve"> Blanks</t>
    </r>
    <r>
      <rPr>
        <sz val="8"/>
        <color theme="1"/>
        <rFont val="Times New Roman"/>
        <family val="1"/>
      </rPr>
      <t>  </t>
    </r>
    <r>
      <rPr>
        <sz val="12"/>
        <color theme="1"/>
        <rFont val="Times New Roman"/>
        <family val="1"/>
      </rPr>
      <t xml:space="preserve"> (Analytical)</t>
    </r>
  </si>
  <si>
    <t>75-125 %</t>
  </si>
  <si>
    <t>2-3 samples per run</t>
  </si>
  <si>
    <t>Curve Check (Analytical)</t>
  </si>
  <si>
    <t>7-pt curve min.</t>
  </si>
  <si>
    <t>Rerun samples and curve</t>
  </si>
  <si>
    <t>Linearity</t>
  </si>
  <si>
    <r>
      <t>r</t>
    </r>
    <r>
      <rPr>
        <vertAlign val="superscript"/>
        <sz val="12"/>
        <color theme="1"/>
        <rFont val="Times New Roman"/>
        <family val="1"/>
      </rPr>
      <t>2</t>
    </r>
    <r>
      <rPr>
        <sz val="12"/>
        <color theme="1"/>
        <rFont val="Times New Roman"/>
        <family val="1"/>
      </rPr>
      <t xml:space="preserve">≥0.98; </t>
    </r>
  </si>
  <si>
    <t>1 each run</t>
  </si>
  <si>
    <t>Calibration Curve Linearity (Analytical)</t>
  </si>
  <si>
    <t xml:space="preserve"> if QC Fails</t>
  </si>
  <si>
    <t>Assessed</t>
  </si>
  <si>
    <t>(Analytical, TK Assay, or Both)</t>
  </si>
  <si>
    <t>Corrective Action</t>
  </si>
  <si>
    <t>QC Metric</t>
  </si>
  <si>
    <t>Acceptance Criteria</t>
  </si>
  <si>
    <t>Frequency</t>
  </si>
  <si>
    <t>QC Sample Type</t>
  </si>
  <si>
    <t>Description</t>
  </si>
  <si>
    <t>QC Type</t>
  </si>
  <si>
    <t>QC Samples and Acceptance Criteria:</t>
  </si>
  <si>
    <r>
      <t xml:space="preserve">Lowest curve concentration at which precision checks can be quantitated against curve </t>
    </r>
    <r>
      <rPr>
        <sz val="11"/>
        <rFont val="Calibri"/>
        <family val="2"/>
      </rPr>
      <t>±30%</t>
    </r>
  </si>
  <si>
    <t>eLOQ Definition</t>
  </si>
  <si>
    <t>EPA Definition and Procedure for the Determination of the Method Detection Limit, Revision 2 (December 2016)</t>
  </si>
  <si>
    <t>https://www.ecfr.gov/cgi-bin/text-idx?SID=a6bb8a02b6d783f9356758b5ff0ed106&amp;mc=true&amp;node=pt40.25.136&amp;rgn=div5</t>
  </si>
  <si>
    <t>40 CFR Part 136</t>
  </si>
  <si>
    <t xml:space="preserve">References: </t>
  </si>
  <si>
    <t>MDL Calculation</t>
  </si>
  <si>
    <t>Total # Samples (not including blanks):</t>
  </si>
  <si>
    <t>Internal Standard (conc)</t>
  </si>
  <si>
    <t>CC1-CC15</t>
  </si>
  <si>
    <t>Standards,  QCs, Unknown Analyte Samples</t>
  </si>
  <si>
    <t>Sample Type:</t>
  </si>
  <si>
    <t>Report Preparer:</t>
  </si>
  <si>
    <t>Assay Preparer:</t>
  </si>
  <si>
    <r>
      <t xml:space="preserve">Dates of MS Run, </t>
    </r>
    <r>
      <rPr>
        <b/>
        <i/>
        <sz val="11"/>
        <color theme="1"/>
        <rFont val="Calibri"/>
        <family val="2"/>
        <scheme val="minor"/>
      </rPr>
      <t>resp</t>
    </r>
    <r>
      <rPr>
        <b/>
        <sz val="11"/>
        <color theme="1"/>
        <rFont val="Calibri"/>
        <family val="2"/>
        <scheme val="minor"/>
      </rPr>
      <t>.:</t>
    </r>
  </si>
  <si>
    <t>PPB_UC</t>
  </si>
  <si>
    <t>Dates Prepared:</t>
  </si>
  <si>
    <t>PPB_CC</t>
  </si>
  <si>
    <t>PFAS</t>
  </si>
  <si>
    <t>Analytes:</t>
  </si>
  <si>
    <t>*Ultracentrifugation assay to assess plasma protein binding with PFAS acids</t>
  </si>
  <si>
    <t>Analysis Set ID:</t>
  </si>
  <si>
    <r>
      <t>In Vitro TK Assessments of PFAS  (D-CED</t>
    </r>
    <r>
      <rPr>
        <sz val="11"/>
        <rFont val="Calibri"/>
        <family val="2"/>
        <scheme val="minor"/>
      </rPr>
      <t>-0031343</t>
    </r>
    <r>
      <rPr>
        <sz val="11"/>
        <color theme="1"/>
        <rFont val="Calibri"/>
        <family val="2"/>
        <scheme val="minor"/>
      </rPr>
      <t>)</t>
    </r>
  </si>
  <si>
    <t>QAPP:</t>
  </si>
  <si>
    <t>Analytical Cover Sheet</t>
  </si>
  <si>
    <t>DTXSID1047578</t>
  </si>
  <si>
    <t>DTXSID3059927</t>
  </si>
  <si>
    <t>DTXSID50369896</t>
  </si>
  <si>
    <t>1H,1H,2H,2H-Perfluorohexyl iodide</t>
  </si>
  <si>
    <t>Hexafluoroamylene</t>
  </si>
  <si>
    <t>1H,1H,10H,10H-Perfluorodecane-1,10-diol</t>
  </si>
  <si>
    <t>tris(Trifluoroethoxy)methane</t>
  </si>
  <si>
    <t>1H,1H,11H,11H-Perfluorotetraethylene glycol</t>
  </si>
  <si>
    <t>1H,1H,7H-Perfluoroheptyl 4-methylbenzenesulfonate</t>
  </si>
  <si>
    <t>DTXSID1047578, DTXSID3059927, DTXSID50369896, DTXSID30395037, DTXSID00380798, DTXSID30340244, DTXSID60379269</t>
  </si>
  <si>
    <t>2-Perfluorobutyl-[1,1,2,2-2H4]-ethanol ; 2-Perfluorooctyl-[1,1-2H2]-[1,2-13C2]-ethanol (8:2) [lot ] (3 pg/uL); 13C6-4-Nitrotoluene [lot SDFK-011] (3 pg/uL)</t>
  </si>
  <si>
    <t>Alcohols; Ref</t>
  </si>
  <si>
    <t>MFHET</t>
  </si>
  <si>
    <t>MFOET</t>
  </si>
  <si>
    <t>Total # Samples:</t>
  </si>
  <si>
    <t>Compound</t>
  </si>
  <si>
    <t>&lt;70%</t>
  </si>
  <si>
    <t>&gt;130%</t>
  </si>
  <si>
    <t>Flag for outside eLOQ criteria</t>
  </si>
  <si>
    <t>MI</t>
  </si>
  <si>
    <t>Ratio</t>
  </si>
  <si>
    <t>Final Conc.</t>
  </si>
  <si>
    <t>Custom Calc.</t>
  </si>
  <si>
    <t>Calc. Conc.</t>
  </si>
  <si>
    <t>Exp. Conc.</t>
  </si>
  <si>
    <t>Vial</t>
  </si>
  <si>
    <t>Data Path</t>
  </si>
  <si>
    <t>4NT*</t>
  </si>
  <si>
    <t>*values are of response as CC didn't contain 4NT</t>
  </si>
  <si>
    <t>4NT was not included in CC, so response was used instead of conc.</t>
  </si>
  <si>
    <t>UCCC10</t>
  </si>
  <si>
    <t>UCCC6</t>
  </si>
  <si>
    <t>UCCC1</t>
  </si>
  <si>
    <t>UCCC2</t>
  </si>
  <si>
    <t>UCCC3</t>
  </si>
  <si>
    <t>UCCC4</t>
  </si>
  <si>
    <t>UCCC5</t>
  </si>
  <si>
    <t>UCCC7</t>
  </si>
  <si>
    <t>UCCC8</t>
  </si>
  <si>
    <t>UCCC9</t>
  </si>
  <si>
    <t>UCCC11</t>
  </si>
  <si>
    <t>UCCC12</t>
  </si>
  <si>
    <t>UCCC13</t>
  </si>
  <si>
    <t>UCCC14</t>
  </si>
  <si>
    <t>UCCC15</t>
  </si>
  <si>
    <t>*</t>
  </si>
  <si>
    <t>*couldn't be derived as not in CC</t>
  </si>
  <si>
    <t>Concentrations listed are the post crash concentrations, unless otherwise specified</t>
  </si>
  <si>
    <t>issues w/ all other compounds- see PFAS-TK progress</t>
  </si>
  <si>
    <t>didn't yet have time for MDL's</t>
  </si>
  <si>
    <t>7010_3_072121061.D</t>
  </si>
  <si>
    <t>E:\Shark Tank\RawData\Group6_072121\Group6_072121</t>
  </si>
  <si>
    <t>7010_3_072121060.D</t>
  </si>
  <si>
    <t>7010_3_072121059.D</t>
  </si>
  <si>
    <t>UCG6 7/19 S1 AFc</t>
  </si>
  <si>
    <t>7010_3_072121058.D</t>
  </si>
  <si>
    <t>UCG6 7/19 S1 AFb</t>
  </si>
  <si>
    <t>7010_3_072121057.D</t>
  </si>
  <si>
    <t>UCG6 7/19 S1 AFa</t>
  </si>
  <si>
    <t>7010_3_072121056.D</t>
  </si>
  <si>
    <t>7010_3_072121055.D</t>
  </si>
  <si>
    <t>UCG6QCCC8</t>
  </si>
  <si>
    <t>7010_3_072121054.D</t>
  </si>
  <si>
    <t>7010_3_072121053.D</t>
  </si>
  <si>
    <t>UCG6 7/19 S1 T5c</t>
  </si>
  <si>
    <t>7010_3_072121052.D</t>
  </si>
  <si>
    <t>UCG6 7/19 S1 T5b</t>
  </si>
  <si>
    <t>7010_3_072121051.D</t>
  </si>
  <si>
    <t>UCG6 7/19 S1 T5a</t>
  </si>
  <si>
    <t>7010_3_072121050.D</t>
  </si>
  <si>
    <t>UCG6 7/19 S1 T1c</t>
  </si>
  <si>
    <t>7010_3_072121049.D</t>
  </si>
  <si>
    <t>UCG6 7/19 S1 T1b</t>
  </si>
  <si>
    <t>7010_3_072121048.D</t>
  </si>
  <si>
    <t>UCG6 7/19 S1 T1a</t>
  </si>
  <si>
    <t>7010_3_072121047.D</t>
  </si>
  <si>
    <t>UCG6 7/19 S2 AFc</t>
  </si>
  <si>
    <t>7010_3_072121046.D</t>
  </si>
  <si>
    <t>UCG6 7/19 S2 AFb</t>
  </si>
  <si>
    <t>7010_3_072121045.D</t>
  </si>
  <si>
    <t>UCG6 7/19 S2 AFa</t>
  </si>
  <si>
    <t>7010_3_072121044.D</t>
  </si>
  <si>
    <t>7010_3_072121043.D</t>
  </si>
  <si>
    <t>7010_3_072121042.D</t>
  </si>
  <si>
    <t>UCG6QCCC11</t>
  </si>
  <si>
    <t>7010_3_072121041.D</t>
  </si>
  <si>
    <t>UCG6 7/19 S2 T5c</t>
  </si>
  <si>
    <t>7010_3_072121040.D</t>
  </si>
  <si>
    <t>UCG6 7/19 S2 T5b</t>
  </si>
  <si>
    <t>7010_3_072121039.D</t>
  </si>
  <si>
    <t>UCG6 7/19 S2 T5a</t>
  </si>
  <si>
    <t>7010_3_072121038.D</t>
  </si>
  <si>
    <t>UCG6 7/19 S2 T1c</t>
  </si>
  <si>
    <t>7010_3_072121037.D</t>
  </si>
  <si>
    <t>UCG6 7/19 S2 T1b</t>
  </si>
  <si>
    <t>7010_3_072121036.D</t>
  </si>
  <si>
    <t>UCG6 7/19 S2 T1a</t>
  </si>
  <si>
    <t>7010_3_072121035.D</t>
  </si>
  <si>
    <t>UCG6 7/19 S3 AFc</t>
  </si>
  <si>
    <t>7010_3_072121034.D</t>
  </si>
  <si>
    <t>UCG6 7/19 S3 AFb</t>
  </si>
  <si>
    <t>7010_3_072121033.D</t>
  </si>
  <si>
    <t>UCG6 7/19 S3 AFa</t>
  </si>
  <si>
    <t>7010_3_072121032.D</t>
  </si>
  <si>
    <t>7010_3_072121031.D</t>
  </si>
  <si>
    <t>7010_3_072121030.D</t>
  </si>
  <si>
    <t>UCG6 7/19 S3 T5c</t>
  </si>
  <si>
    <t>7010_3_072121029.D</t>
  </si>
  <si>
    <t>UCG6 7/19 S3 T5b</t>
  </si>
  <si>
    <t>7010_3_072121028.D</t>
  </si>
  <si>
    <t>UCG6 7/19 S3 T5a</t>
  </si>
  <si>
    <t>7010_3_072121027.D</t>
  </si>
  <si>
    <t>UCG6 7/19 S3 T1c</t>
  </si>
  <si>
    <t>7010_3_072121026.D</t>
  </si>
  <si>
    <t>UCG6 7/19 S3 T1b</t>
  </si>
  <si>
    <t>7010_3_072121025.D</t>
  </si>
  <si>
    <t>UCG6 7/19 S3 T1a</t>
  </si>
  <si>
    <t>7010_3_072121024.D</t>
  </si>
  <si>
    <t>UCG6QC5</t>
  </si>
  <si>
    <t>7010_3_072121023.D</t>
  </si>
  <si>
    <t>7010_3_072121022.D</t>
  </si>
  <si>
    <t>7010_3_072121021.D</t>
  </si>
  <si>
    <t>7010_3_072121020.D</t>
  </si>
  <si>
    <t>7010_3_072121019.D</t>
  </si>
  <si>
    <t>7010_3_072121018.D</t>
  </si>
  <si>
    <t>7010_3_072121017.D</t>
  </si>
  <si>
    <t>7010_3_072121016.D</t>
  </si>
  <si>
    <t>7010_3_072121015.D</t>
  </si>
  <si>
    <t>7010_3_072121014.D</t>
  </si>
  <si>
    <t>7010_3_072121013.D</t>
  </si>
  <si>
    <t>7010_3_072121012.D</t>
  </si>
  <si>
    <t>7010_3_072121011.D</t>
  </si>
  <si>
    <t>7010_3_072121010.D</t>
  </si>
  <si>
    <t>7010_3_072121009.D</t>
  </si>
  <si>
    <t>7010_3_072121008.D</t>
  </si>
  <si>
    <t>7010_3_072121007.D</t>
  </si>
  <si>
    <t>7010_3_072121006.D</t>
  </si>
  <si>
    <t>7010_3_072121005.D</t>
  </si>
  <si>
    <t>7010_3_072121004.D</t>
  </si>
  <si>
    <t>7010_3_072121003.D</t>
  </si>
  <si>
    <t>7010_3_072121002.D</t>
  </si>
  <si>
    <t>7010_3_072121001.D</t>
  </si>
  <si>
    <t>7010_3_072121000.D</t>
  </si>
  <si>
    <t>Qualifier (448.0 -&gt; 96.0) Results</t>
  </si>
  <si>
    <t>Qualifier (95.0 -&gt; 69.0) Results</t>
  </si>
  <si>
    <t>Qualifier (95.0 -&gt; 51.0) Results</t>
  </si>
  <si>
    <t>3096 Results</t>
  </si>
  <si>
    <t>3096 Method</t>
  </si>
  <si>
    <t>Qualifier (348.0 -&gt; 96.0) Results</t>
  </si>
  <si>
    <t>Qualifier (482.0 -&gt; 113.0) Results</t>
  </si>
  <si>
    <t>Qualifier (482.0 -&gt; 86.0) Results</t>
  </si>
  <si>
    <t>760 Results</t>
  </si>
  <si>
    <t>760 Method</t>
  </si>
  <si>
    <t>7010_2_072121061.D</t>
  </si>
  <si>
    <t>E:\Shark Tank\Group6_072821</t>
  </si>
  <si>
    <t>7010_2_072121060.D</t>
  </si>
  <si>
    <t>7010_2_072121059.D</t>
  </si>
  <si>
    <t>7010_2_072121058.D</t>
  </si>
  <si>
    <t>7010_2_072121057.D</t>
  </si>
  <si>
    <t>7010_2_072121056.D</t>
  </si>
  <si>
    <t>7010_2_072121055.D</t>
  </si>
  <si>
    <t>7010_2_072121054.D</t>
  </si>
  <si>
    <t>7010_2_072121053.D</t>
  </si>
  <si>
    <t>7010_2_072121052.D</t>
  </si>
  <si>
    <t>7010_2_072121051.D</t>
  </si>
  <si>
    <t>7010_2_072121050.D</t>
  </si>
  <si>
    <t>7010_2_072121049.D</t>
  </si>
  <si>
    <t>7010_2_072121048.D</t>
  </si>
  <si>
    <t>7010_2_072121047.D</t>
  </si>
  <si>
    <t>7010_2_072121046.D</t>
  </si>
  <si>
    <t>7010_2_072121045.D</t>
  </si>
  <si>
    <t>7010_2_072121044.D</t>
  </si>
  <si>
    <t>7010_2_072121043.D</t>
  </si>
  <si>
    <t>7010_2_072121042.D</t>
  </si>
  <si>
    <t>7010_2_072121041.D</t>
  </si>
  <si>
    <t>7010_2_072121040.D</t>
  </si>
  <si>
    <t>7010_2_072121039.D</t>
  </si>
  <si>
    <t>7010_2_072121038.D</t>
  </si>
  <si>
    <t>7010_2_072121037.D</t>
  </si>
  <si>
    <t>7010_2_072121036.D</t>
  </si>
  <si>
    <t>7010_2_072121035.D</t>
  </si>
  <si>
    <t>7010_2_072121034.D</t>
  </si>
  <si>
    <t>7010_2_072121033.D</t>
  </si>
  <si>
    <t>7010_2_072121032.D</t>
  </si>
  <si>
    <t>7010_2_072121031.D</t>
  </si>
  <si>
    <t>7010_2_072121030.D</t>
  </si>
  <si>
    <t>7010_2_072121029.D</t>
  </si>
  <si>
    <t>7010_2_072121028.D</t>
  </si>
  <si>
    <t>7010_2_072121027.D</t>
  </si>
  <si>
    <t>7010_2_072121026.D</t>
  </si>
  <si>
    <t>7010_2_072121025.D</t>
  </si>
  <si>
    <t>7010_2_072121024.D</t>
  </si>
  <si>
    <t>7010_2_072121023.D</t>
  </si>
  <si>
    <t>7010_2_072121022.D</t>
  </si>
  <si>
    <t>7010_2_072121021.D</t>
  </si>
  <si>
    <t>7010_2_072121020.D</t>
  </si>
  <si>
    <t>7010_2_072121019.D</t>
  </si>
  <si>
    <t>7010_2_072121018.D</t>
  </si>
  <si>
    <t>7010_2_072121017.D</t>
  </si>
  <si>
    <t>7010_2_072121016.D</t>
  </si>
  <si>
    <t>7010_2_072121015.D</t>
  </si>
  <si>
    <t>7010_2_072121014.D</t>
  </si>
  <si>
    <t>7010_2_072121013.D</t>
  </si>
  <si>
    <t>7010_2_072121012.D</t>
  </si>
  <si>
    <t>7010_2_072121011.D</t>
  </si>
  <si>
    <t>7010_2_072121010.D</t>
  </si>
  <si>
    <t>7010_2_072121009.D</t>
  </si>
  <si>
    <t>7010_2_072121008.D</t>
  </si>
  <si>
    <t>7010_2_072121007.D</t>
  </si>
  <si>
    <t>7010_2_072121006.D</t>
  </si>
  <si>
    <t>7010_2_072121005.D</t>
  </si>
  <si>
    <t>7010_2_072121004.D</t>
  </si>
  <si>
    <t>7010_2_072121003.D</t>
  </si>
  <si>
    <t>7010_2_072121002.D</t>
  </si>
  <si>
    <t>7010_2_072121001.D</t>
  </si>
  <si>
    <t>7010_2_072121000.D</t>
  </si>
  <si>
    <t>Qualifier (348.0 -&gt; 129.0) Results</t>
  </si>
  <si>
    <t>Qualifier (119.0 -&gt; 69.0) Results</t>
  </si>
  <si>
    <t>Qualifier (524.0 -&gt; 327.0) Results</t>
  </si>
  <si>
    <t>474 Results</t>
  </si>
  <si>
    <t>474 Method</t>
  </si>
  <si>
    <t>Final post crash conc.</t>
  </si>
  <si>
    <t>DTXSID90880156</t>
  </si>
  <si>
    <t>1-Iodo-1H,1H,2H,2H-perfluorononane</t>
  </si>
  <si>
    <t>DTXSID60379901</t>
  </si>
  <si>
    <t>(Perfluoro-5-methylhexyl)ethyl 2-methylprop-2-enoate</t>
  </si>
  <si>
    <t>DTXSID70880230</t>
  </si>
  <si>
    <t>((2,2,3,3-Tetrafluoropropoxy)methyl)oxirane</t>
  </si>
  <si>
    <t>19932-26-4</t>
  </si>
  <si>
    <t>50836-66-3</t>
  </si>
  <si>
    <t>2043-52-9</t>
  </si>
  <si>
    <t>Assay conducted 7/16/2021</t>
  </si>
  <si>
    <t>Analytical data generated 7/28/2021</t>
  </si>
  <si>
    <t>2021_PFAS_PPB_UC_Group6_ALK</t>
  </si>
  <si>
    <t>Qualifier (143.0 -&gt; 84.1) Results</t>
  </si>
  <si>
    <t>4NT13C6 (ISTD) Results</t>
  </si>
  <si>
    <t>Qualifier (137.0 -&gt; 78.1) Results</t>
  </si>
  <si>
    <t>4NT Results</t>
  </si>
  <si>
    <t>4NT Method</t>
  </si>
  <si>
    <t>https://www.epa.gov/sites/production/files/2016-12/documents/mdl-procedure_rev2_12-13-2016.pdf</t>
  </si>
  <si>
    <t>MDL (nM)</t>
  </si>
  <si>
    <t>Student's t-value at 6 degrees of freedom (0.99 confidence interval)</t>
  </si>
  <si>
    <t>sd</t>
  </si>
  <si>
    <t>7010_2_072121075.D</t>
  </si>
  <si>
    <t>7010_2_072121074.D</t>
  </si>
  <si>
    <t>7010_2_072121073.D</t>
  </si>
  <si>
    <t>7010_2_072121072.D</t>
  </si>
  <si>
    <t>7010_2_072121071.D</t>
  </si>
  <si>
    <t>7010_2_072121070.D</t>
  </si>
  <si>
    <t>7010_2_072121069.D</t>
  </si>
  <si>
    <t>Area</t>
  </si>
  <si>
    <t>899 Results</t>
  </si>
  <si>
    <t>7010_3_072121075.D</t>
  </si>
  <si>
    <t>7010_3_072121074.D</t>
  </si>
  <si>
    <t>7010_3_072121073.D</t>
  </si>
  <si>
    <t>7010_3_072121072.D</t>
  </si>
  <si>
    <t>7010_3_072121071.D</t>
  </si>
  <si>
    <t>7010_3_072121070.D</t>
  </si>
  <si>
    <t>7010_3_072121069.D</t>
  </si>
  <si>
    <t>7010_2_072121068.D</t>
  </si>
  <si>
    <t>7010_2_072121067.D</t>
  </si>
  <si>
    <t>7010_2_072121066.D</t>
  </si>
  <si>
    <t>7010_2_072121065.D</t>
  </si>
  <si>
    <t>7010_2_072121064.D</t>
  </si>
  <si>
    <t>7010_2_072121063.D</t>
  </si>
  <si>
    <t>7010_2_072121062.D</t>
  </si>
  <si>
    <t>QC Report completed 9/2/2021</t>
  </si>
  <si>
    <t>Flags</t>
  </si>
  <si>
    <t>All QC points outside 30% tolerance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</si>
</sst>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\ AM/PM"/>
    <numFmt numFmtId="165" formatCode="0.0000"/>
    <numFmt numFmtId="166" formatCode="0.000"/>
  </numFmts>
  <fonts count="22">
    <font>
      <sz val="11"/>
      <color theme="1"/>
      <name val="Calibri"/>
      <family val="2"/>
      <scheme val="minor"/>
    </font>
    <font>
      <sz val="8"/>
      <name val="Microsoft Sans Serif"/>
      <family val="2"/>
    </font>
    <font>
      <sz val="8"/>
      <color rgb="FF000000"/>
      <name val="Microsoft Sans Serif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8"/>
      <name val="Calibri"/>
      <family val="2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color theme="1"/>
      <name val="Times New Roman"/>
      <family val="1"/>
    </font>
    <font>
      <vertAlign val="superscript"/>
      <sz val="12"/>
      <color theme="1"/>
      <name val="Times New Roman"/>
      <family val="1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rgb="FF000000"/>
      <name val="Arial Unicode MS"/>
    </font>
  </fonts>
  <fills count="6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20" fillId="5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00">
    <xf numFmtId="0" fontId="0" fillId="0" borderId="0" xfId="0"/>
    <xf numFmtId="0" fontId="1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2" fontId="0" fillId="0" borderId="6" xfId="1" applyNumberFormat="1" applyFont="1" applyBorder="1" applyAlignment="1">
      <alignment horizontal="center" vertical="center"/>
    </xf>
    <xf numFmtId="2" fontId="0" fillId="0" borderId="7" xfId="1" applyNumberFormat="1" applyFont="1" applyBorder="1" applyAlignment="1">
      <alignment horizontal="center" vertical="center"/>
    </xf>
    <xf numFmtId="2" fontId="0" fillId="0" borderId="8" xfId="1" applyNumberFormat="1" applyFont="1" applyBorder="1" applyAlignment="1">
      <alignment horizontal="center" vertical="center"/>
    </xf>
    <xf numFmtId="2" fontId="0" fillId="0" borderId="6" xfId="1" applyNumberFormat="1" applyFont="1" applyBorder="1" applyAlignment="1">
      <alignment horizontal="center"/>
    </xf>
    <xf numFmtId="2" fontId="0" fillId="0" borderId="7" xfId="1" applyNumberFormat="1" applyFont="1" applyBorder="1" applyAlignment="1">
      <alignment horizontal="center"/>
    </xf>
    <xf numFmtId="2" fontId="0" fillId="0" borderId="8" xfId="1" applyNumberFormat="1" applyFont="1" applyBorder="1" applyAlignment="1">
      <alignment horizontal="center"/>
    </xf>
    <xf numFmtId="2" fontId="0" fillId="0" borderId="9" xfId="1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6" fontId="5" fillId="0" borderId="18" xfId="0" applyNumberFormat="1" applyFont="1" applyBorder="1" applyAlignment="1">
      <alignment horizontal="center"/>
    </xf>
    <xf numFmtId="166" fontId="5" fillId="0" borderId="19" xfId="0" applyNumberFormat="1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166" fontId="0" fillId="0" borderId="18" xfId="1" applyNumberFormat="1" applyFont="1" applyFill="1" applyBorder="1" applyAlignment="1"/>
    <xf numFmtId="166" fontId="0" fillId="0" borderId="0" xfId="1" applyNumberFormat="1" applyFont="1" applyFill="1" applyBorder="1" applyAlignment="1"/>
    <xf numFmtId="0" fontId="0" fillId="3" borderId="15" xfId="0" applyFill="1" applyBorder="1" applyAlignment="1">
      <alignment horizontal="center" vertical="center"/>
    </xf>
    <xf numFmtId="166" fontId="3" fillId="3" borderId="1" xfId="1" applyNumberFormat="1" applyFont="1" applyFill="1" applyBorder="1" applyAlignment="1">
      <alignment horizontal="center" vertical="center"/>
    </xf>
    <xf numFmtId="166" fontId="3" fillId="3" borderId="16" xfId="1" applyNumberFormat="1" applyFont="1" applyFill="1" applyBorder="1" applyAlignment="1">
      <alignment horizontal="center" vertical="center"/>
    </xf>
    <xf numFmtId="2" fontId="0" fillId="0" borderId="0" xfId="1" applyNumberFormat="1" applyFont="1" applyFill="1" applyBorder="1" applyAlignment="1">
      <alignment horizontal="center" vertical="center"/>
    </xf>
    <xf numFmtId="2" fontId="5" fillId="0" borderId="19" xfId="1" applyNumberFormat="1" applyFont="1" applyFill="1" applyBorder="1" applyAlignment="1">
      <alignment horizontal="center" vertical="center"/>
    </xf>
    <xf numFmtId="2" fontId="0" fillId="0" borderId="18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2" fontId="0" fillId="0" borderId="19" xfId="1" applyNumberFormat="1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2" fontId="0" fillId="3" borderId="21" xfId="1" applyNumberFormat="1" applyFont="1" applyFill="1" applyBorder="1"/>
    <xf numFmtId="2" fontId="0" fillId="3" borderId="22" xfId="1" applyNumberFormat="1" applyFont="1" applyFill="1" applyBorder="1"/>
    <xf numFmtId="2" fontId="0" fillId="3" borderId="23" xfId="1" applyNumberFormat="1" applyFont="1" applyFill="1" applyBorder="1"/>
    <xf numFmtId="2" fontId="0" fillId="3" borderId="24" xfId="1" applyNumberFormat="1" applyFont="1" applyFill="1" applyBorder="1"/>
    <xf numFmtId="0" fontId="0" fillId="3" borderId="25" xfId="0" applyFill="1" applyBorder="1" applyAlignment="1">
      <alignment horizontal="center"/>
    </xf>
    <xf numFmtId="16" fontId="7" fillId="0" borderId="26" xfId="0" applyNumberFormat="1" applyFont="1" applyBorder="1" applyAlignment="1">
      <alignment horizontal="center"/>
    </xf>
    <xf numFmtId="165" fontId="0" fillId="0" borderId="0" xfId="0" applyNumberFormat="1"/>
    <xf numFmtId="0" fontId="0" fillId="0" borderId="12" xfId="0" applyBorder="1" applyAlignment="1">
      <alignment horizontal="center"/>
    </xf>
    <xf numFmtId="0" fontId="0" fillId="0" borderId="29" xfId="0" applyBorder="1"/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66" fontId="0" fillId="0" borderId="6" xfId="1" applyNumberFormat="1" applyFont="1" applyBorder="1"/>
    <xf numFmtId="166" fontId="0" fillId="0" borderId="7" xfId="1" applyNumberFormat="1" applyFont="1" applyBorder="1"/>
    <xf numFmtId="166" fontId="0" fillId="0" borderId="8" xfId="1" applyNumberFormat="1" applyFont="1" applyBorder="1"/>
    <xf numFmtId="166" fontId="0" fillId="0" borderId="6" xfId="1" applyNumberFormat="1" applyFont="1" applyBorder="1" applyAlignment="1">
      <alignment horizontal="center" vertical="center"/>
    </xf>
    <xf numFmtId="166" fontId="0" fillId="0" borderId="7" xfId="1" applyNumberFormat="1" applyFont="1" applyBorder="1" applyAlignment="1">
      <alignment horizontal="center" vertical="center"/>
    </xf>
    <xf numFmtId="166" fontId="0" fillId="0" borderId="8" xfId="1" applyNumberFormat="1" applyFont="1" applyBorder="1" applyAlignment="1">
      <alignment horizontal="center" vertical="center"/>
    </xf>
    <xf numFmtId="166" fontId="0" fillId="3" borderId="21" xfId="1" applyNumberFormat="1" applyFont="1" applyFill="1" applyBorder="1"/>
    <xf numFmtId="166" fontId="0" fillId="3" borderId="22" xfId="1" applyNumberFormat="1" applyFont="1" applyFill="1" applyBorder="1"/>
    <xf numFmtId="166" fontId="0" fillId="3" borderId="23" xfId="1" applyNumberFormat="1" applyFont="1" applyFill="1" applyBorder="1"/>
    <xf numFmtId="2" fontId="0" fillId="3" borderId="23" xfId="1" applyNumberFormat="1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16" fontId="7" fillId="0" borderId="15" xfId="0" applyNumberFormat="1" applyFont="1" applyBorder="1" applyAlignment="1">
      <alignment horizontal="center"/>
    </xf>
    <xf numFmtId="16" fontId="7" fillId="0" borderId="1" xfId="0" applyNumberFormat="1" applyFont="1" applyBorder="1" applyAlignment="1">
      <alignment horizontal="center"/>
    </xf>
    <xf numFmtId="166" fontId="0" fillId="0" borderId="8" xfId="1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165" fontId="7" fillId="0" borderId="0" xfId="0" applyNumberFormat="1" applyFont="1" applyAlignment="1">
      <alignment horizontal="center"/>
    </xf>
    <xf numFmtId="165" fontId="5" fillId="0" borderId="0" xfId="0" applyNumberFormat="1" applyFont="1"/>
    <xf numFmtId="0" fontId="0" fillId="0" borderId="0" xfId="0" applyAlignment="1">
      <alignment horizontal="left"/>
    </xf>
    <xf numFmtId="0" fontId="8" fillId="0" borderId="0" xfId="0" applyFont="1"/>
    <xf numFmtId="0" fontId="7" fillId="0" borderId="0" xfId="0" applyFont="1"/>
    <xf numFmtId="166" fontId="0" fillId="0" borderId="13" xfId="0" applyNumberFormat="1" applyBorder="1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4" fontId="0" fillId="0" borderId="3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35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  <xf numFmtId="166" fontId="0" fillId="0" borderId="33" xfId="0" applyNumberFormat="1" applyBorder="1" applyAlignment="1">
      <alignment horizontal="center" vertical="center"/>
    </xf>
    <xf numFmtId="166" fontId="0" fillId="0" borderId="35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4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13" fillId="0" borderId="38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16" fillId="0" borderId="38" xfId="0" applyFont="1" applyBorder="1" applyAlignment="1">
      <alignment horizontal="center" vertical="center" wrapText="1"/>
    </xf>
    <xf numFmtId="0" fontId="16" fillId="0" borderId="39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7" fillId="0" borderId="0" xfId="0" applyFont="1"/>
    <xf numFmtId="0" fontId="0" fillId="0" borderId="0" xfId="0" applyAlignment="1">
      <alignment vertical="center" wrapText="1"/>
    </xf>
    <xf numFmtId="0" fontId="9" fillId="0" borderId="0" xfId="2"/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0" fontId="5" fillId="0" borderId="0" xfId="0" applyFont="1" applyAlignment="1">
      <alignment vertical="center"/>
    </xf>
    <xf numFmtId="0" fontId="10" fillId="0" borderId="0" xfId="0" applyFont="1"/>
    <xf numFmtId="0" fontId="0" fillId="0" borderId="0" xfId="0" applyBorder="1" applyAlignment="1">
      <alignment vertical="center"/>
    </xf>
    <xf numFmtId="14" fontId="8" fillId="0" borderId="0" xfId="0" applyNumberFormat="1" applyFont="1"/>
    <xf numFmtId="0" fontId="0" fillId="0" borderId="8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20" fillId="5" borderId="0" xfId="4"/>
    <xf numFmtId="0" fontId="19" fillId="4" borderId="0" xfId="3" applyAlignment="1">
      <alignment horizontal="center"/>
    </xf>
    <xf numFmtId="166" fontId="0" fillId="0" borderId="1" xfId="0" applyNumberFormat="1" applyBorder="1" applyAlignment="1">
      <alignment horizontal="center"/>
    </xf>
    <xf numFmtId="166" fontId="5" fillId="0" borderId="0" xfId="0" applyNumberFormat="1" applyFont="1" applyBorder="1" applyAlignment="1">
      <alignment horizontal="center"/>
    </xf>
    <xf numFmtId="166" fontId="0" fillId="0" borderId="8" xfId="0" applyNumberFormat="1" applyBorder="1"/>
    <xf numFmtId="166" fontId="0" fillId="0" borderId="7" xfId="0" applyNumberFormat="1" applyBorder="1"/>
    <xf numFmtId="166" fontId="0" fillId="0" borderId="6" xfId="0" applyNumberFormat="1" applyBorder="1"/>
    <xf numFmtId="0" fontId="0" fillId="0" borderId="6" xfId="0" applyFill="1" applyBorder="1" applyAlignment="1">
      <alignment horizontal="center"/>
    </xf>
    <xf numFmtId="0" fontId="0" fillId="0" borderId="0" xfId="0" applyAlignment="1" applyProtection="1">
      <alignment horizontal="center" vertical="center"/>
      <protection locked="0"/>
    </xf>
    <xf numFmtId="2" fontId="0" fillId="0" borderId="51" xfId="1" applyNumberFormat="1" applyFont="1" applyBorder="1" applyAlignment="1">
      <alignment horizontal="center" vertical="center"/>
    </xf>
    <xf numFmtId="166" fontId="0" fillId="0" borderId="1" xfId="0" applyNumberFormat="1" applyBorder="1"/>
    <xf numFmtId="2" fontId="0" fillId="3" borderId="52" xfId="1" applyNumberFormat="1" applyFont="1" applyFill="1" applyBorder="1"/>
    <xf numFmtId="0" fontId="5" fillId="0" borderId="0" xfId="0" applyFont="1" applyBorder="1" applyAlignment="1">
      <alignment horizontal="center"/>
    </xf>
    <xf numFmtId="166" fontId="0" fillId="0" borderId="16" xfId="0" applyNumberFormat="1" applyBorder="1"/>
    <xf numFmtId="166" fontId="0" fillId="0" borderId="15" xfId="0" applyNumberFormat="1" applyBorder="1"/>
    <xf numFmtId="166" fontId="0" fillId="0" borderId="19" xfId="1" applyNumberFormat="1" applyFont="1" applyFill="1" applyBorder="1" applyAlignment="1"/>
    <xf numFmtId="2" fontId="0" fillId="0" borderId="16" xfId="0" applyNumberFormat="1" applyBorder="1"/>
    <xf numFmtId="2" fontId="0" fillId="0" borderId="1" xfId="0" applyNumberFormat="1" applyBorder="1"/>
    <xf numFmtId="2" fontId="0" fillId="0" borderId="15" xfId="0" applyNumberFormat="1" applyBorder="1"/>
    <xf numFmtId="2" fontId="0" fillId="0" borderId="8" xfId="0" applyNumberFormat="1" applyBorder="1"/>
    <xf numFmtId="2" fontId="0" fillId="0" borderId="7" xfId="0" applyNumberFormat="1" applyBorder="1"/>
    <xf numFmtId="2" fontId="0" fillId="0" borderId="6" xfId="0" applyNumberFormat="1" applyBorder="1"/>
    <xf numFmtId="0" fontId="9" fillId="0" borderId="0" xfId="5"/>
    <xf numFmtId="0" fontId="21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0" fontId="0" fillId="0" borderId="0" xfId="0" applyAlignment="1" applyProtection="1">
      <alignment vertical="center"/>
      <protection locked="0"/>
    </xf>
    <xf numFmtId="0" fontId="13" fillId="0" borderId="17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 vertical="center"/>
    </xf>
    <xf numFmtId="14" fontId="0" fillId="0" borderId="37" xfId="0" applyNumberFormat="1" applyBorder="1" applyAlignment="1">
      <alignment horizontal="center" vertical="center"/>
    </xf>
    <xf numFmtId="14" fontId="0" fillId="0" borderId="14" xfId="0" applyNumberFormat="1" applyBorder="1" applyAlignment="1">
      <alignment horizontal="center" vertical="center"/>
    </xf>
    <xf numFmtId="14" fontId="0" fillId="0" borderId="36" xfId="0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36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0" fillId="0" borderId="35" xfId="0" applyNumberFormat="1" applyBorder="1" applyAlignment="1">
      <alignment horizontal="center" vertical="center"/>
    </xf>
    <xf numFmtId="165" fontId="0" fillId="0" borderId="13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6" fontId="0" fillId="0" borderId="37" xfId="0" applyNumberFormat="1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166" fontId="0" fillId="0" borderId="36" xfId="0" applyNumberForma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6" fontId="0" fillId="0" borderId="43" xfId="0" applyNumberFormat="1" applyBorder="1" applyAlignment="1">
      <alignment horizontal="center" vertical="center"/>
    </xf>
    <xf numFmtId="166" fontId="0" fillId="0" borderId="45" xfId="0" applyNumberFormat="1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165" fontId="0" fillId="0" borderId="39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38" xfId="0" applyNumberForma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166" fontId="0" fillId="0" borderId="48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165" fontId="0" fillId="0" borderId="17" xfId="0" applyNumberForma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6" fontId="0" fillId="0" borderId="27" xfId="0" applyNumberFormat="1" applyBorder="1" applyAlignment="1">
      <alignment horizontal="center" vertical="center"/>
    </xf>
    <xf numFmtId="166" fontId="0" fillId="0" borderId="13" xfId="0" applyNumberFormat="1" applyBorder="1" applyAlignment="1">
      <alignment horizontal="center" vertical="center"/>
    </xf>
    <xf numFmtId="0" fontId="7" fillId="0" borderId="0" xfId="0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6">
    <cellStyle name="Bad" xfId="3" builtinId="27"/>
    <cellStyle name="Hyperlink" xfId="5" builtinId="8"/>
    <cellStyle name="Hyperlink 2" xfId="2" xr:uid="{C90F9EB1-E923-4E7B-9F1C-FD1F0AF5CDEA}"/>
    <cellStyle name="Neutral" xfId="4" builtinId="28"/>
    <cellStyle name="Normal" xfId="0" builtinId="0"/>
    <cellStyle name="Percent" xfId="1" builtin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emf"/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emf"/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15</xdr:row>
      <xdr:rowOff>0</xdr:rowOff>
    </xdr:from>
    <xdr:ext cx="595312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E2FF1677-76DB-4381-BDC1-EA957AABC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95312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83346</xdr:colOff>
      <xdr:row>33</xdr:row>
      <xdr:rowOff>83343</xdr:rowOff>
    </xdr:from>
    <xdr:to>
      <xdr:col>14</xdr:col>
      <xdr:colOff>1456252</xdr:colOff>
      <xdr:row>36</xdr:row>
      <xdr:rowOff>95249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09A929A-2CD7-47CB-B121-5BF19CE3C8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762" b="27703"/>
        <a:stretch/>
      </xdr:blipFill>
      <xdr:spPr bwMode="auto">
        <a:xfrm>
          <a:off x="20621627" y="7072312"/>
          <a:ext cx="1372906" cy="5834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59532</xdr:colOff>
      <xdr:row>9</xdr:row>
      <xdr:rowOff>11906</xdr:rowOff>
    </xdr:from>
    <xdr:to>
      <xdr:col>9</xdr:col>
      <xdr:colOff>1431132</xdr:colOff>
      <xdr:row>13</xdr:row>
      <xdr:rowOff>107156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3F54DB5-3580-4DD0-B689-D2D20C1BFFB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631" b="21843"/>
        <a:stretch/>
      </xdr:blipFill>
      <xdr:spPr bwMode="auto">
        <a:xfrm>
          <a:off x="14585157" y="2047875"/>
          <a:ext cx="137160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59532</xdr:colOff>
      <xdr:row>8</xdr:row>
      <xdr:rowOff>95250</xdr:rowOff>
    </xdr:from>
    <xdr:to>
      <xdr:col>14</xdr:col>
      <xdr:colOff>1431132</xdr:colOff>
      <xdr:row>13</xdr:row>
      <xdr:rowOff>95250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D4A52F1-C2CC-4018-8F51-67CF3FC4A54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612" b="15869"/>
        <a:stretch/>
      </xdr:blipFill>
      <xdr:spPr bwMode="auto">
        <a:xfrm>
          <a:off x="20943095" y="1952625"/>
          <a:ext cx="1371600" cy="9405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35719</xdr:colOff>
      <xdr:row>20</xdr:row>
      <xdr:rowOff>11906</xdr:rowOff>
    </xdr:from>
    <xdr:to>
      <xdr:col>9</xdr:col>
      <xdr:colOff>1407319</xdr:colOff>
      <xdr:row>25</xdr:row>
      <xdr:rowOff>119062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933BD233-1AEC-4AC0-894E-E3096E01AF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3027" b="9685"/>
        <a:stretch/>
      </xdr:blipFill>
      <xdr:spPr bwMode="auto">
        <a:xfrm>
          <a:off x="14561344" y="4333875"/>
          <a:ext cx="1371600" cy="1059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65</xdr:row>
      <xdr:rowOff>0</xdr:rowOff>
    </xdr:from>
    <xdr:ext cx="9086850" cy="3514725"/>
    <xdr:pic>
      <xdr:nvPicPr>
        <xdr:cNvPr id="2" name="Picture 1">
          <a:extLst>
            <a:ext uri="{FF2B5EF4-FFF2-40B4-BE49-F238E27FC236}">
              <a16:creationId xmlns:a16="http://schemas.microsoft.com/office/drawing/2014/main" id="{5DEF8427-E1E0-4396-A205-4A05152F4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825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65</xdr:row>
      <xdr:rowOff>0</xdr:rowOff>
    </xdr:from>
    <xdr:ext cx="9086850" cy="3514725"/>
    <xdr:pic>
      <xdr:nvPicPr>
        <xdr:cNvPr id="2" name="Picture 1">
          <a:extLst>
            <a:ext uri="{FF2B5EF4-FFF2-40B4-BE49-F238E27FC236}">
              <a16:creationId xmlns:a16="http://schemas.microsoft.com/office/drawing/2014/main" id="{B99FBBEC-49BD-4E46-9A35-9B3A94F2B1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825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65</xdr:row>
      <xdr:rowOff>0</xdr:rowOff>
    </xdr:from>
    <xdr:ext cx="9086850" cy="3514725"/>
    <xdr:pic>
      <xdr:nvPicPr>
        <xdr:cNvPr id="2" name="Picture 1">
          <a:extLst>
            <a:ext uri="{FF2B5EF4-FFF2-40B4-BE49-F238E27FC236}">
              <a16:creationId xmlns:a16="http://schemas.microsoft.com/office/drawing/2014/main" id="{EC7CAA05-D63E-4D3D-AE8B-F5205F5A1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3825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524827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3458691A-81AE-4574-A50B-14D1F0B8DC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4</xdr:row>
      <xdr:rowOff>0</xdr:rowOff>
    </xdr:from>
    <xdr:ext cx="9086850" cy="3514725"/>
    <xdr:pic>
      <xdr:nvPicPr>
        <xdr:cNvPr id="3" name="Picture 2">
          <a:extLst>
            <a:ext uri="{FF2B5EF4-FFF2-40B4-BE49-F238E27FC236}">
              <a16:creationId xmlns:a16="http://schemas.microsoft.com/office/drawing/2014/main" id="{3325A44B-1A5C-4B01-9DD4-1FFC18906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7620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524827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7760E4CF-08E1-46FB-9722-A22613A57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13</xdr:col>
      <xdr:colOff>0</xdr:colOff>
      <xdr:row>5</xdr:row>
      <xdr:rowOff>0</xdr:rowOff>
    </xdr:from>
    <xdr:ext cx="9086850" cy="3514725"/>
    <xdr:pic>
      <xdr:nvPicPr>
        <xdr:cNvPr id="3" name="Picture 2">
          <a:extLst>
            <a:ext uri="{FF2B5EF4-FFF2-40B4-BE49-F238E27FC236}">
              <a16:creationId xmlns:a16="http://schemas.microsoft.com/office/drawing/2014/main" id="{28E33373-2DC8-4836-B2D0-B52922D2C8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0" y="952500"/>
          <a:ext cx="9086850" cy="3514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16</xdr:row>
      <xdr:rowOff>0</xdr:rowOff>
    </xdr:from>
    <xdr:ext cx="5248275" cy="1714500"/>
    <xdr:pic>
      <xdr:nvPicPr>
        <xdr:cNvPr id="2" name="Picture 1">
          <a:extLst>
            <a:ext uri="{FF2B5EF4-FFF2-40B4-BE49-F238E27FC236}">
              <a16:creationId xmlns:a16="http://schemas.microsoft.com/office/drawing/2014/main" id="{95363AD7-0EB4-47CA-A3B3-6B70BD99E9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048000"/>
          <a:ext cx="5248275" cy="1714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0</xdr:colOff>
      <xdr:row>2</xdr:row>
      <xdr:rowOff>0</xdr:rowOff>
    </xdr:from>
    <xdr:ext cx="9086850" cy="3257550"/>
    <xdr:pic>
      <xdr:nvPicPr>
        <xdr:cNvPr id="3" name="Picture 2">
          <a:extLst>
            <a:ext uri="{FF2B5EF4-FFF2-40B4-BE49-F238E27FC236}">
              <a16:creationId xmlns:a16="http://schemas.microsoft.com/office/drawing/2014/main" id="{61E5B09C-3281-4AC9-B981-438226F8F4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381000"/>
          <a:ext cx="9086850" cy="325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sepa-my.sharepoint.com/personal/kreutz_anna_epa_gov/Documents/Profile/Documents/PFAS_Data/120619_PFAS_PPB_Amides_UC_AK_0316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kreutz\OneDrive%20-%20Environmental%20Protection%20Agency%20(EPA)\Profile\Documents\PFAS\PFAS_Data\021220_915_965_476_267_906_273_913_899_900_analysis_0803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Executive SummaryAK"/>
      <sheetName val="FractionUnbound"/>
      <sheetName val="Blanks"/>
      <sheetName val="LOD"/>
      <sheetName val="CC,eLOQ"/>
      <sheetName val="InternalStandards"/>
      <sheetName val="SampleIDs"/>
      <sheetName val="QC"/>
      <sheetName val="1206Analysis"/>
      <sheetName val="4NT Analysis"/>
      <sheetName val="102919RawOutput"/>
      <sheetName val="102919Raw4NT"/>
      <sheetName val="110119RawOutput"/>
      <sheetName val="121019RawOutput"/>
      <sheetName val="ValueList_Helper"/>
    </sheetNames>
    <sheetDataSet>
      <sheetData sheetId="0" refreshError="1"/>
      <sheetData sheetId="1" refreshError="1"/>
      <sheetData sheetId="2">
        <row r="6">
          <cell r="B6" t="str">
            <v>Heptafluorobutyramide</v>
          </cell>
          <cell r="O6">
            <v>0.60092417624380812</v>
          </cell>
          <cell r="P6" t="str">
            <v>NA</v>
          </cell>
        </row>
        <row r="14">
          <cell r="O14">
            <v>0.60148329327336159</v>
          </cell>
          <cell r="P14">
            <v>0.45041982430871347</v>
          </cell>
        </row>
        <row r="18">
          <cell r="O18">
            <v>0.66803918872724699</v>
          </cell>
          <cell r="P18">
            <v>0.87013838138134147</v>
          </cell>
        </row>
        <row r="22">
          <cell r="O22" t="str">
            <v>NA</v>
          </cell>
          <cell r="P22">
            <v>2.9749522048430121E-2</v>
          </cell>
        </row>
      </sheetData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Executive Summary"/>
      <sheetName val="FractionUnbound_Adjusted"/>
      <sheetName val="Sample ID"/>
      <sheetName val="Blanks"/>
      <sheetName val="QC"/>
      <sheetName val="Control Chart"/>
      <sheetName val="Control Chart_3125"/>
      <sheetName val="Control Chart_899"/>
      <sheetName val="ValueList_Helper"/>
      <sheetName val="ControlChart_899&amp;900_MFOET"/>
      <sheetName val="ControlChart_899&amp;900_4NT13C6"/>
      <sheetName val="UC Data"/>
      <sheetName val="3125Data"/>
      <sheetName val="899&amp;900 Data"/>
      <sheetName val="899_Data0225"/>
      <sheetName val="900 Cal"/>
      <sheetName val="900_MDL_CC1"/>
      <sheetName val="899 Cal"/>
      <sheetName val="899_MDL_CC1"/>
      <sheetName val="MDL Data"/>
      <sheetName val="915_Cal"/>
      <sheetName val="915 MDL"/>
      <sheetName val="965 Cal"/>
      <sheetName val="965 MDL"/>
      <sheetName val="476 Cal"/>
      <sheetName val="476 MDL"/>
      <sheetName val="267 Cal"/>
      <sheetName val="267 MDL"/>
      <sheetName val="906 Cal"/>
      <sheetName val="906 MDL"/>
      <sheetName val="273 Cal"/>
      <sheetName val="273 MDL"/>
      <sheetName val="913 Cal"/>
      <sheetName val="913 MDL"/>
      <sheetName val="Cal_Curve 3125"/>
      <sheetName val="3125_MDL"/>
      <sheetName val="4NT Cal"/>
      <sheetName val="4NT MDL"/>
      <sheetName val="3125Cal Curve_4NT"/>
      <sheetName val="4NT Cal_899&amp;900"/>
      <sheetName val="4NT_MDL_CC1_899&amp;900"/>
      <sheetName val="Analysis"/>
      <sheetName val="FractionUnbound_Old"/>
    </sheetNames>
    <sheetDataSet>
      <sheetData sheetId="0"/>
      <sheetData sheetId="1"/>
      <sheetData sheetId="2">
        <row r="20">
          <cell r="T20">
            <v>0.99292990316662777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cfr.gov/cgi-bin/text-idx?SID=a6bb8a02b6d783f9356758b5ff0ed106&amp;mc=true&amp;node=pt40.25.136&amp;rgn=div5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hyperlink" Target="https://www.ecfr.gov/cgi-bin/text-idx?SID=a6bb8a02b6d783f9356758b5ff0ed106&amp;mc=true&amp;node=pt40.25.136&amp;rgn=div5" TargetMode="External"/><Relationship Id="rId1" Type="http://schemas.openxmlformats.org/officeDocument/2006/relationships/hyperlink" Target="https://www.epa.gov/sites/production/files/2016-12/documents/mdl-procedure_rev2_12-13-2016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95204-3C92-4763-B00F-ECCD06B670B9}">
  <dimension ref="A1:G62"/>
  <sheetViews>
    <sheetView topLeftCell="A28" zoomScale="90" zoomScaleNormal="90" workbookViewId="0">
      <selection activeCell="G41" sqref="G41"/>
    </sheetView>
  </sheetViews>
  <sheetFormatPr defaultRowHeight="15"/>
  <cols>
    <col min="1" max="1" width="38.85546875" customWidth="1"/>
    <col min="2" max="2" width="60.5703125" customWidth="1"/>
    <col min="3" max="3" width="20.7109375" customWidth="1"/>
    <col min="4" max="5" width="27.42578125" customWidth="1"/>
    <col min="6" max="6" width="21.85546875" customWidth="1"/>
  </cols>
  <sheetData>
    <row r="1" spans="1:5" ht="18.75">
      <c r="A1" s="103" t="s">
        <v>157</v>
      </c>
    </row>
    <row r="2" spans="1:5">
      <c r="A2" s="83" t="s">
        <v>156</v>
      </c>
      <c r="B2" t="s">
        <v>155</v>
      </c>
    </row>
    <row r="3" spans="1:5" ht="14.25" customHeight="1">
      <c r="A3" s="83" t="s">
        <v>154</v>
      </c>
      <c r="B3" s="83" t="s">
        <v>391</v>
      </c>
      <c r="C3" s="97" t="s">
        <v>153</v>
      </c>
    </row>
    <row r="4" spans="1:5" ht="45">
      <c r="A4" s="102" t="s">
        <v>152</v>
      </c>
      <c r="B4" s="100" t="s">
        <v>167</v>
      </c>
      <c r="C4" s="63" t="s">
        <v>151</v>
      </c>
    </row>
    <row r="5" spans="1:5">
      <c r="A5" s="83" t="s">
        <v>149</v>
      </c>
      <c r="B5" s="101">
        <v>44393</v>
      </c>
      <c r="C5" s="87" t="s">
        <v>150</v>
      </c>
    </row>
    <row r="6" spans="1:5">
      <c r="A6" s="83" t="s">
        <v>146</v>
      </c>
      <c r="B6" s="101" t="s">
        <v>82</v>
      </c>
    </row>
    <row r="7" spans="1:5">
      <c r="A7" s="83" t="s">
        <v>149</v>
      </c>
      <c r="B7" s="101">
        <v>44393</v>
      </c>
      <c r="C7" s="87" t="s">
        <v>148</v>
      </c>
    </row>
    <row r="8" spans="1:5">
      <c r="A8" s="83" t="s">
        <v>147</v>
      </c>
      <c r="B8" s="101">
        <v>44405</v>
      </c>
      <c r="C8" s="87"/>
    </row>
    <row r="9" spans="1:5">
      <c r="A9" s="83" t="s">
        <v>146</v>
      </c>
      <c r="B9" s="101" t="s">
        <v>82</v>
      </c>
    </row>
    <row r="10" spans="1:5">
      <c r="A10" s="83" t="s">
        <v>145</v>
      </c>
      <c r="B10" t="s">
        <v>82</v>
      </c>
    </row>
    <row r="11" spans="1:5">
      <c r="A11" s="83" t="s">
        <v>144</v>
      </c>
      <c r="B11" t="s">
        <v>143</v>
      </c>
      <c r="C11" s="87" t="s">
        <v>142</v>
      </c>
    </row>
    <row r="12" spans="1:5" ht="45">
      <c r="A12" s="83" t="s">
        <v>141</v>
      </c>
      <c r="B12" s="100" t="s">
        <v>168</v>
      </c>
      <c r="C12" s="63" t="s">
        <v>169</v>
      </c>
    </row>
    <row r="13" spans="1:5">
      <c r="A13" s="83"/>
    </row>
    <row r="14" spans="1:5">
      <c r="A14" s="83" t="s">
        <v>140</v>
      </c>
      <c r="B14" s="87">
        <f>SampleIDs!M2</f>
        <v>61</v>
      </c>
    </row>
    <row r="16" spans="1:5" ht="15" customHeight="1">
      <c r="A16" s="83" t="s">
        <v>139</v>
      </c>
      <c r="B16" s="140"/>
      <c r="C16" s="140"/>
      <c r="D16" s="140"/>
      <c r="E16" t="s">
        <v>138</v>
      </c>
    </row>
    <row r="17" spans="1:6">
      <c r="A17" s="83"/>
      <c r="B17" s="140"/>
      <c r="C17" s="140"/>
      <c r="D17" s="140"/>
      <c r="E17" t="s">
        <v>137</v>
      </c>
      <c r="F17" s="99" t="s">
        <v>136</v>
      </c>
    </row>
    <row r="18" spans="1:6">
      <c r="A18" s="83"/>
      <c r="B18" s="140"/>
      <c r="C18" s="140"/>
      <c r="D18" s="140"/>
      <c r="E18" t="s">
        <v>135</v>
      </c>
    </row>
    <row r="19" spans="1:6">
      <c r="A19" s="83"/>
      <c r="B19" s="140"/>
      <c r="C19" s="140"/>
      <c r="D19" s="140"/>
      <c r="E19" s="98"/>
    </row>
    <row r="20" spans="1:6">
      <c r="A20" s="83"/>
      <c r="B20" s="140"/>
      <c r="C20" s="140"/>
      <c r="D20" s="140"/>
      <c r="E20" s="98"/>
    </row>
    <row r="21" spans="1:6">
      <c r="A21" s="83"/>
      <c r="B21" s="140"/>
      <c r="C21" s="140"/>
      <c r="D21" s="140"/>
      <c r="E21" s="98"/>
    </row>
    <row r="22" spans="1:6">
      <c r="A22" s="83"/>
      <c r="B22" s="140"/>
      <c r="C22" s="140"/>
      <c r="D22" s="140"/>
      <c r="E22" s="98"/>
    </row>
    <row r="23" spans="1:6">
      <c r="A23" s="83"/>
      <c r="B23" s="140"/>
      <c r="C23" s="140"/>
      <c r="D23" s="140"/>
    </row>
    <row r="24" spans="1:6">
      <c r="A24" s="83" t="s">
        <v>134</v>
      </c>
      <c r="B24" s="84" t="s">
        <v>133</v>
      </c>
      <c r="C24" s="87"/>
      <c r="D24" s="87"/>
      <c r="E24" s="87"/>
    </row>
    <row r="26" spans="1:6">
      <c r="A26" s="83" t="s">
        <v>132</v>
      </c>
      <c r="B26" s="97"/>
    </row>
    <row r="27" spans="1:6" ht="15.75" thickBot="1">
      <c r="A27" s="16" t="s">
        <v>131</v>
      </c>
      <c r="B27" s="16" t="s">
        <v>130</v>
      </c>
      <c r="C27" s="16" t="s">
        <v>127</v>
      </c>
      <c r="D27" s="16" t="s">
        <v>19</v>
      </c>
      <c r="E27" s="16"/>
    </row>
    <row r="28" spans="1:6" ht="15.75">
      <c r="A28" s="96" t="s">
        <v>129</v>
      </c>
      <c r="B28" s="141" t="s">
        <v>128</v>
      </c>
      <c r="C28" s="141" t="s">
        <v>127</v>
      </c>
      <c r="D28" s="95" t="s">
        <v>126</v>
      </c>
      <c r="E28" s="95" t="s">
        <v>125</v>
      </c>
    </row>
    <row r="29" spans="1:6" ht="16.5" thickBot="1">
      <c r="A29" s="92" t="s">
        <v>124</v>
      </c>
      <c r="B29" s="142"/>
      <c r="C29" s="142"/>
      <c r="D29" s="94" t="s">
        <v>123</v>
      </c>
      <c r="E29" s="94" t="s">
        <v>122</v>
      </c>
    </row>
    <row r="30" spans="1:6" ht="18.75">
      <c r="A30" s="137" t="s">
        <v>121</v>
      </c>
      <c r="B30" s="137" t="s">
        <v>120</v>
      </c>
      <c r="C30" s="93" t="s">
        <v>119</v>
      </c>
      <c r="D30" s="137" t="s">
        <v>118</v>
      </c>
      <c r="E30" s="137" t="s">
        <v>117</v>
      </c>
    </row>
    <row r="31" spans="1:6" ht="16.5" thickBot="1">
      <c r="A31" s="138"/>
      <c r="B31" s="138"/>
      <c r="C31" s="91" t="s">
        <v>116</v>
      </c>
      <c r="D31" s="138"/>
      <c r="E31" s="138"/>
    </row>
    <row r="32" spans="1:6" ht="16.5" thickBot="1">
      <c r="A32" s="92" t="s">
        <v>115</v>
      </c>
      <c r="B32" s="91" t="s">
        <v>114</v>
      </c>
      <c r="C32" s="91" t="s">
        <v>113</v>
      </c>
      <c r="D32" s="91" t="s">
        <v>0</v>
      </c>
      <c r="E32" s="91" t="s">
        <v>99</v>
      </c>
    </row>
    <row r="33" spans="1:7" ht="32.25" thickBot="1">
      <c r="A33" s="92" t="s">
        <v>112</v>
      </c>
      <c r="B33" s="91" t="s">
        <v>111</v>
      </c>
      <c r="C33" s="91" t="s">
        <v>110</v>
      </c>
      <c r="D33" s="91" t="s">
        <v>109</v>
      </c>
      <c r="E33" s="91" t="s">
        <v>108</v>
      </c>
    </row>
    <row r="34" spans="1:7" ht="16.5" thickBot="1">
      <c r="A34" s="92" t="s">
        <v>107</v>
      </c>
      <c r="B34" s="91" t="s">
        <v>106</v>
      </c>
      <c r="C34" s="91" t="s">
        <v>105</v>
      </c>
      <c r="D34" s="91" t="s">
        <v>104</v>
      </c>
      <c r="E34" s="91" t="s">
        <v>99</v>
      </c>
    </row>
    <row r="35" spans="1:7" ht="48" thickBot="1">
      <c r="A35" s="92" t="s">
        <v>103</v>
      </c>
      <c r="B35" s="91" t="s">
        <v>102</v>
      </c>
      <c r="C35" s="91" t="s">
        <v>101</v>
      </c>
      <c r="D35" s="91" t="s">
        <v>100</v>
      </c>
      <c r="E35" s="91" t="s">
        <v>99</v>
      </c>
    </row>
    <row r="37" spans="1:7">
      <c r="A37" s="83" t="s">
        <v>98</v>
      </c>
      <c r="B37" s="87"/>
    </row>
    <row r="38" spans="1:7">
      <c r="A38" s="16" t="s">
        <v>97</v>
      </c>
      <c r="B38" s="16" t="s">
        <v>18</v>
      </c>
      <c r="C38" s="16" t="s">
        <v>77</v>
      </c>
      <c r="D38" s="16" t="s">
        <v>96</v>
      </c>
      <c r="E38" s="16" t="s">
        <v>95</v>
      </c>
      <c r="F38" s="16" t="s">
        <v>94</v>
      </c>
      <c r="G38" s="83" t="s">
        <v>425</v>
      </c>
    </row>
    <row r="39" spans="1:7">
      <c r="A39" s="89" t="s">
        <v>380</v>
      </c>
      <c r="B39" s="89" t="s">
        <v>381</v>
      </c>
      <c r="C39" s="89">
        <v>474</v>
      </c>
      <c r="D39" s="119" t="s">
        <v>170</v>
      </c>
      <c r="E39" s="143" t="s">
        <v>74</v>
      </c>
      <c r="F39" s="87">
        <v>524.01199999999994</v>
      </c>
      <c r="G39" t="s">
        <v>426</v>
      </c>
    </row>
    <row r="40" spans="1:7">
      <c r="A40" s="89" t="s">
        <v>382</v>
      </c>
      <c r="B40" s="89" t="s">
        <v>383</v>
      </c>
      <c r="C40" s="89">
        <v>760</v>
      </c>
      <c r="D40" s="119" t="s">
        <v>170</v>
      </c>
      <c r="E40" s="143"/>
      <c r="F40" s="87">
        <v>482.18900000000002</v>
      </c>
      <c r="G40" t="s">
        <v>426</v>
      </c>
    </row>
    <row r="41" spans="1:7">
      <c r="A41" s="89" t="s">
        <v>384</v>
      </c>
      <c r="B41" s="89" t="s">
        <v>385</v>
      </c>
      <c r="C41" s="89">
        <v>3096</v>
      </c>
      <c r="D41" s="119" t="s">
        <v>171</v>
      </c>
      <c r="E41" s="143"/>
      <c r="F41" s="87">
        <v>188.12200000000001</v>
      </c>
      <c r="G41" t="s">
        <v>426</v>
      </c>
    </row>
    <row r="42" spans="1:7">
      <c r="A42" s="87"/>
      <c r="B42" s="87"/>
      <c r="C42" s="87"/>
      <c r="D42" s="90"/>
      <c r="E42" s="136"/>
      <c r="F42" s="87"/>
    </row>
    <row r="43" spans="1:7">
      <c r="A43" s="89"/>
      <c r="B43" s="89"/>
      <c r="C43" s="89"/>
      <c r="D43" s="90"/>
      <c r="E43" s="136"/>
      <c r="F43" s="87"/>
    </row>
    <row r="44" spans="1:7">
      <c r="A44" s="89"/>
      <c r="B44" s="89"/>
      <c r="C44" s="89"/>
      <c r="D44" s="90"/>
      <c r="E44" s="136"/>
      <c r="F44" s="87"/>
    </row>
    <row r="45" spans="1:7">
      <c r="A45" s="87"/>
      <c r="B45" s="87"/>
      <c r="C45" s="87"/>
      <c r="D45" s="90"/>
      <c r="E45" s="136"/>
      <c r="F45" s="87"/>
    </row>
    <row r="46" spans="1:7">
      <c r="A46" s="104"/>
      <c r="B46" s="104"/>
      <c r="C46" s="104"/>
      <c r="D46" s="90"/>
      <c r="E46" s="90"/>
      <c r="F46" s="87"/>
    </row>
    <row r="47" spans="1:7">
      <c r="D47" s="85"/>
      <c r="E47" s="85"/>
    </row>
    <row r="48" spans="1:7">
      <c r="A48" s="16" t="s">
        <v>93</v>
      </c>
      <c r="D48" s="85"/>
      <c r="E48" s="85"/>
    </row>
    <row r="49" spans="1:2">
      <c r="A49" s="87" t="s">
        <v>28</v>
      </c>
      <c r="B49" s="89" t="s">
        <v>92</v>
      </c>
    </row>
    <row r="50" spans="1:2">
      <c r="A50" s="87" t="s">
        <v>8</v>
      </c>
      <c r="B50" s="89" t="s">
        <v>91</v>
      </c>
    </row>
    <row r="51" spans="1:2">
      <c r="A51" s="87" t="s">
        <v>90</v>
      </c>
      <c r="B51" t="s">
        <v>89</v>
      </c>
    </row>
    <row r="52" spans="1:2">
      <c r="A52" s="87" t="s">
        <v>88</v>
      </c>
      <c r="B52" t="s">
        <v>87</v>
      </c>
    </row>
    <row r="53" spans="1:2">
      <c r="A53" s="87"/>
    </row>
    <row r="54" spans="1:2">
      <c r="A54" s="139" t="s">
        <v>86</v>
      </c>
      <c r="B54" s="139"/>
    </row>
    <row r="55" spans="1:2">
      <c r="A55" s="88" t="s">
        <v>85</v>
      </c>
      <c r="B55" s="88" t="s">
        <v>84</v>
      </c>
    </row>
    <row r="56" spans="1:2">
      <c r="A56" s="87" t="s">
        <v>82</v>
      </c>
      <c r="B56" s="86" t="s">
        <v>389</v>
      </c>
    </row>
    <row r="57" spans="1:2">
      <c r="A57" s="87" t="s">
        <v>83</v>
      </c>
      <c r="B57" s="86" t="s">
        <v>390</v>
      </c>
    </row>
    <row r="58" spans="1:2">
      <c r="A58" s="87" t="s">
        <v>82</v>
      </c>
      <c r="B58" s="86" t="s">
        <v>424</v>
      </c>
    </row>
    <row r="59" spans="1:2">
      <c r="A59" s="85"/>
      <c r="B59" s="84"/>
    </row>
    <row r="60" spans="1:2">
      <c r="A60" s="83" t="s">
        <v>81</v>
      </c>
    </row>
    <row r="61" spans="1:2">
      <c r="A61" s="82" t="s">
        <v>205</v>
      </c>
      <c r="B61" s="81"/>
    </row>
    <row r="62" spans="1:2">
      <c r="A62" s="58"/>
    </row>
  </sheetData>
  <mergeCells count="9">
    <mergeCell ref="E30:E31"/>
    <mergeCell ref="A54:B54"/>
    <mergeCell ref="B16:D23"/>
    <mergeCell ref="B28:B29"/>
    <mergeCell ref="C28:C29"/>
    <mergeCell ref="A30:A31"/>
    <mergeCell ref="B30:B31"/>
    <mergeCell ref="D30:D31"/>
    <mergeCell ref="E39:E41"/>
  </mergeCells>
  <hyperlinks>
    <hyperlink ref="B4" location="DTXSID2060965!A1" display="DTXSID2060965" xr:uid="{6825B5C9-1D91-4BF1-A9BD-6412F26A6272}"/>
    <hyperlink ref="F17" r:id="rId1" xr:uid="{776E0410-839A-4FC9-A15E-76273872297F}"/>
  </hyperlinks>
  <pageMargins left="0.7" right="0.7" top="0.75" bottom="0.75" header="0.3" footer="0.3"/>
  <pageSetup orientation="portrait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5F630-D623-452B-8069-55839EA72198}">
  <dimension ref="A1:K28"/>
  <sheetViews>
    <sheetView topLeftCell="A4" workbookViewId="0">
      <selection activeCell="A30" sqref="A30"/>
    </sheetView>
  </sheetViews>
  <sheetFormatPr defaultRowHeight="15"/>
  <cols>
    <col min="3" max="3" width="13.5703125" customWidth="1"/>
    <col min="4" max="4" width="20.5703125" customWidth="1"/>
    <col min="7" max="7" width="14.5703125" customWidth="1"/>
  </cols>
  <sheetData>
    <row r="1" spans="1:11">
      <c r="A1" t="s">
        <v>139</v>
      </c>
    </row>
    <row r="3" spans="1:11">
      <c r="A3">
        <v>899</v>
      </c>
    </row>
    <row r="5" spans="1:11">
      <c r="A5" s="197" t="s">
        <v>6</v>
      </c>
      <c r="B5" s="198"/>
      <c r="C5" s="198"/>
      <c r="D5" s="198"/>
      <c r="E5" s="198"/>
      <c r="F5" s="198"/>
      <c r="G5" s="199"/>
      <c r="H5" s="197" t="s">
        <v>409</v>
      </c>
      <c r="I5" s="198"/>
      <c r="J5" s="198"/>
      <c r="K5" s="199"/>
    </row>
    <row r="6" spans="1:11">
      <c r="A6" s="4" t="s">
        <v>30</v>
      </c>
      <c r="B6" s="4" t="s">
        <v>30</v>
      </c>
      <c r="C6" s="4" t="s">
        <v>18</v>
      </c>
      <c r="D6" s="4" t="s">
        <v>16</v>
      </c>
      <c r="E6" s="4" t="s">
        <v>19</v>
      </c>
      <c r="F6" s="4" t="s">
        <v>7</v>
      </c>
      <c r="G6" s="4" t="s">
        <v>21</v>
      </c>
      <c r="H6" s="4" t="s">
        <v>3</v>
      </c>
      <c r="I6" s="4" t="s">
        <v>179</v>
      </c>
      <c r="J6" s="4" t="s">
        <v>0</v>
      </c>
      <c r="K6" s="4" t="s">
        <v>408</v>
      </c>
    </row>
    <row r="7" spans="1:11">
      <c r="A7" s="2"/>
      <c r="B7" s="2"/>
      <c r="C7" s="2" t="s">
        <v>190</v>
      </c>
      <c r="D7" s="2" t="s">
        <v>407</v>
      </c>
      <c r="E7" s="2" t="s">
        <v>13</v>
      </c>
      <c r="F7" s="2" t="s">
        <v>23</v>
      </c>
      <c r="G7" s="3">
        <v>44406.705194733797</v>
      </c>
      <c r="H7" s="1">
        <v>4.83233333333333</v>
      </c>
      <c r="I7" s="1">
        <v>7.6620983630807</v>
      </c>
      <c r="J7" s="1">
        <v>109.45854804401</v>
      </c>
      <c r="K7" s="1">
        <v>2469.14919081173</v>
      </c>
    </row>
    <row r="8" spans="1:11">
      <c r="A8" s="2"/>
      <c r="B8" s="2"/>
      <c r="C8" s="2" t="s">
        <v>190</v>
      </c>
      <c r="D8" s="2" t="s">
        <v>406</v>
      </c>
      <c r="E8" s="2" t="s">
        <v>13</v>
      </c>
      <c r="F8" s="2" t="s">
        <v>23</v>
      </c>
      <c r="G8" s="3">
        <v>44406.723010243099</v>
      </c>
      <c r="H8" s="1">
        <v>4.8425500000000001</v>
      </c>
      <c r="I8" s="1">
        <v>7.6425558441784904</v>
      </c>
      <c r="J8" s="1">
        <v>109.17936920255001</v>
      </c>
      <c r="K8" s="1">
        <v>2415.2322347935601</v>
      </c>
    </row>
    <row r="9" spans="1:11">
      <c r="A9" s="2"/>
      <c r="B9" s="2"/>
      <c r="C9" s="2" t="s">
        <v>190</v>
      </c>
      <c r="D9" s="2" t="s">
        <v>405</v>
      </c>
      <c r="E9" s="2" t="s">
        <v>13</v>
      </c>
      <c r="F9" s="2" t="s">
        <v>23</v>
      </c>
      <c r="G9" s="3">
        <v>44406.740844513901</v>
      </c>
      <c r="H9" s="1">
        <v>4.8476499999999998</v>
      </c>
      <c r="I9" s="1">
        <v>6.8959753534067998</v>
      </c>
      <c r="J9" s="1">
        <v>98.513933620097106</v>
      </c>
      <c r="K9" s="1">
        <v>1940.18203429459</v>
      </c>
    </row>
    <row r="10" spans="1:11">
      <c r="A10" s="2"/>
      <c r="B10" s="2"/>
      <c r="C10" s="2" t="s">
        <v>190</v>
      </c>
      <c r="D10" s="2" t="s">
        <v>404</v>
      </c>
      <c r="E10" s="2" t="s">
        <v>13</v>
      </c>
      <c r="F10" s="2" t="s">
        <v>23</v>
      </c>
      <c r="G10" s="3">
        <v>44406.758744236096</v>
      </c>
      <c r="H10" s="1">
        <v>4.8476499999999998</v>
      </c>
      <c r="I10" s="1">
        <v>6.5142290250388299</v>
      </c>
      <c r="J10" s="1">
        <v>93.060414643411903</v>
      </c>
      <c r="K10" s="1">
        <v>2185.53827504943</v>
      </c>
    </row>
    <row r="11" spans="1:11">
      <c r="A11" s="2"/>
      <c r="B11" s="2"/>
      <c r="C11" s="2" t="s">
        <v>190</v>
      </c>
      <c r="D11" s="2" t="s">
        <v>403</v>
      </c>
      <c r="E11" s="2" t="s">
        <v>13</v>
      </c>
      <c r="F11" s="2" t="s">
        <v>23</v>
      </c>
      <c r="G11" s="3">
        <v>44406.776562407402</v>
      </c>
      <c r="H11" s="1">
        <v>4.83233333333333</v>
      </c>
      <c r="I11" s="1">
        <v>6.9367193738673203</v>
      </c>
      <c r="J11" s="1">
        <v>99.095991055247396</v>
      </c>
      <c r="K11" s="1">
        <v>2054.6846427877399</v>
      </c>
    </row>
    <row r="12" spans="1:11">
      <c r="A12" s="2"/>
      <c r="B12" s="2"/>
      <c r="C12" s="2" t="s">
        <v>190</v>
      </c>
      <c r="D12" s="2" t="s">
        <v>402</v>
      </c>
      <c r="E12" s="2" t="s">
        <v>13</v>
      </c>
      <c r="F12" s="2" t="s">
        <v>23</v>
      </c>
      <c r="G12" s="3">
        <v>44406.794369606498</v>
      </c>
      <c r="H12" s="1">
        <v>4.8425500000000001</v>
      </c>
      <c r="I12" s="1">
        <v>6.8743270633949596</v>
      </c>
      <c r="J12" s="1">
        <v>98.204672334213797</v>
      </c>
      <c r="K12" s="1">
        <v>1978.76860890743</v>
      </c>
    </row>
    <row r="13" spans="1:11">
      <c r="A13" s="2"/>
      <c r="B13" s="2"/>
      <c r="C13" s="2" t="s">
        <v>190</v>
      </c>
      <c r="D13" s="2" t="s">
        <v>401</v>
      </c>
      <c r="E13" s="2" t="s">
        <v>13</v>
      </c>
      <c r="F13" s="2" t="s">
        <v>23</v>
      </c>
      <c r="G13" s="3">
        <v>44406.812241481501</v>
      </c>
      <c r="H13" s="1">
        <v>4.8476499999999998</v>
      </c>
      <c r="I13" s="1">
        <v>6.4740949770328902</v>
      </c>
      <c r="J13" s="1">
        <v>92.487071100469905</v>
      </c>
      <c r="K13" s="1">
        <v>1934.85692954254</v>
      </c>
    </row>
    <row r="14" spans="1:11">
      <c r="H14" t="s">
        <v>400</v>
      </c>
      <c r="I14">
        <f>ROUND(STDEV(I7:I13),2)</f>
        <v>0.48</v>
      </c>
    </row>
    <row r="15" spans="1:11">
      <c r="A15" s="135" t="s">
        <v>399</v>
      </c>
      <c r="E15" s="134">
        <v>3.1429999999999998</v>
      </c>
      <c r="H15" t="s">
        <v>398</v>
      </c>
      <c r="I15">
        <f>ROUND((I14*E15),2)</f>
        <v>1.51</v>
      </c>
    </row>
    <row r="26" spans="1:8">
      <c r="A26" t="s">
        <v>138</v>
      </c>
    </row>
    <row r="27" spans="1:8">
      <c r="A27" t="s">
        <v>137</v>
      </c>
      <c r="C27" s="133" t="s">
        <v>136</v>
      </c>
    </row>
    <row r="28" spans="1:8">
      <c r="A28" t="s">
        <v>135</v>
      </c>
      <c r="H28" s="133" t="s">
        <v>397</v>
      </c>
    </row>
  </sheetData>
  <mergeCells count="2">
    <mergeCell ref="A5:G5"/>
    <mergeCell ref="H5:K5"/>
  </mergeCells>
  <hyperlinks>
    <hyperlink ref="H28" r:id="rId1" xr:uid="{3434FD98-25BB-4070-80EC-B171FD16B08F}"/>
    <hyperlink ref="C27" r:id="rId2" xr:uid="{5E7329B2-C3D2-412A-8AEE-604A6C527DDB}"/>
  </hyperlinks>
  <pageMargins left="0.7" right="0.7" top="0.75" bottom="0.75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D5978-0E91-45CC-B7E4-58209E0DFA1F}">
  <dimension ref="A1:K28"/>
  <sheetViews>
    <sheetView topLeftCell="A5" workbookViewId="0">
      <selection activeCell="T33" sqref="T33"/>
    </sheetView>
  </sheetViews>
  <sheetFormatPr defaultRowHeight="15"/>
  <cols>
    <col min="3" max="3" width="13.5703125" customWidth="1"/>
    <col min="4" max="4" width="20.5703125" customWidth="1"/>
    <col min="7" max="7" width="16.42578125" customWidth="1"/>
  </cols>
  <sheetData>
    <row r="1" spans="1:11">
      <c r="A1" t="s">
        <v>139</v>
      </c>
    </row>
    <row r="3" spans="1:11">
      <c r="A3">
        <v>899</v>
      </c>
    </row>
    <row r="5" spans="1:11">
      <c r="A5" s="197" t="s">
        <v>6</v>
      </c>
      <c r="B5" s="198"/>
      <c r="C5" s="198"/>
      <c r="D5" s="198"/>
      <c r="E5" s="198"/>
      <c r="F5" s="198"/>
      <c r="G5" s="199"/>
      <c r="H5" s="197" t="s">
        <v>409</v>
      </c>
      <c r="I5" s="198"/>
      <c r="J5" s="198"/>
      <c r="K5" s="199"/>
    </row>
    <row r="6" spans="1:11">
      <c r="A6" s="4" t="s">
        <v>30</v>
      </c>
      <c r="B6" s="4" t="s">
        <v>30</v>
      </c>
      <c r="C6" s="4" t="s">
        <v>18</v>
      </c>
      <c r="D6" s="4" t="s">
        <v>16</v>
      </c>
      <c r="E6" s="4" t="s">
        <v>19</v>
      </c>
      <c r="F6" s="4" t="s">
        <v>7</v>
      </c>
      <c r="G6" s="4" t="s">
        <v>21</v>
      </c>
      <c r="H6" s="4" t="s">
        <v>3</v>
      </c>
      <c r="I6" s="4" t="s">
        <v>179</v>
      </c>
      <c r="J6" s="4" t="s">
        <v>0</v>
      </c>
      <c r="K6" s="4" t="s">
        <v>408</v>
      </c>
    </row>
    <row r="7" spans="1:11">
      <c r="A7" s="2"/>
      <c r="B7" s="2"/>
      <c r="C7" s="2" t="s">
        <v>190</v>
      </c>
      <c r="D7" s="2" t="s">
        <v>416</v>
      </c>
      <c r="E7" s="2" t="s">
        <v>13</v>
      </c>
      <c r="F7" s="2" t="s">
        <v>23</v>
      </c>
      <c r="G7" s="3">
        <v>44399.891263726902</v>
      </c>
      <c r="H7" s="1">
        <v>6.9895666666666703</v>
      </c>
      <c r="I7" s="1">
        <v>5.4032802167085396</v>
      </c>
      <c r="J7" s="1">
        <v>77.189717381550594</v>
      </c>
      <c r="K7" s="1">
        <v>3031.2595268554701</v>
      </c>
    </row>
    <row r="8" spans="1:11">
      <c r="A8" s="2"/>
      <c r="B8" s="2"/>
      <c r="C8" s="2" t="s">
        <v>190</v>
      </c>
      <c r="D8" s="2" t="s">
        <v>415</v>
      </c>
      <c r="E8" s="2" t="s">
        <v>13</v>
      </c>
      <c r="F8" s="2" t="s">
        <v>23</v>
      </c>
      <c r="G8" s="3">
        <v>44399.909623564803</v>
      </c>
      <c r="H8" s="1">
        <v>6.9929500000000004</v>
      </c>
      <c r="I8" s="1">
        <v>7.0286489559608398</v>
      </c>
      <c r="J8" s="1">
        <v>100.409270799441</v>
      </c>
      <c r="K8" s="1">
        <v>3812.4705206298299</v>
      </c>
    </row>
    <row r="9" spans="1:11">
      <c r="A9" s="2"/>
      <c r="B9" s="2"/>
      <c r="C9" s="2" t="s">
        <v>190</v>
      </c>
      <c r="D9" s="2" t="s">
        <v>414</v>
      </c>
      <c r="E9" s="2" t="s">
        <v>13</v>
      </c>
      <c r="F9" s="2" t="s">
        <v>23</v>
      </c>
      <c r="G9" s="3">
        <v>44399.928004571797</v>
      </c>
      <c r="H9" s="1">
        <v>6.9929500000000004</v>
      </c>
      <c r="I9" s="1">
        <v>7.4367731551495204</v>
      </c>
      <c r="J9" s="1">
        <v>106.239616502136</v>
      </c>
      <c r="K9" s="1">
        <v>3781.21745495601</v>
      </c>
    </row>
    <row r="10" spans="1:11">
      <c r="A10" s="2"/>
      <c r="B10" s="2"/>
      <c r="C10" s="2" t="s">
        <v>190</v>
      </c>
      <c r="D10" s="2" t="s">
        <v>413</v>
      </c>
      <c r="E10" s="2" t="s">
        <v>13</v>
      </c>
      <c r="F10" s="2" t="s">
        <v>23</v>
      </c>
      <c r="G10" s="3">
        <v>44399.946416412</v>
      </c>
      <c r="H10" s="1">
        <v>6.9895666666666703</v>
      </c>
      <c r="I10" s="1">
        <v>6.3565991707519798</v>
      </c>
      <c r="J10" s="1">
        <v>90.8085595821711</v>
      </c>
      <c r="K10" s="1">
        <v>3418.8004355468402</v>
      </c>
    </row>
    <row r="11" spans="1:11">
      <c r="A11" s="2"/>
      <c r="B11" s="2"/>
      <c r="C11" s="2" t="s">
        <v>190</v>
      </c>
      <c r="D11" s="2" t="s">
        <v>412</v>
      </c>
      <c r="E11" s="2" t="s">
        <v>13</v>
      </c>
      <c r="F11" s="2" t="s">
        <v>23</v>
      </c>
      <c r="G11" s="3">
        <v>44399.964810740697</v>
      </c>
      <c r="H11" s="1">
        <v>6.9929500000000004</v>
      </c>
      <c r="I11" s="1">
        <v>7.6179766552375296</v>
      </c>
      <c r="J11" s="1">
        <v>108.82823793196501</v>
      </c>
      <c r="K11" s="1">
        <v>3955.2475678710498</v>
      </c>
    </row>
    <row r="12" spans="1:11">
      <c r="A12" s="2"/>
      <c r="B12" s="2"/>
      <c r="C12" s="2" t="s">
        <v>190</v>
      </c>
      <c r="D12" s="2" t="s">
        <v>411</v>
      </c>
      <c r="E12" s="2" t="s">
        <v>13</v>
      </c>
      <c r="F12" s="2" t="s">
        <v>23</v>
      </c>
      <c r="G12" s="3">
        <v>44399.983249166697</v>
      </c>
      <c r="H12" s="1">
        <v>6.9895666666666703</v>
      </c>
      <c r="I12" s="1">
        <v>7.5168164226042302</v>
      </c>
      <c r="J12" s="1">
        <v>107.383091751489</v>
      </c>
      <c r="K12" s="1">
        <v>3998.13251879878</v>
      </c>
    </row>
    <row r="13" spans="1:11">
      <c r="A13" s="2"/>
      <c r="B13" s="2"/>
      <c r="C13" s="2" t="s">
        <v>190</v>
      </c>
      <c r="D13" s="2" t="s">
        <v>410</v>
      </c>
      <c r="E13" s="2" t="s">
        <v>13</v>
      </c>
      <c r="F13" s="2" t="s">
        <v>23</v>
      </c>
      <c r="G13" s="3">
        <v>44400.001672916696</v>
      </c>
      <c r="H13" s="1">
        <v>6.9929500000000004</v>
      </c>
      <c r="I13" s="1">
        <v>7.6399054235873702</v>
      </c>
      <c r="J13" s="1">
        <v>109.141506051248</v>
      </c>
      <c r="K13" s="1">
        <v>3831.4447447509601</v>
      </c>
    </row>
    <row r="14" spans="1:11">
      <c r="H14" t="s">
        <v>400</v>
      </c>
      <c r="I14">
        <f>ROUND(STDEV(I7:I13),2)</f>
        <v>0.84</v>
      </c>
    </row>
    <row r="15" spans="1:11">
      <c r="A15" s="135" t="s">
        <v>399</v>
      </c>
      <c r="E15" s="134">
        <v>3.1429999999999998</v>
      </c>
      <c r="H15" t="s">
        <v>398</v>
      </c>
      <c r="I15">
        <f>ROUND((I14*E15),2)</f>
        <v>2.64</v>
      </c>
    </row>
    <row r="26" spans="1:8">
      <c r="A26" t="s">
        <v>138</v>
      </c>
    </row>
    <row r="27" spans="1:8">
      <c r="A27" t="s">
        <v>137</v>
      </c>
      <c r="C27" s="133" t="s">
        <v>136</v>
      </c>
    </row>
    <row r="28" spans="1:8">
      <c r="A28" t="s">
        <v>135</v>
      </c>
      <c r="H28" s="133" t="s">
        <v>397</v>
      </c>
    </row>
  </sheetData>
  <mergeCells count="2">
    <mergeCell ref="A5:G5"/>
    <mergeCell ref="H5:K5"/>
  </mergeCells>
  <hyperlinks>
    <hyperlink ref="H28" r:id="rId1" xr:uid="{611ADEF8-1B28-4AC4-BFF3-59DE7C778B67}"/>
    <hyperlink ref="C27" r:id="rId2" xr:uid="{C6045BB2-AD15-4C1F-B89D-540AC478015F}"/>
  </hyperlinks>
  <pageMargins left="0.7" right="0.7" top="0.75" bottom="0.75" header="0.3" footer="0.3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0241-E542-4244-A161-556B824DA663}">
  <dimension ref="A1:K28"/>
  <sheetViews>
    <sheetView workbookViewId="0">
      <selection activeCell="D44" sqref="D44"/>
    </sheetView>
  </sheetViews>
  <sheetFormatPr defaultRowHeight="15"/>
  <cols>
    <col min="3" max="3" width="13.5703125" customWidth="1"/>
    <col min="4" max="4" width="20.5703125" customWidth="1"/>
    <col min="7" max="7" width="14.5703125" customWidth="1"/>
  </cols>
  <sheetData>
    <row r="1" spans="1:11">
      <c r="A1" t="s">
        <v>139</v>
      </c>
    </row>
    <row r="3" spans="1:11">
      <c r="A3">
        <v>3096</v>
      </c>
    </row>
    <row r="5" spans="1:11">
      <c r="A5" s="197" t="s">
        <v>6</v>
      </c>
      <c r="B5" s="198"/>
      <c r="C5" s="198"/>
      <c r="D5" s="198"/>
      <c r="E5" s="198"/>
      <c r="F5" s="198"/>
      <c r="G5" s="199"/>
      <c r="H5" s="197" t="s">
        <v>409</v>
      </c>
      <c r="I5" s="198"/>
      <c r="J5" s="198"/>
      <c r="K5" s="199"/>
    </row>
    <row r="6" spans="1:11">
      <c r="A6" s="4" t="s">
        <v>30</v>
      </c>
      <c r="B6" s="4" t="s">
        <v>30</v>
      </c>
      <c r="C6" s="4" t="s">
        <v>18</v>
      </c>
      <c r="D6" s="4" t="s">
        <v>16</v>
      </c>
      <c r="E6" s="4" t="s">
        <v>19</v>
      </c>
      <c r="F6" s="4" t="s">
        <v>7</v>
      </c>
      <c r="G6" s="4" t="s">
        <v>21</v>
      </c>
      <c r="H6" s="4" t="s">
        <v>3</v>
      </c>
      <c r="I6" s="4" t="s">
        <v>179</v>
      </c>
      <c r="J6" s="4" t="s">
        <v>0</v>
      </c>
      <c r="K6" s="4" t="s">
        <v>408</v>
      </c>
    </row>
    <row r="7" spans="1:11">
      <c r="A7" s="2"/>
      <c r="B7" s="2"/>
      <c r="C7" s="2" t="s">
        <v>194</v>
      </c>
      <c r="D7" s="2" t="s">
        <v>423</v>
      </c>
      <c r="E7" s="2" t="s">
        <v>6</v>
      </c>
      <c r="F7" s="2" t="s">
        <v>35</v>
      </c>
      <c r="G7" s="3">
        <v>44406.580290243102</v>
      </c>
      <c r="H7" s="1">
        <v>7.8746833333333299</v>
      </c>
      <c r="I7" s="1">
        <v>41.3028862072184</v>
      </c>
      <c r="J7" s="1">
        <v>82.6057724144368</v>
      </c>
      <c r="K7" s="1">
        <v>5252.4019324064802</v>
      </c>
    </row>
    <row r="8" spans="1:11">
      <c r="A8" s="2"/>
      <c r="B8" s="2"/>
      <c r="C8" s="2" t="s">
        <v>194</v>
      </c>
      <c r="D8" s="2" t="s">
        <v>422</v>
      </c>
      <c r="E8" s="2" t="s">
        <v>6</v>
      </c>
      <c r="F8" s="2" t="s">
        <v>35</v>
      </c>
      <c r="G8" s="3">
        <v>44406.598156944397</v>
      </c>
      <c r="H8" s="1">
        <v>7.8746833333333299</v>
      </c>
      <c r="I8" s="1">
        <v>51.534668354126701</v>
      </c>
      <c r="J8" s="1">
        <v>103.069336708253</v>
      </c>
      <c r="K8" s="1">
        <v>6829.7346506702197</v>
      </c>
    </row>
    <row r="9" spans="1:11">
      <c r="A9" s="2"/>
      <c r="B9" s="2"/>
      <c r="C9" s="2" t="s">
        <v>194</v>
      </c>
      <c r="D9" s="2" t="s">
        <v>421</v>
      </c>
      <c r="E9" s="2" t="s">
        <v>6</v>
      </c>
      <c r="F9" s="2" t="s">
        <v>35</v>
      </c>
      <c r="G9" s="3">
        <v>44406.615961898096</v>
      </c>
      <c r="H9" s="1">
        <v>7.8746833333333299</v>
      </c>
      <c r="I9" s="1">
        <v>50.735555119141203</v>
      </c>
      <c r="J9" s="1">
        <v>101.47111023828199</v>
      </c>
      <c r="K9" s="1">
        <v>6348.7725064961196</v>
      </c>
    </row>
    <row r="10" spans="1:11">
      <c r="A10" s="2"/>
      <c r="B10" s="2"/>
      <c r="C10" s="2" t="s">
        <v>194</v>
      </c>
      <c r="D10" s="2" t="s">
        <v>420</v>
      </c>
      <c r="E10" s="2" t="s">
        <v>6</v>
      </c>
      <c r="F10" s="2" t="s">
        <v>35</v>
      </c>
      <c r="G10" s="3">
        <v>44406.633807719903</v>
      </c>
      <c r="H10" s="1">
        <v>7.8703333333333303</v>
      </c>
      <c r="I10" s="1">
        <v>43.417062249963301</v>
      </c>
      <c r="J10" s="1">
        <v>86.834124499926602</v>
      </c>
      <c r="K10" s="1">
        <v>5481.5232584144396</v>
      </c>
    </row>
    <row r="11" spans="1:11">
      <c r="A11" s="2"/>
      <c r="B11" s="2"/>
      <c r="C11" s="2" t="s">
        <v>194</v>
      </c>
      <c r="D11" s="2" t="s">
        <v>419</v>
      </c>
      <c r="E11" s="2" t="s">
        <v>6</v>
      </c>
      <c r="F11" s="2" t="s">
        <v>35</v>
      </c>
      <c r="G11" s="3">
        <v>44406.651670636602</v>
      </c>
      <c r="H11" s="1">
        <v>7.8746833333333299</v>
      </c>
      <c r="I11" s="1">
        <v>55.3138000001397</v>
      </c>
      <c r="J11" s="1">
        <v>110.627600000279</v>
      </c>
      <c r="K11" s="1">
        <v>6770.0639193739498</v>
      </c>
    </row>
    <row r="12" spans="1:11">
      <c r="A12" s="2"/>
      <c r="B12" s="2"/>
      <c r="C12" s="2" t="s">
        <v>194</v>
      </c>
      <c r="D12" s="2" t="s">
        <v>418</v>
      </c>
      <c r="E12" s="2" t="s">
        <v>6</v>
      </c>
      <c r="F12" s="2" t="s">
        <v>35</v>
      </c>
      <c r="G12" s="3">
        <v>44406.669495578702</v>
      </c>
      <c r="H12" s="1">
        <v>7.8746833333333299</v>
      </c>
      <c r="I12" s="1">
        <v>50.336785014282199</v>
      </c>
      <c r="J12" s="1">
        <v>100.673570028564</v>
      </c>
      <c r="K12" s="1">
        <v>6268.1945094750399</v>
      </c>
    </row>
    <row r="13" spans="1:11">
      <c r="A13" s="2"/>
      <c r="B13" s="2"/>
      <c r="C13" s="2" t="s">
        <v>194</v>
      </c>
      <c r="D13" s="2" t="s">
        <v>417</v>
      </c>
      <c r="E13" s="2" t="s">
        <v>6</v>
      </c>
      <c r="F13" s="2" t="s">
        <v>35</v>
      </c>
      <c r="G13" s="3">
        <v>44406.687334861097</v>
      </c>
      <c r="H13" s="1">
        <v>7.8703333333333303</v>
      </c>
      <c r="I13" s="1">
        <v>57.359243055128601</v>
      </c>
      <c r="J13" s="1">
        <v>114.718486110257</v>
      </c>
      <c r="K13" s="1">
        <v>6483.6626594026702</v>
      </c>
    </row>
    <row r="14" spans="1:11">
      <c r="H14" t="s">
        <v>400</v>
      </c>
      <c r="I14">
        <f>ROUND(STDEV(I7:I13),2)</f>
        <v>5.84</v>
      </c>
    </row>
    <row r="15" spans="1:11">
      <c r="A15" s="135" t="s">
        <v>399</v>
      </c>
      <c r="E15" s="134">
        <v>3.1429999999999998</v>
      </c>
      <c r="H15" t="s">
        <v>398</v>
      </c>
      <c r="I15">
        <f>ROUND((I14*E15),2)</f>
        <v>18.36</v>
      </c>
    </row>
    <row r="26" spans="1:8">
      <c r="A26" t="s">
        <v>138</v>
      </c>
    </row>
    <row r="27" spans="1:8">
      <c r="A27" t="s">
        <v>137</v>
      </c>
      <c r="C27" s="133" t="s">
        <v>136</v>
      </c>
    </row>
    <row r="28" spans="1:8">
      <c r="A28" t="s">
        <v>135</v>
      </c>
      <c r="H28" s="133" t="s">
        <v>397</v>
      </c>
    </row>
  </sheetData>
  <mergeCells count="2">
    <mergeCell ref="A5:G5"/>
    <mergeCell ref="H5:K5"/>
  </mergeCells>
  <hyperlinks>
    <hyperlink ref="H28" r:id="rId1" xr:uid="{D7418E66-97E2-4B1D-A2B8-36BED24D3FFE}"/>
    <hyperlink ref="C27" r:id="rId2" xr:uid="{2CA94DB0-8761-4F44-8ADF-AC77FD0D8977}"/>
  </hyperlinks>
  <pageMargins left="0.7" right="0.7" top="0.75" bottom="0.75" header="0.3" footer="0.3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646F6-A86C-4435-8F68-FC4DE3C4FC3B}">
  <dimension ref="A1:A3"/>
  <sheetViews>
    <sheetView workbookViewId="0">
      <selection activeCell="A4" sqref="A4"/>
    </sheetView>
  </sheetViews>
  <sheetFormatPr defaultRowHeight="15"/>
  <sheetData>
    <row r="1" spans="1:1">
      <c r="A1" t="s">
        <v>187</v>
      </c>
    </row>
    <row r="2" spans="1:1">
      <c r="A2" t="s">
        <v>206</v>
      </c>
    </row>
    <row r="3" spans="1:1">
      <c r="A3" t="s">
        <v>207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11"/>
  <sheetViews>
    <sheetView zoomScaleNormal="100" workbookViewId="0"/>
  </sheetViews>
  <sheetFormatPr defaultColWidth="9.140625" defaultRowHeight="15"/>
  <sheetData>
    <row r="1" spans="1:1">
      <c r="A1" t="s">
        <v>6</v>
      </c>
    </row>
    <row r="2" spans="1:1">
      <c r="A2" t="s">
        <v>4</v>
      </c>
    </row>
    <row r="3" spans="1:1">
      <c r="A3" t="s">
        <v>13</v>
      </c>
    </row>
    <row r="4" spans="1:1">
      <c r="A4" t="s">
        <v>8</v>
      </c>
    </row>
    <row r="5" spans="1:1">
      <c r="A5" t="s">
        <v>28</v>
      </c>
    </row>
    <row r="6" spans="1:1">
      <c r="A6" t="s">
        <v>1</v>
      </c>
    </row>
    <row r="7" spans="1:1">
      <c r="A7" t="s">
        <v>15</v>
      </c>
    </row>
    <row r="8" spans="1:1">
      <c r="A8" t="s">
        <v>9</v>
      </c>
    </row>
    <row r="9" spans="1:1">
      <c r="A9" t="s">
        <v>34</v>
      </c>
    </row>
    <row r="10" spans="1:1">
      <c r="A10" t="s">
        <v>27</v>
      </c>
    </row>
    <row r="11" spans="1:1">
      <c r="A11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6AC5C-466C-430F-8FB2-B83A401D0293}">
  <dimension ref="A1:O131"/>
  <sheetViews>
    <sheetView zoomScale="80" zoomScaleNormal="80" workbookViewId="0">
      <selection activeCell="E30" sqref="E30"/>
    </sheetView>
  </sheetViews>
  <sheetFormatPr defaultRowHeight="15"/>
  <cols>
    <col min="1" max="1" width="23.85546875" bestFit="1" customWidth="1"/>
    <col min="2" max="2" width="55.140625" bestFit="1" customWidth="1"/>
    <col min="3" max="3" width="17.5703125" customWidth="1"/>
    <col min="4" max="4" width="17.85546875" customWidth="1"/>
    <col min="5" max="5" width="32.28515625" bestFit="1" customWidth="1"/>
    <col min="6" max="6" width="7" customWidth="1"/>
    <col min="7" max="7" width="16.28515625" customWidth="1"/>
    <col min="8" max="8" width="23.85546875" customWidth="1"/>
    <col min="9" max="9" width="23.85546875" style="62" customWidth="1"/>
    <col min="10" max="10" width="21.85546875" customWidth="1"/>
    <col min="12" max="12" width="13.7109375" bestFit="1" customWidth="1"/>
    <col min="13" max="14" width="25.42578125" customWidth="1"/>
    <col min="15" max="15" width="22.28515625" customWidth="1"/>
  </cols>
  <sheetData>
    <row r="1" spans="1:15" ht="18.75">
      <c r="A1" s="80" t="s">
        <v>80</v>
      </c>
    </row>
    <row r="2" spans="1:15" ht="18.75">
      <c r="C2" s="80"/>
    </row>
    <row r="3" spans="1:15" ht="18.75">
      <c r="C3" s="80" t="s">
        <v>79</v>
      </c>
      <c r="G3" s="80" t="s">
        <v>78</v>
      </c>
    </row>
    <row r="4" spans="1:15">
      <c r="A4" s="79" t="s">
        <v>57</v>
      </c>
      <c r="B4" s="79" t="s">
        <v>18</v>
      </c>
      <c r="C4" s="79" t="s">
        <v>77</v>
      </c>
      <c r="D4" s="79" t="s">
        <v>76</v>
      </c>
      <c r="E4" s="79" t="s">
        <v>75</v>
      </c>
      <c r="G4" s="156" t="str">
        <f>B5</f>
        <v>1-Iodo-1H,1H,2H,2H-perfluorononane</v>
      </c>
      <c r="H4" s="156"/>
      <c r="I4" s="156"/>
      <c r="J4" s="156"/>
      <c r="L4" s="156" t="str">
        <f>B6</f>
        <v>(Perfluoro-5-methylhexyl)ethyl 2-methylprop-2-enoate</v>
      </c>
      <c r="M4" s="156"/>
      <c r="N4" s="156"/>
      <c r="O4" s="156"/>
    </row>
    <row r="5" spans="1:15" ht="30">
      <c r="A5" s="78" t="s">
        <v>380</v>
      </c>
      <c r="B5" s="78" t="s">
        <v>381</v>
      </c>
      <c r="C5" s="78">
        <v>474</v>
      </c>
      <c r="D5" s="78">
        <f>'474 MDL'!I15</f>
        <v>1.51</v>
      </c>
      <c r="E5" s="78">
        <f>'CC,eLOQ'!B5</f>
        <v>7</v>
      </c>
      <c r="G5" s="72" t="s">
        <v>73</v>
      </c>
      <c r="H5" s="73" t="s">
        <v>72</v>
      </c>
      <c r="I5" s="74" t="s">
        <v>71</v>
      </c>
      <c r="J5" s="73" t="s">
        <v>70</v>
      </c>
      <c r="L5" s="72" t="s">
        <v>73</v>
      </c>
      <c r="M5" s="73" t="s">
        <v>72</v>
      </c>
      <c r="N5" s="74" t="s">
        <v>71</v>
      </c>
      <c r="O5" s="73" t="s">
        <v>70</v>
      </c>
    </row>
    <row r="6" spans="1:15">
      <c r="A6" s="78" t="s">
        <v>382</v>
      </c>
      <c r="B6" s="78" t="s">
        <v>383</v>
      </c>
      <c r="C6" s="78">
        <v>760</v>
      </c>
      <c r="D6" s="78">
        <f>'760 MDL'!I15</f>
        <v>2.64</v>
      </c>
      <c r="E6" s="78">
        <f>'CC,eLOQ'!B6</f>
        <v>7</v>
      </c>
      <c r="G6" s="151" t="s">
        <v>69</v>
      </c>
      <c r="H6" s="160">
        <f>FractionUnbound!P5/1000</f>
        <v>0.29160537918694263</v>
      </c>
      <c r="I6" s="145">
        <v>44405</v>
      </c>
      <c r="J6" s="148">
        <f>FractionUnbound!S5</f>
        <v>0.11229783898951774</v>
      </c>
      <c r="L6" s="151" t="s">
        <v>69</v>
      </c>
      <c r="M6" s="160">
        <f>FractionUnbound!P10/1000</f>
        <v>0.22115941450864202</v>
      </c>
      <c r="N6" s="145">
        <v>44306</v>
      </c>
      <c r="O6" s="148">
        <f>FractionUnbound!S10</f>
        <v>6.0314917067786994E-2</v>
      </c>
    </row>
    <row r="7" spans="1:15">
      <c r="A7" s="78" t="s">
        <v>384</v>
      </c>
      <c r="B7" s="78" t="s">
        <v>385</v>
      </c>
      <c r="C7" s="78">
        <v>3096</v>
      </c>
      <c r="D7" s="78">
        <f>'3096 MDL'!I15</f>
        <v>18.36</v>
      </c>
      <c r="E7" s="78">
        <f>'CC,eLOQ'!B7</f>
        <v>7</v>
      </c>
      <c r="G7" s="151"/>
      <c r="H7" s="161"/>
      <c r="I7" s="146"/>
      <c r="J7" s="149"/>
      <c r="L7" s="151"/>
      <c r="M7" s="161"/>
      <c r="N7" s="146"/>
      <c r="O7" s="149">
        <f>[1]FractionUnbound!O14</f>
        <v>0.60148329327336159</v>
      </c>
    </row>
    <row r="8" spans="1:15">
      <c r="A8" s="78" t="s">
        <v>49</v>
      </c>
      <c r="B8" s="113" t="s">
        <v>74</v>
      </c>
      <c r="C8" s="78" t="s">
        <v>45</v>
      </c>
      <c r="D8" s="78" t="s">
        <v>203</v>
      </c>
      <c r="E8" s="78" t="s">
        <v>203</v>
      </c>
      <c r="G8" s="151"/>
      <c r="H8" s="162"/>
      <c r="I8" s="147"/>
      <c r="J8" s="150"/>
      <c r="L8" s="151"/>
      <c r="M8" s="162"/>
      <c r="N8" s="147"/>
      <c r="O8" s="150">
        <f>[1]FractionUnbound!P14</f>
        <v>0.45041982430871347</v>
      </c>
    </row>
    <row r="9" spans="1:15" ht="14.25" customHeight="1">
      <c r="C9" t="s">
        <v>204</v>
      </c>
      <c r="G9" s="151" t="s">
        <v>68</v>
      </c>
      <c r="H9" s="160">
        <f>FractionUnbound!J5/1000</f>
        <v>5.050489563456007</v>
      </c>
      <c r="I9" s="77"/>
      <c r="J9" s="153"/>
      <c r="L9" s="151" t="s">
        <v>68</v>
      </c>
      <c r="M9" s="160">
        <f>FractionUnbound!J10/1000</f>
        <v>5.7738771644591544</v>
      </c>
      <c r="N9" s="77"/>
      <c r="O9" s="153"/>
    </row>
    <row r="10" spans="1:15">
      <c r="G10" s="151"/>
      <c r="H10" s="161"/>
      <c r="I10" s="61"/>
      <c r="J10" s="154"/>
      <c r="L10" s="151"/>
      <c r="M10" s="161"/>
      <c r="N10" s="61"/>
      <c r="O10" s="154"/>
    </row>
    <row r="11" spans="1:15">
      <c r="C11" s="65"/>
      <c r="D11" s="63"/>
      <c r="E11" s="63"/>
      <c r="G11" s="151"/>
      <c r="H11" s="162"/>
      <c r="I11" s="61"/>
      <c r="J11" s="154"/>
      <c r="L11" s="151"/>
      <c r="M11" s="162"/>
      <c r="N11" s="61"/>
      <c r="O11" s="154"/>
    </row>
    <row r="12" spans="1:15">
      <c r="G12" s="151" t="s">
        <v>67</v>
      </c>
      <c r="H12" s="160">
        <f>FractionUnbound!M5/1000</f>
        <v>2.6110997246133603</v>
      </c>
      <c r="I12" s="61"/>
      <c r="J12" s="154"/>
      <c r="L12" s="151" t="s">
        <v>67</v>
      </c>
      <c r="M12" s="160">
        <f>FractionUnbound!M10/1000</f>
        <v>3.6703215173004797</v>
      </c>
      <c r="N12" s="61"/>
      <c r="O12" s="154"/>
    </row>
    <row r="13" spans="1:15">
      <c r="G13" s="151"/>
      <c r="H13" s="161"/>
      <c r="I13" s="61"/>
      <c r="J13" s="154"/>
      <c r="L13" s="151"/>
      <c r="M13" s="161"/>
      <c r="N13" s="61"/>
      <c r="O13" s="154"/>
    </row>
    <row r="14" spans="1:15">
      <c r="G14" s="151"/>
      <c r="H14" s="162"/>
      <c r="I14" s="76"/>
      <c r="J14" s="155"/>
      <c r="L14" s="151"/>
      <c r="M14" s="162"/>
      <c r="N14" s="76"/>
      <c r="O14" s="155"/>
    </row>
    <row r="15" spans="1:15">
      <c r="C15" s="65"/>
      <c r="D15" s="63"/>
      <c r="E15" s="63"/>
      <c r="I15"/>
    </row>
    <row r="16" spans="1:15">
      <c r="G16" s="156" t="str">
        <f>B7</f>
        <v>((2,2,3,3-Tetrafluoropropoxy)methyl)oxirane</v>
      </c>
      <c r="H16" s="156"/>
      <c r="I16" s="156"/>
      <c r="J16" s="156"/>
      <c r="L16" s="156" t="s">
        <v>164</v>
      </c>
      <c r="M16" s="156"/>
      <c r="N16" s="156"/>
      <c r="O16" s="156"/>
    </row>
    <row r="17" spans="3:15" ht="30">
      <c r="G17" s="72" t="s">
        <v>73</v>
      </c>
      <c r="H17" s="73" t="s">
        <v>72</v>
      </c>
      <c r="I17" s="74" t="s">
        <v>71</v>
      </c>
      <c r="J17" s="73" t="s">
        <v>70</v>
      </c>
      <c r="L17" s="72" t="s">
        <v>73</v>
      </c>
      <c r="M17" s="73" t="s">
        <v>72</v>
      </c>
      <c r="N17" s="74" t="s">
        <v>71</v>
      </c>
      <c r="O17" s="73" t="s">
        <v>70</v>
      </c>
    </row>
    <row r="18" spans="3:15">
      <c r="G18" s="151" t="s">
        <v>69</v>
      </c>
      <c r="H18" s="160">
        <f>FractionUnbound!P15/1000</f>
        <v>3.3612961434141</v>
      </c>
      <c r="I18" s="145">
        <v>44405</v>
      </c>
      <c r="J18" s="148">
        <f>FractionUnbound!S15</f>
        <v>0.84112596710420495</v>
      </c>
      <c r="L18" s="151" t="s">
        <v>69</v>
      </c>
      <c r="M18" s="160" t="e">
        <f>FractionUnbound!#REF!/1000</f>
        <v>#REF!</v>
      </c>
      <c r="N18" s="145">
        <v>44306</v>
      </c>
      <c r="O18" s="148" t="e">
        <f>FractionUnbound!#REF!</f>
        <v>#REF!</v>
      </c>
    </row>
    <row r="19" spans="3:15">
      <c r="C19" s="65"/>
      <c r="D19" s="63"/>
      <c r="E19" s="63"/>
      <c r="F19" s="63"/>
      <c r="G19" s="151"/>
      <c r="H19" s="161"/>
      <c r="I19" s="146"/>
      <c r="J19" s="149">
        <f>[1]FractionUnbound!O6</f>
        <v>0.60092417624380812</v>
      </c>
      <c r="L19" s="151"/>
      <c r="M19" s="161"/>
      <c r="N19" s="146"/>
      <c r="O19" s="149">
        <f>[2]FractionUnbound_Adjusted!T20</f>
        <v>0.99292990316662777</v>
      </c>
    </row>
    <row r="20" spans="3:15">
      <c r="F20" s="63"/>
      <c r="G20" s="151"/>
      <c r="H20" s="162"/>
      <c r="I20" s="147"/>
      <c r="J20" s="150" t="str">
        <f>[1]FractionUnbound!P6</f>
        <v>NA</v>
      </c>
      <c r="L20" s="151"/>
      <c r="M20" s="162"/>
      <c r="N20" s="147"/>
      <c r="O20" s="150"/>
    </row>
    <row r="21" spans="3:15">
      <c r="F21" s="66"/>
      <c r="G21" s="151" t="s">
        <v>68</v>
      </c>
      <c r="H21" s="160">
        <f>FractionUnbound!J15/1000</f>
        <v>6.2700020818171973</v>
      </c>
      <c r="I21" s="77"/>
      <c r="J21" s="153"/>
      <c r="L21" s="151" t="s">
        <v>68</v>
      </c>
      <c r="M21" s="160" t="e">
        <f>FractionUnbound!#REF!/1000</f>
        <v>#REF!</v>
      </c>
      <c r="N21" s="77"/>
      <c r="O21" s="157"/>
    </row>
    <row r="22" spans="3:15">
      <c r="F22" s="66"/>
      <c r="G22" s="151"/>
      <c r="H22" s="161"/>
      <c r="I22" s="61"/>
      <c r="J22" s="154"/>
      <c r="L22" s="151"/>
      <c r="M22" s="161"/>
      <c r="N22" s="61"/>
      <c r="O22" s="158"/>
    </row>
    <row r="23" spans="3:15">
      <c r="C23" s="65"/>
      <c r="D23" s="64"/>
      <c r="E23" s="64"/>
      <c r="F23" s="66"/>
      <c r="G23" s="151"/>
      <c r="H23" s="162"/>
      <c r="I23" s="61"/>
      <c r="J23" s="154"/>
      <c r="L23" s="151"/>
      <c r="M23" s="162"/>
      <c r="N23" s="61"/>
      <c r="O23" s="158"/>
    </row>
    <row r="24" spans="3:15">
      <c r="C24" s="65"/>
      <c r="F24" s="66"/>
      <c r="G24" s="151" t="s">
        <v>67</v>
      </c>
      <c r="H24" s="160">
        <f>FractionUnbound!M15/1000</f>
        <v>4.0471907568764491</v>
      </c>
      <c r="I24" s="61"/>
      <c r="J24" s="154"/>
      <c r="L24" s="151" t="s">
        <v>67</v>
      </c>
      <c r="M24" s="160" t="e">
        <f>FractionUnbound!#REF!/1000</f>
        <v>#REF!</v>
      </c>
      <c r="N24" s="61"/>
      <c r="O24" s="158"/>
    </row>
    <row r="25" spans="3:15">
      <c r="C25" s="65"/>
      <c r="D25" s="64"/>
      <c r="E25" s="64"/>
      <c r="F25" s="66"/>
      <c r="G25" s="151"/>
      <c r="H25" s="161"/>
      <c r="I25" s="61"/>
      <c r="J25" s="154"/>
      <c r="L25" s="151"/>
      <c r="M25" s="161"/>
      <c r="N25" s="61"/>
      <c r="O25" s="158"/>
    </row>
    <row r="26" spans="3:15">
      <c r="C26" s="65"/>
      <c r="E26" s="64"/>
      <c r="F26" s="66"/>
      <c r="G26" s="151"/>
      <c r="H26" s="162"/>
      <c r="I26" s="76"/>
      <c r="J26" s="155"/>
      <c r="L26" s="151"/>
      <c r="M26" s="162"/>
      <c r="N26" s="76"/>
      <c r="O26" s="159"/>
    </row>
    <row r="27" spans="3:15">
      <c r="C27" s="65"/>
      <c r="D27" s="64"/>
      <c r="E27" s="64"/>
      <c r="F27" s="66"/>
      <c r="G27" s="63"/>
      <c r="H27" s="63"/>
      <c r="I27" s="68"/>
      <c r="J27" s="63"/>
    </row>
    <row r="28" spans="3:15">
      <c r="C28" s="65"/>
      <c r="D28" s="64"/>
      <c r="E28" s="64"/>
      <c r="F28" s="66"/>
      <c r="G28" s="156" t="s">
        <v>165</v>
      </c>
      <c r="H28" s="156"/>
      <c r="I28" s="156"/>
      <c r="J28" s="156"/>
      <c r="L28" s="156" t="s">
        <v>166</v>
      </c>
      <c r="M28" s="156"/>
      <c r="N28" s="156"/>
      <c r="O28" s="156"/>
    </row>
    <row r="29" spans="3:15" ht="30">
      <c r="C29" s="65"/>
      <c r="D29" s="64"/>
      <c r="E29" s="64"/>
      <c r="F29" s="66"/>
      <c r="G29" s="72" t="s">
        <v>73</v>
      </c>
      <c r="H29" s="73" t="s">
        <v>72</v>
      </c>
      <c r="I29" s="74" t="s">
        <v>71</v>
      </c>
      <c r="J29" s="73" t="s">
        <v>70</v>
      </c>
      <c r="L29" s="72" t="s">
        <v>73</v>
      </c>
      <c r="M29" s="73" t="s">
        <v>72</v>
      </c>
      <c r="N29" s="74" t="s">
        <v>71</v>
      </c>
      <c r="O29" s="73" t="s">
        <v>70</v>
      </c>
    </row>
    <row r="30" spans="3:15">
      <c r="C30" s="65"/>
      <c r="D30" s="64"/>
      <c r="E30" s="64"/>
      <c r="F30" s="66"/>
      <c r="G30" s="151" t="s">
        <v>69</v>
      </c>
      <c r="H30" s="152" t="e">
        <f>FractionUnbound!#REF!/1000</f>
        <v>#REF!</v>
      </c>
      <c r="I30" s="145">
        <v>44306</v>
      </c>
      <c r="J30" s="148" t="e">
        <f>FractionUnbound!#REF!</f>
        <v>#REF!</v>
      </c>
      <c r="L30" s="151" t="s">
        <v>69</v>
      </c>
      <c r="M30" s="152" t="e">
        <f>FractionUnbound!#REF!/1000</f>
        <v>#REF!</v>
      </c>
      <c r="N30" s="145">
        <v>44306</v>
      </c>
      <c r="O30" s="148" t="e">
        <f>FractionUnbound!#REF!</f>
        <v>#REF!</v>
      </c>
    </row>
    <row r="31" spans="3:15">
      <c r="C31" s="65"/>
      <c r="D31" s="64"/>
      <c r="E31" s="64"/>
      <c r="F31" s="75"/>
      <c r="G31" s="151"/>
      <c r="H31" s="152"/>
      <c r="I31" s="146"/>
      <c r="J31" s="149">
        <f>[1]FractionUnbound!O18</f>
        <v>0.66803918872724699</v>
      </c>
      <c r="L31" s="151"/>
      <c r="M31" s="152"/>
      <c r="N31" s="146"/>
      <c r="O31" s="149" t="str">
        <f>[1]FractionUnbound!O22</f>
        <v>NA</v>
      </c>
    </row>
    <row r="32" spans="3:15">
      <c r="C32" s="65"/>
      <c r="D32" s="64"/>
      <c r="E32" s="64"/>
      <c r="F32" s="75"/>
      <c r="G32" s="151"/>
      <c r="H32" s="152"/>
      <c r="I32" s="147"/>
      <c r="J32" s="150">
        <f>[1]FractionUnbound!P18</f>
        <v>0.87013838138134147</v>
      </c>
      <c r="L32" s="151"/>
      <c r="M32" s="152"/>
      <c r="N32" s="147"/>
      <c r="O32" s="150">
        <f>[1]FractionUnbound!P22</f>
        <v>2.9749522048430121E-2</v>
      </c>
    </row>
    <row r="33" spans="3:15">
      <c r="C33" s="65"/>
      <c r="D33" s="64"/>
      <c r="E33" s="64"/>
      <c r="F33" s="75"/>
      <c r="G33" s="151" t="s">
        <v>68</v>
      </c>
      <c r="H33" s="152" t="e">
        <f>FractionUnbound!#REF!/1000</f>
        <v>#REF!</v>
      </c>
      <c r="I33" s="71"/>
      <c r="J33" s="153"/>
      <c r="L33" s="151" t="s">
        <v>68</v>
      </c>
      <c r="M33" s="152" t="e">
        <f>FractionUnbound!#REF!/1000</f>
        <v>#REF!</v>
      </c>
      <c r="N33" s="71"/>
      <c r="O33" s="153"/>
    </row>
    <row r="34" spans="3:15">
      <c r="C34" s="65"/>
      <c r="D34" s="64"/>
      <c r="E34" s="64"/>
      <c r="F34" s="75"/>
      <c r="G34" s="151"/>
      <c r="H34" s="152"/>
      <c r="I34" s="70"/>
      <c r="J34" s="154"/>
      <c r="L34" s="151"/>
      <c r="M34" s="152"/>
      <c r="N34" s="70"/>
      <c r="O34" s="154"/>
    </row>
    <row r="35" spans="3:15">
      <c r="C35" s="65"/>
      <c r="D35" s="64"/>
      <c r="E35" s="64"/>
      <c r="F35" s="75"/>
      <c r="G35" s="151"/>
      <c r="H35" s="152"/>
      <c r="I35" s="70"/>
      <c r="J35" s="154"/>
      <c r="L35" s="151"/>
      <c r="M35" s="152"/>
      <c r="N35" s="70"/>
      <c r="O35" s="154"/>
    </row>
    <row r="36" spans="3:15">
      <c r="C36" s="65"/>
      <c r="D36" s="64"/>
      <c r="E36" s="64"/>
      <c r="F36" s="75"/>
      <c r="G36" s="151" t="s">
        <v>67</v>
      </c>
      <c r="H36" s="152" t="e">
        <f>FractionUnbound!#REF!/1000</f>
        <v>#REF!</v>
      </c>
      <c r="I36" s="70"/>
      <c r="J36" s="154"/>
      <c r="L36" s="151" t="s">
        <v>67</v>
      </c>
      <c r="M36" s="152" t="e">
        <f>FractionUnbound!#REF!/1000</f>
        <v>#REF!</v>
      </c>
      <c r="N36" s="70"/>
      <c r="O36" s="154"/>
    </row>
    <row r="37" spans="3:15">
      <c r="C37" s="65"/>
      <c r="E37" s="64"/>
      <c r="F37" s="75"/>
      <c r="G37" s="151"/>
      <c r="H37" s="152"/>
      <c r="I37" s="70"/>
      <c r="J37" s="154"/>
      <c r="L37" s="151"/>
      <c r="M37" s="152"/>
      <c r="N37" s="70"/>
      <c r="O37" s="154"/>
    </row>
    <row r="38" spans="3:15">
      <c r="C38" s="65"/>
      <c r="D38" s="64"/>
      <c r="E38" s="64"/>
      <c r="F38" s="75"/>
      <c r="G38" s="151"/>
      <c r="H38" s="152"/>
      <c r="I38" s="69"/>
      <c r="J38" s="155"/>
      <c r="L38" s="151"/>
      <c r="M38" s="152"/>
      <c r="N38" s="69"/>
      <c r="O38" s="155"/>
    </row>
    <row r="39" spans="3:15">
      <c r="C39" s="65"/>
      <c r="D39" s="64"/>
      <c r="E39" s="64"/>
      <c r="F39" s="75"/>
    </row>
    <row r="40" spans="3:15">
      <c r="C40" s="65"/>
      <c r="D40" s="64"/>
      <c r="E40" s="64"/>
      <c r="F40" s="75"/>
      <c r="G40" s="156" t="s">
        <v>48</v>
      </c>
      <c r="H40" s="156"/>
      <c r="I40" s="156"/>
      <c r="J40" s="156"/>
    </row>
    <row r="41" spans="3:15" ht="30">
      <c r="C41" s="65"/>
      <c r="D41" s="64"/>
      <c r="E41" s="64"/>
      <c r="F41" s="75"/>
      <c r="G41" s="72" t="s">
        <v>73</v>
      </c>
      <c r="H41" s="73" t="s">
        <v>72</v>
      </c>
      <c r="I41" s="74" t="s">
        <v>71</v>
      </c>
      <c r="J41" s="73" t="s">
        <v>70</v>
      </c>
    </row>
    <row r="42" spans="3:15">
      <c r="C42" s="65"/>
      <c r="D42" s="64"/>
      <c r="E42" s="64"/>
      <c r="F42" s="75"/>
      <c r="G42" s="151" t="s">
        <v>69</v>
      </c>
      <c r="H42" s="152" t="e">
        <f>FractionUnbound!#REF!/1000</f>
        <v>#REF!</v>
      </c>
      <c r="I42" s="145">
        <v>44306</v>
      </c>
      <c r="J42" s="148" t="e">
        <f>FractionUnbound!#REF!</f>
        <v>#REF!</v>
      </c>
    </row>
    <row r="43" spans="3:15">
      <c r="C43" s="65"/>
      <c r="D43" s="64"/>
      <c r="E43" s="64"/>
      <c r="F43" s="75"/>
      <c r="G43" s="151"/>
      <c r="H43" s="152"/>
      <c r="I43" s="146"/>
      <c r="J43" s="149" t="str">
        <f>[1]FractionUnbound!O22</f>
        <v>NA</v>
      </c>
    </row>
    <row r="44" spans="3:15">
      <c r="C44" s="65"/>
      <c r="D44" s="64"/>
      <c r="E44" s="64"/>
      <c r="F44" s="75"/>
      <c r="G44" s="151"/>
      <c r="H44" s="152"/>
      <c r="I44" s="147"/>
      <c r="J44" s="150">
        <f>[1]FractionUnbound!L22</f>
        <v>0</v>
      </c>
    </row>
    <row r="45" spans="3:15">
      <c r="C45" s="65"/>
      <c r="E45" s="64"/>
      <c r="F45" s="75"/>
      <c r="G45" s="151" t="s">
        <v>68</v>
      </c>
      <c r="H45" s="152" t="e">
        <f>FractionUnbound!#REF!/1000</f>
        <v>#REF!</v>
      </c>
      <c r="I45" s="71"/>
      <c r="J45" s="153"/>
    </row>
    <row r="46" spans="3:15">
      <c r="C46" s="65"/>
      <c r="D46" s="64"/>
      <c r="E46" s="64"/>
      <c r="F46" s="75"/>
      <c r="G46" s="151"/>
      <c r="H46" s="152"/>
      <c r="I46" s="70"/>
      <c r="J46" s="154"/>
    </row>
    <row r="47" spans="3:15">
      <c r="C47" s="65"/>
      <c r="D47" s="64"/>
      <c r="E47" s="64"/>
      <c r="F47" s="75"/>
      <c r="G47" s="151"/>
      <c r="H47" s="152"/>
      <c r="I47" s="70"/>
      <c r="J47" s="154"/>
    </row>
    <row r="48" spans="3:15">
      <c r="C48" s="63"/>
      <c r="D48" s="75"/>
      <c r="E48" s="75"/>
      <c r="F48" s="75"/>
      <c r="G48" s="151" t="s">
        <v>67</v>
      </c>
      <c r="H48" s="152" t="e">
        <f>FractionUnbound!#REF!/1000</f>
        <v>#REF!</v>
      </c>
      <c r="I48" s="70"/>
      <c r="J48" s="154"/>
    </row>
    <row r="49" spans="3:10">
      <c r="C49" s="63"/>
      <c r="D49" s="63"/>
      <c r="E49" s="63"/>
      <c r="F49" s="63"/>
      <c r="G49" s="151"/>
      <c r="H49" s="152"/>
      <c r="I49" s="70"/>
      <c r="J49" s="154"/>
    </row>
    <row r="50" spans="3:10">
      <c r="C50" s="63"/>
      <c r="D50" s="67"/>
      <c r="E50" s="67"/>
      <c r="F50" s="63"/>
      <c r="G50" s="151"/>
      <c r="H50" s="152"/>
      <c r="I50" s="69"/>
      <c r="J50" s="155"/>
    </row>
    <row r="51" spans="3:10">
      <c r="C51" s="65"/>
      <c r="D51" s="64"/>
      <c r="E51" s="64"/>
      <c r="F51" s="66"/>
    </row>
    <row r="52" spans="3:10">
      <c r="C52" s="65"/>
      <c r="D52" s="64"/>
      <c r="E52" s="64"/>
      <c r="F52" s="63"/>
    </row>
    <row r="53" spans="3:10">
      <c r="C53" s="65"/>
      <c r="D53" s="64"/>
      <c r="E53" s="64"/>
      <c r="F53" s="63"/>
    </row>
    <row r="54" spans="3:10">
      <c r="C54" s="65"/>
      <c r="D54" s="64"/>
      <c r="E54" s="64"/>
      <c r="F54" s="63"/>
    </row>
    <row r="55" spans="3:10">
      <c r="C55" s="65"/>
      <c r="D55" s="64"/>
      <c r="E55" s="64"/>
      <c r="F55" s="63"/>
      <c r="G55" s="63"/>
      <c r="H55" s="63"/>
      <c r="I55" s="68"/>
      <c r="J55" s="63"/>
    </row>
    <row r="56" spans="3:10">
      <c r="C56" s="65"/>
      <c r="D56" s="64"/>
      <c r="E56" s="64"/>
      <c r="F56" s="63"/>
    </row>
    <row r="57" spans="3:10">
      <c r="C57" s="65"/>
      <c r="D57" s="64"/>
      <c r="E57" s="64"/>
      <c r="F57" s="63"/>
    </row>
    <row r="58" spans="3:10">
      <c r="C58" s="63"/>
      <c r="D58" s="63"/>
      <c r="E58" s="63"/>
      <c r="F58" s="63"/>
    </row>
    <row r="59" spans="3:10">
      <c r="C59" s="63"/>
      <c r="D59" s="63"/>
      <c r="E59" s="63"/>
      <c r="F59" s="63"/>
    </row>
    <row r="60" spans="3:10">
      <c r="C60" s="63"/>
      <c r="D60" s="67"/>
      <c r="E60" s="67"/>
      <c r="F60" s="63"/>
    </row>
    <row r="61" spans="3:10">
      <c r="C61" s="65"/>
      <c r="D61" s="64"/>
      <c r="E61" s="64"/>
      <c r="F61" s="66"/>
    </row>
    <row r="62" spans="3:10">
      <c r="C62" s="65"/>
      <c r="D62" s="64"/>
      <c r="E62" s="64"/>
      <c r="F62" s="66"/>
    </row>
    <row r="63" spans="3:10">
      <c r="C63" s="65"/>
      <c r="D63" s="64"/>
      <c r="E63" s="64"/>
      <c r="F63" s="66"/>
    </row>
    <row r="64" spans="3:10">
      <c r="C64" s="65"/>
      <c r="D64" s="64"/>
      <c r="E64" s="64"/>
      <c r="F64" s="63"/>
    </row>
    <row r="65" spans="3:10">
      <c r="C65" s="65"/>
      <c r="D65" s="64"/>
      <c r="E65" s="64"/>
      <c r="F65" s="63"/>
    </row>
    <row r="66" spans="3:10">
      <c r="C66" s="65"/>
      <c r="D66" s="64"/>
      <c r="E66" s="64"/>
      <c r="F66" s="63"/>
    </row>
    <row r="67" spans="3:10">
      <c r="C67" s="65"/>
      <c r="D67" s="64"/>
      <c r="E67" s="64"/>
      <c r="F67" s="63"/>
      <c r="G67" s="63"/>
      <c r="H67" s="63"/>
      <c r="I67" s="68"/>
      <c r="J67" s="63"/>
    </row>
    <row r="68" spans="3:10">
      <c r="C68" s="65"/>
      <c r="D68" s="64"/>
      <c r="E68" s="64"/>
      <c r="F68" s="63"/>
    </row>
    <row r="69" spans="3:10">
      <c r="C69" s="65"/>
      <c r="D69" s="64"/>
      <c r="E69" s="64"/>
      <c r="F69" s="63"/>
    </row>
    <row r="70" spans="3:10">
      <c r="C70" s="63"/>
      <c r="D70" s="63"/>
      <c r="E70" s="63"/>
      <c r="F70" s="63"/>
    </row>
    <row r="71" spans="3:10">
      <c r="C71" s="63"/>
      <c r="D71" s="63"/>
      <c r="E71" s="63"/>
      <c r="F71" s="63"/>
    </row>
    <row r="72" spans="3:10">
      <c r="C72" s="63"/>
      <c r="D72" s="67"/>
      <c r="E72" s="67"/>
      <c r="F72" s="63"/>
    </row>
    <row r="73" spans="3:10">
      <c r="C73" s="65"/>
      <c r="D73" s="64"/>
      <c r="E73" s="64"/>
      <c r="F73" s="66"/>
    </row>
    <row r="74" spans="3:10">
      <c r="C74" s="65"/>
      <c r="D74" s="64"/>
      <c r="E74" s="64"/>
      <c r="F74" s="66"/>
    </row>
    <row r="75" spans="3:10">
      <c r="C75" s="65"/>
      <c r="D75" s="64"/>
      <c r="E75" s="64"/>
      <c r="F75" s="66"/>
    </row>
    <row r="76" spans="3:10">
      <c r="C76" s="65"/>
      <c r="D76" s="64"/>
      <c r="E76" s="64"/>
      <c r="F76" s="63"/>
    </row>
    <row r="77" spans="3:10">
      <c r="C77" s="65"/>
      <c r="D77" s="64"/>
      <c r="E77" s="64"/>
      <c r="F77" s="63"/>
    </row>
    <row r="78" spans="3:10">
      <c r="C78" s="65"/>
      <c r="D78" s="64"/>
      <c r="E78" s="64"/>
      <c r="F78" s="63"/>
    </row>
    <row r="79" spans="3:10">
      <c r="C79" s="65"/>
      <c r="D79" s="64"/>
      <c r="E79" s="64"/>
      <c r="F79" s="63"/>
      <c r="G79" s="63"/>
      <c r="H79" s="63"/>
      <c r="I79" s="68"/>
      <c r="J79" s="63"/>
    </row>
    <row r="80" spans="3:10">
      <c r="C80" s="65"/>
      <c r="D80" s="64"/>
      <c r="E80" s="64"/>
      <c r="F80" s="63"/>
    </row>
    <row r="81" spans="3:10">
      <c r="C81" s="65"/>
      <c r="D81" s="64"/>
      <c r="E81" s="64"/>
      <c r="F81" s="63"/>
    </row>
    <row r="82" spans="3:10">
      <c r="C82" s="63"/>
      <c r="D82" s="63"/>
      <c r="E82" s="63"/>
      <c r="F82" s="63"/>
    </row>
    <row r="83" spans="3:10">
      <c r="C83" s="63"/>
      <c r="D83" s="63"/>
      <c r="E83" s="63"/>
      <c r="F83" s="63"/>
    </row>
    <row r="84" spans="3:10">
      <c r="C84" s="63"/>
      <c r="D84" s="67"/>
      <c r="E84" s="67"/>
      <c r="F84" s="63"/>
    </row>
    <row r="85" spans="3:10">
      <c r="C85" s="65"/>
      <c r="D85" s="64"/>
      <c r="E85" s="64"/>
      <c r="F85" s="66"/>
    </row>
    <row r="86" spans="3:10">
      <c r="C86" s="65"/>
      <c r="D86" s="64"/>
      <c r="E86" s="64"/>
      <c r="F86" s="66"/>
    </row>
    <row r="87" spans="3:10">
      <c r="C87" s="65"/>
      <c r="D87" s="64"/>
      <c r="E87" s="64"/>
      <c r="F87" s="66"/>
    </row>
    <row r="88" spans="3:10">
      <c r="C88" s="65"/>
      <c r="D88" s="64"/>
      <c r="E88" s="64"/>
      <c r="F88" s="63"/>
    </row>
    <row r="89" spans="3:10">
      <c r="C89" s="65"/>
      <c r="D89" s="64"/>
      <c r="E89" s="64"/>
      <c r="F89" s="63"/>
    </row>
    <row r="90" spans="3:10">
      <c r="C90" s="65"/>
      <c r="D90" s="64"/>
      <c r="E90" s="64"/>
      <c r="F90" s="63"/>
    </row>
    <row r="91" spans="3:10">
      <c r="C91" s="65"/>
      <c r="D91" s="64"/>
      <c r="E91" s="64"/>
      <c r="F91" s="63"/>
      <c r="G91" s="63"/>
      <c r="H91" s="63"/>
      <c r="I91" s="68"/>
      <c r="J91" s="63"/>
    </row>
    <row r="92" spans="3:10">
      <c r="C92" s="65"/>
      <c r="D92" s="64"/>
      <c r="E92" s="64"/>
      <c r="F92" s="63"/>
    </row>
    <row r="93" spans="3:10">
      <c r="C93" s="65"/>
      <c r="D93" s="64"/>
      <c r="E93" s="64"/>
      <c r="F93" s="63"/>
    </row>
    <row r="94" spans="3:10">
      <c r="C94" s="63"/>
      <c r="D94" s="63"/>
      <c r="E94" s="63"/>
      <c r="F94" s="63"/>
    </row>
    <row r="95" spans="3:10">
      <c r="C95" s="63"/>
      <c r="D95" s="63"/>
      <c r="E95" s="63"/>
      <c r="F95" s="63"/>
    </row>
    <row r="96" spans="3:10">
      <c r="C96" s="63"/>
      <c r="D96" s="67"/>
      <c r="E96" s="67"/>
      <c r="F96" s="63"/>
    </row>
    <row r="97" spans="3:7">
      <c r="C97" s="65"/>
      <c r="D97" s="64"/>
      <c r="E97" s="64"/>
      <c r="F97" s="66"/>
    </row>
    <row r="98" spans="3:7">
      <c r="C98" s="65"/>
      <c r="D98" s="64"/>
      <c r="E98" s="64"/>
      <c r="F98" s="66"/>
    </row>
    <row r="99" spans="3:7">
      <c r="C99" s="65"/>
      <c r="D99" s="64"/>
      <c r="E99" s="64"/>
      <c r="F99" s="66"/>
    </row>
    <row r="100" spans="3:7">
      <c r="C100" s="65"/>
      <c r="D100" s="64"/>
      <c r="E100" s="64"/>
      <c r="F100" s="63"/>
    </row>
    <row r="101" spans="3:7">
      <c r="C101" s="65"/>
      <c r="D101" s="64"/>
      <c r="E101" s="64"/>
      <c r="F101" s="63"/>
    </row>
    <row r="102" spans="3:7">
      <c r="C102" s="65"/>
      <c r="D102" s="64"/>
      <c r="E102" s="64"/>
      <c r="F102" s="63"/>
    </row>
    <row r="103" spans="3:7">
      <c r="C103" s="65"/>
      <c r="D103" s="64"/>
      <c r="E103" s="64"/>
      <c r="F103" s="63"/>
      <c r="G103" s="63"/>
    </row>
    <row r="104" spans="3:7">
      <c r="C104" s="65"/>
      <c r="D104" s="64"/>
      <c r="E104" s="64"/>
      <c r="F104" s="63"/>
      <c r="G104" s="63"/>
    </row>
    <row r="105" spans="3:7">
      <c r="C105" s="65"/>
      <c r="D105" s="64"/>
      <c r="E105" s="64"/>
      <c r="F105" s="63"/>
      <c r="G105" s="63"/>
    </row>
    <row r="106" spans="3:7">
      <c r="C106" s="63"/>
      <c r="D106" s="63"/>
      <c r="E106" s="63"/>
      <c r="F106" s="63"/>
      <c r="G106" s="63"/>
    </row>
    <row r="107" spans="3:7">
      <c r="C107" s="63"/>
      <c r="D107" s="63"/>
      <c r="E107" s="63"/>
      <c r="F107" s="63"/>
      <c r="G107" s="63"/>
    </row>
    <row r="108" spans="3:7">
      <c r="C108" s="63"/>
      <c r="D108" s="67"/>
      <c r="E108" s="67"/>
      <c r="F108" s="63"/>
      <c r="G108" s="63"/>
    </row>
    <row r="109" spans="3:7">
      <c r="C109" s="65"/>
      <c r="D109" s="64"/>
      <c r="E109" s="64"/>
      <c r="F109" s="66"/>
      <c r="G109" s="144"/>
    </row>
    <row r="110" spans="3:7">
      <c r="C110" s="65"/>
      <c r="D110" s="64"/>
      <c r="E110" s="64"/>
      <c r="F110" s="66"/>
      <c r="G110" s="144"/>
    </row>
    <row r="111" spans="3:7">
      <c r="C111" s="65"/>
      <c r="D111" s="64"/>
      <c r="E111" s="64"/>
      <c r="F111" s="66"/>
      <c r="G111" s="144"/>
    </row>
    <row r="112" spans="3:7">
      <c r="C112" s="65"/>
      <c r="D112" s="64"/>
      <c r="E112" s="64"/>
      <c r="F112" s="63"/>
      <c r="G112" s="63"/>
    </row>
    <row r="113" spans="3:7">
      <c r="C113" s="65"/>
      <c r="D113" s="64"/>
      <c r="E113" s="64"/>
      <c r="F113" s="63"/>
      <c r="G113" s="63"/>
    </row>
    <row r="114" spans="3:7">
      <c r="C114" s="65"/>
      <c r="D114" s="64"/>
      <c r="E114" s="64"/>
      <c r="F114" s="63"/>
      <c r="G114" s="63"/>
    </row>
    <row r="115" spans="3:7">
      <c r="C115" s="65"/>
      <c r="D115" s="64"/>
      <c r="E115" s="64"/>
      <c r="F115" s="63"/>
      <c r="G115" s="63"/>
    </row>
    <row r="116" spans="3:7">
      <c r="C116" s="65"/>
      <c r="D116" s="64"/>
      <c r="E116" s="64"/>
      <c r="F116" s="63"/>
      <c r="G116" s="63"/>
    </row>
    <row r="117" spans="3:7">
      <c r="C117" s="65"/>
      <c r="D117" s="64"/>
      <c r="E117" s="64"/>
      <c r="F117" s="63"/>
      <c r="G117" s="63"/>
    </row>
    <row r="118" spans="3:7">
      <c r="C118" s="63"/>
      <c r="D118" s="63"/>
      <c r="E118" s="63"/>
      <c r="F118" s="63"/>
      <c r="G118" s="63"/>
    </row>
    <row r="119" spans="3:7">
      <c r="C119" s="63"/>
      <c r="D119" s="63"/>
      <c r="E119" s="63"/>
      <c r="F119" s="63"/>
      <c r="G119" s="63"/>
    </row>
    <row r="120" spans="3:7">
      <c r="C120" s="63"/>
      <c r="D120" s="63"/>
      <c r="E120" s="63"/>
      <c r="F120" s="63"/>
      <c r="G120" s="63"/>
    </row>
    <row r="121" spans="3:7">
      <c r="C121" s="63"/>
      <c r="D121" s="63"/>
      <c r="E121" s="63"/>
      <c r="F121" s="63"/>
      <c r="G121" s="63"/>
    </row>
    <row r="122" spans="3:7">
      <c r="C122" s="63"/>
      <c r="D122" s="63"/>
      <c r="E122" s="63"/>
      <c r="F122" s="63"/>
      <c r="G122" s="63"/>
    </row>
    <row r="123" spans="3:7">
      <c r="C123" s="63"/>
      <c r="D123" s="63"/>
      <c r="E123" s="63"/>
      <c r="F123" s="63"/>
      <c r="G123" s="63"/>
    </row>
    <row r="124" spans="3:7">
      <c r="C124" s="63"/>
      <c r="D124" s="63"/>
      <c r="E124" s="63"/>
      <c r="F124" s="63"/>
      <c r="G124" s="63"/>
    </row>
    <row r="125" spans="3:7">
      <c r="C125" s="63"/>
      <c r="D125" s="63"/>
      <c r="E125" s="63"/>
      <c r="F125" s="63"/>
      <c r="G125" s="63"/>
    </row>
    <row r="126" spans="3:7">
      <c r="C126" s="63"/>
      <c r="D126" s="63"/>
      <c r="E126" s="63"/>
      <c r="F126" s="63"/>
      <c r="G126" s="63"/>
    </row>
    <row r="127" spans="3:7">
      <c r="C127" s="63"/>
      <c r="D127" s="63"/>
      <c r="E127" s="63"/>
      <c r="F127" s="63"/>
      <c r="G127" s="63"/>
    </row>
    <row r="128" spans="3:7">
      <c r="C128" s="63"/>
      <c r="D128" s="63"/>
      <c r="E128" s="63"/>
      <c r="F128" s="63"/>
      <c r="G128" s="63"/>
    </row>
    <row r="129" spans="3:7">
      <c r="C129" s="63"/>
      <c r="D129" s="63"/>
      <c r="E129" s="63"/>
      <c r="F129" s="63"/>
      <c r="G129" s="63"/>
    </row>
    <row r="130" spans="3:7">
      <c r="C130" s="63"/>
      <c r="D130" s="63"/>
      <c r="E130" s="63"/>
      <c r="F130" s="63"/>
      <c r="G130" s="63"/>
    </row>
    <row r="131" spans="3:7">
      <c r="C131" s="63"/>
      <c r="D131" s="63"/>
      <c r="E131" s="63"/>
      <c r="F131" s="63"/>
      <c r="G131" s="63"/>
    </row>
  </sheetData>
  <mergeCells count="71">
    <mergeCell ref="G4:J4"/>
    <mergeCell ref="L4:O4"/>
    <mergeCell ref="G6:G8"/>
    <mergeCell ref="H6:H8"/>
    <mergeCell ref="I6:I8"/>
    <mergeCell ref="J6:J8"/>
    <mergeCell ref="L6:L8"/>
    <mergeCell ref="M6:M8"/>
    <mergeCell ref="N6:N8"/>
    <mergeCell ref="O6:O8"/>
    <mergeCell ref="O9:O14"/>
    <mergeCell ref="G12:G14"/>
    <mergeCell ref="H12:H14"/>
    <mergeCell ref="L12:L14"/>
    <mergeCell ref="M12:M14"/>
    <mergeCell ref="G9:G11"/>
    <mergeCell ref="H9:H11"/>
    <mergeCell ref="J9:J14"/>
    <mergeCell ref="L9:L11"/>
    <mergeCell ref="M9:M11"/>
    <mergeCell ref="G16:J16"/>
    <mergeCell ref="L16:O16"/>
    <mergeCell ref="G18:G20"/>
    <mergeCell ref="H18:H20"/>
    <mergeCell ref="I18:I20"/>
    <mergeCell ref="J18:J20"/>
    <mergeCell ref="L18:L20"/>
    <mergeCell ref="M18:M20"/>
    <mergeCell ref="O21:O26"/>
    <mergeCell ref="G24:G26"/>
    <mergeCell ref="H24:H26"/>
    <mergeCell ref="L24:L26"/>
    <mergeCell ref="M24:M26"/>
    <mergeCell ref="G21:G23"/>
    <mergeCell ref="H21:H23"/>
    <mergeCell ref="J21:J26"/>
    <mergeCell ref="L21:L23"/>
    <mergeCell ref="M21:M23"/>
    <mergeCell ref="G28:J28"/>
    <mergeCell ref="L28:O28"/>
    <mergeCell ref="G30:G32"/>
    <mergeCell ref="H30:H32"/>
    <mergeCell ref="I30:I32"/>
    <mergeCell ref="J30:J32"/>
    <mergeCell ref="L30:L32"/>
    <mergeCell ref="M30:M32"/>
    <mergeCell ref="N30:N32"/>
    <mergeCell ref="O30:O32"/>
    <mergeCell ref="L33:L35"/>
    <mergeCell ref="M33:M35"/>
    <mergeCell ref="O33:O38"/>
    <mergeCell ref="G36:G38"/>
    <mergeCell ref="H36:H38"/>
    <mergeCell ref="L36:L38"/>
    <mergeCell ref="M36:M38"/>
    <mergeCell ref="G109:G111"/>
    <mergeCell ref="N18:N20"/>
    <mergeCell ref="O18:O20"/>
    <mergeCell ref="G45:G47"/>
    <mergeCell ref="H45:H47"/>
    <mergeCell ref="J45:J50"/>
    <mergeCell ref="G48:G50"/>
    <mergeCell ref="H48:H50"/>
    <mergeCell ref="G40:J40"/>
    <mergeCell ref="G42:G44"/>
    <mergeCell ref="H42:H44"/>
    <mergeCell ref="I42:I44"/>
    <mergeCell ref="J42:J44"/>
    <mergeCell ref="G33:G35"/>
    <mergeCell ref="H33:H35"/>
    <mergeCell ref="J33:J3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086BC-FD9B-43AE-93E5-E5E32E5AF73F}">
  <dimension ref="A1:Y26"/>
  <sheetViews>
    <sheetView tabSelected="1" topLeftCell="A6" zoomScale="80" zoomScaleNormal="80" workbookViewId="0">
      <selection activeCell="B30" sqref="B30"/>
    </sheetView>
  </sheetViews>
  <sheetFormatPr defaultRowHeight="15"/>
  <cols>
    <col min="1" max="1" width="17.140625" customWidth="1"/>
    <col min="2" max="2" width="50" bestFit="1" customWidth="1"/>
    <col min="3" max="3" width="25.85546875" customWidth="1"/>
    <col min="4" max="4" width="14.5703125" customWidth="1"/>
    <col min="5" max="6" width="9.140625" customWidth="1"/>
    <col min="7" max="7" width="8.7109375" customWidth="1"/>
    <col min="8" max="8" width="9.140625" customWidth="1"/>
    <col min="9" max="9" width="17.85546875" customWidth="1"/>
    <col min="10" max="15" width="17" bestFit="1" customWidth="1"/>
    <col min="16" max="18" width="15.85546875" bestFit="1" customWidth="1"/>
    <col min="19" max="19" width="9.140625" customWidth="1"/>
    <col min="22" max="23" width="9.140625" customWidth="1"/>
    <col min="25" max="25" width="13" bestFit="1" customWidth="1"/>
  </cols>
  <sheetData>
    <row r="1" spans="1:25">
      <c r="A1" s="60" t="s">
        <v>66</v>
      </c>
    </row>
    <row r="3" spans="1:25">
      <c r="A3" s="59"/>
      <c r="B3" s="58"/>
      <c r="D3" s="58"/>
      <c r="E3" s="56" t="s">
        <v>63</v>
      </c>
      <c r="F3" s="56" t="s">
        <v>65</v>
      </c>
      <c r="G3" s="56" t="s">
        <v>64</v>
      </c>
      <c r="H3" s="56" t="s">
        <v>63</v>
      </c>
      <c r="I3" s="58"/>
      <c r="J3" s="195" t="s">
        <v>62</v>
      </c>
      <c r="K3" s="195"/>
      <c r="L3" s="195"/>
      <c r="M3" s="195" t="s">
        <v>61</v>
      </c>
      <c r="N3" s="195"/>
      <c r="O3" s="195"/>
      <c r="P3" s="195" t="s">
        <v>60</v>
      </c>
      <c r="Q3" s="195"/>
      <c r="R3" s="195"/>
      <c r="S3" s="195" t="s">
        <v>59</v>
      </c>
      <c r="T3" s="195"/>
      <c r="U3" s="195"/>
      <c r="V3" s="196" t="s">
        <v>58</v>
      </c>
      <c r="W3" s="196"/>
      <c r="X3" s="196"/>
      <c r="Y3" s="57"/>
    </row>
    <row r="4" spans="1:25" ht="15.75" thickBot="1">
      <c r="A4" s="56" t="s">
        <v>57</v>
      </c>
      <c r="B4" s="56" t="s">
        <v>56</v>
      </c>
      <c r="C4" s="56" t="s">
        <v>55</v>
      </c>
      <c r="D4" s="56" t="s">
        <v>54</v>
      </c>
      <c r="E4" s="56" t="s">
        <v>53</v>
      </c>
      <c r="F4" s="56" t="s">
        <v>53</v>
      </c>
      <c r="G4" s="56" t="s">
        <v>53</v>
      </c>
      <c r="H4" s="56" t="s">
        <v>52</v>
      </c>
      <c r="I4" s="35" t="s">
        <v>51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56" t="s">
        <v>50</v>
      </c>
    </row>
    <row r="5" spans="1:25">
      <c r="A5" s="188" t="s">
        <v>158</v>
      </c>
      <c r="B5" s="188" t="s">
        <v>161</v>
      </c>
      <c r="C5" s="191">
        <v>474</v>
      </c>
      <c r="D5" s="191" t="s">
        <v>388</v>
      </c>
      <c r="E5" s="193">
        <f>AVERAGE(S8:U8)</f>
        <v>0.11229783898951774</v>
      </c>
      <c r="F5" s="163">
        <f>STDEV(S8:U8)</f>
        <v>4.9607277249704596E-2</v>
      </c>
      <c r="G5" s="163">
        <f>F5/E5*100</f>
        <v>44.17473897635297</v>
      </c>
      <c r="H5" s="193">
        <f>AVERAGE(V8:X8)</f>
        <v>0.51730559129405318</v>
      </c>
      <c r="I5" s="34" t="s">
        <v>43</v>
      </c>
      <c r="J5" s="33">
        <f>AVERAGE(J8:L8)</f>
        <v>5050.4895634560071</v>
      </c>
      <c r="K5" s="31"/>
      <c r="L5" s="30"/>
      <c r="M5" s="32">
        <f>AVERAGE(M8:O8)</f>
        <v>2611.0997246133602</v>
      </c>
      <c r="N5" s="31"/>
      <c r="O5" s="30"/>
      <c r="P5" s="32">
        <f>AVERAGE(P8:R8)</f>
        <v>291.60537918694263</v>
      </c>
      <c r="Q5" s="31"/>
      <c r="R5" s="30"/>
      <c r="S5" s="50">
        <f>AVERAGE(S8:U8)</f>
        <v>0.11229783898951774</v>
      </c>
      <c r="T5" s="48"/>
      <c r="U5" s="47"/>
      <c r="V5" s="49">
        <f>M5/J5</f>
        <v>0.51699933081865568</v>
      </c>
      <c r="W5" s="48"/>
      <c r="X5" s="47"/>
      <c r="Y5" s="185">
        <f>_xlfn.T.TEST(J8:L8,M8:O8,2,1)</f>
        <v>1.6682603370827115E-3</v>
      </c>
    </row>
    <row r="6" spans="1:25">
      <c r="A6" s="189"/>
      <c r="B6" s="189"/>
      <c r="C6" s="192"/>
      <c r="D6" s="192"/>
      <c r="E6" s="194"/>
      <c r="F6" s="154"/>
      <c r="G6" s="154"/>
      <c r="H6" s="194"/>
      <c r="I6" s="29" t="s">
        <v>42</v>
      </c>
      <c r="J6" s="28"/>
      <c r="K6" s="27"/>
      <c r="L6" s="26"/>
      <c r="M6" s="28"/>
      <c r="N6" s="27"/>
      <c r="O6" s="26"/>
      <c r="P6" s="25"/>
      <c r="Q6" s="24"/>
      <c r="R6" s="24"/>
      <c r="S6" s="23">
        <f>(STDEV(S8:U8)/AVERAGE(S8:U8))*100</f>
        <v>44.17473897635297</v>
      </c>
      <c r="T6" s="22"/>
      <c r="U6" s="21"/>
      <c r="V6" s="20"/>
      <c r="W6" s="20"/>
      <c r="X6" s="19"/>
      <c r="Y6" s="186"/>
    </row>
    <row r="7" spans="1:25">
      <c r="A7" s="189"/>
      <c r="B7" s="189"/>
      <c r="C7" s="192"/>
      <c r="D7" s="192"/>
      <c r="E7" s="154"/>
      <c r="F7" s="154"/>
      <c r="G7" s="154"/>
      <c r="H7" s="154"/>
      <c r="I7" s="18"/>
      <c r="J7" s="16" t="s">
        <v>41</v>
      </c>
      <c r="K7" s="16" t="s">
        <v>40</v>
      </c>
      <c r="L7" s="15" t="s">
        <v>39</v>
      </c>
      <c r="M7" s="17" t="s">
        <v>41</v>
      </c>
      <c r="N7" s="16" t="s">
        <v>40</v>
      </c>
      <c r="O7" s="15" t="s">
        <v>39</v>
      </c>
      <c r="P7" s="17" t="s">
        <v>41</v>
      </c>
      <c r="Q7" s="16" t="s">
        <v>40</v>
      </c>
      <c r="R7" s="15" t="s">
        <v>39</v>
      </c>
      <c r="S7" s="17" t="s">
        <v>41</v>
      </c>
      <c r="T7" s="16" t="s">
        <v>40</v>
      </c>
      <c r="U7" s="15" t="s">
        <v>39</v>
      </c>
      <c r="V7" s="16" t="s">
        <v>41</v>
      </c>
      <c r="W7" s="16" t="s">
        <v>40</v>
      </c>
      <c r="X7" s="15" t="s">
        <v>39</v>
      </c>
      <c r="Y7" s="186"/>
    </row>
    <row r="8" spans="1:25" ht="15.75" thickBot="1">
      <c r="A8" s="190"/>
      <c r="B8" s="190"/>
      <c r="C8" s="192"/>
      <c r="D8" s="192"/>
      <c r="E8" s="154"/>
      <c r="F8" s="154"/>
      <c r="G8" s="154"/>
      <c r="H8" s="154"/>
      <c r="I8" s="12"/>
      <c r="J8" s="11">
        <f>'474Raw'!R38*10*4</f>
        <v>5102.5184586052801</v>
      </c>
      <c r="K8" s="9">
        <f>'474Raw'!R39*10*4</f>
        <v>4814.2851985951902</v>
      </c>
      <c r="L8" s="8">
        <f>'474Raw'!R40*10*4</f>
        <v>5234.6650331675501</v>
      </c>
      <c r="M8" s="10">
        <f>'474Raw'!R41*10*4</f>
        <v>2541.5039238763502</v>
      </c>
      <c r="N8" s="9">
        <f>'474Raw'!R42*10*4</f>
        <v>2572.68153788059</v>
      </c>
      <c r="O8" s="8">
        <f>'474Raw'!R43*10*4</f>
        <v>2719.1137120831399</v>
      </c>
      <c r="P8" s="7">
        <f>'474Raw'!R44*2*4</f>
        <v>429.40352260974601</v>
      </c>
      <c r="Q8" s="6">
        <f>'474Raw'!R45*2*4</f>
        <v>197.25393979560781</v>
      </c>
      <c r="R8" s="5">
        <f>'474Raw'!R46*2*4</f>
        <v>248.15867515547399</v>
      </c>
      <c r="S8" s="46">
        <f>P8/M8</f>
        <v>0.16895646651405188</v>
      </c>
      <c r="T8" s="45">
        <f>Q8/N8</f>
        <v>7.6672505668194085E-2</v>
      </c>
      <c r="U8" s="44">
        <f>R8/O8</f>
        <v>9.1264544786307286E-2</v>
      </c>
      <c r="V8" s="43">
        <f>M8/J8</f>
        <v>0.49808813912082223</v>
      </c>
      <c r="W8" s="42">
        <f>N8/K8</f>
        <v>0.53438494641557566</v>
      </c>
      <c r="X8" s="41">
        <f>O8/L8</f>
        <v>0.51944368834576149</v>
      </c>
      <c r="Y8" s="187"/>
    </row>
    <row r="9" spans="1:25" ht="15.75" thickBot="1">
      <c r="A9" s="40"/>
      <c r="B9" s="40"/>
      <c r="C9" s="39"/>
      <c r="D9" s="39"/>
      <c r="E9" s="38"/>
      <c r="F9" s="38"/>
      <c r="G9" s="38"/>
      <c r="H9" s="38"/>
      <c r="I9" s="5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53"/>
      <c r="X9" s="52"/>
      <c r="Y9" s="36"/>
    </row>
    <row r="10" spans="1:25">
      <c r="A10" s="188" t="s">
        <v>159</v>
      </c>
      <c r="B10" s="188" t="s">
        <v>162</v>
      </c>
      <c r="C10" s="191">
        <v>760</v>
      </c>
      <c r="D10" s="191" t="s">
        <v>387</v>
      </c>
      <c r="E10" s="193">
        <f>AVERAGE(S13:U13)</f>
        <v>6.0314917067786994E-2</v>
      </c>
      <c r="F10" s="163">
        <f>STDEV(S13:U13)</f>
        <v>1.5934638526428766E-2</v>
      </c>
      <c r="G10" s="163">
        <f>F10/E10*100</f>
        <v>26.419067290634047</v>
      </c>
      <c r="H10" s="193">
        <f>AVERAGE(V13:X13)</f>
        <v>0.63632986114873347</v>
      </c>
      <c r="I10" s="34" t="s">
        <v>43</v>
      </c>
      <c r="J10" s="33">
        <f>AVERAGE(J13:L13)</f>
        <v>5773.8771644591543</v>
      </c>
      <c r="K10" s="31"/>
      <c r="L10" s="30"/>
      <c r="M10" s="32">
        <f>AVERAGE(M13:O13)</f>
        <v>3670.3215173004796</v>
      </c>
      <c r="N10" s="31"/>
      <c r="O10" s="30"/>
      <c r="P10" s="32">
        <f>AVERAGE(P13:R13)</f>
        <v>221.15941450864202</v>
      </c>
      <c r="Q10" s="31"/>
      <c r="R10" s="30"/>
      <c r="S10" s="50">
        <f>AVERAGE(S13:U13)</f>
        <v>6.0314917067786994E-2</v>
      </c>
      <c r="T10" s="48"/>
      <c r="U10" s="47"/>
      <c r="V10" s="49">
        <f>M10/J10</f>
        <v>0.63567710444083947</v>
      </c>
      <c r="W10" s="48"/>
      <c r="X10" s="47"/>
      <c r="Y10" s="185">
        <f>_xlfn.T.TEST(J13:L13,M13:O13,2,1)</f>
        <v>4.1038374921514289E-3</v>
      </c>
    </row>
    <row r="11" spans="1:25">
      <c r="A11" s="189"/>
      <c r="B11" s="189"/>
      <c r="C11" s="192"/>
      <c r="D11" s="192"/>
      <c r="E11" s="194"/>
      <c r="F11" s="154"/>
      <c r="G11" s="154"/>
      <c r="H11" s="194"/>
      <c r="I11" s="29" t="s">
        <v>42</v>
      </c>
      <c r="J11" s="28"/>
      <c r="K11" s="27"/>
      <c r="L11" s="26"/>
      <c r="M11" s="28"/>
      <c r="N11" s="27"/>
      <c r="O11" s="26"/>
      <c r="P11" s="25"/>
      <c r="Q11" s="24"/>
      <c r="R11" s="24"/>
      <c r="S11" s="23">
        <f>(STDEV(S13:U13)/AVERAGE(S13:U13))*100</f>
        <v>26.419067290634047</v>
      </c>
      <c r="T11" s="22"/>
      <c r="U11" s="21"/>
      <c r="V11" s="20"/>
      <c r="W11" s="20"/>
      <c r="X11" s="19"/>
      <c r="Y11" s="186"/>
    </row>
    <row r="12" spans="1:25">
      <c r="A12" s="189"/>
      <c r="B12" s="189"/>
      <c r="C12" s="192"/>
      <c r="D12" s="192"/>
      <c r="E12" s="154"/>
      <c r="F12" s="154"/>
      <c r="G12" s="154"/>
      <c r="H12" s="154"/>
      <c r="I12" s="18"/>
      <c r="J12" s="16" t="s">
        <v>41</v>
      </c>
      <c r="K12" s="16" t="s">
        <v>40</v>
      </c>
      <c r="L12" s="15" t="s">
        <v>39</v>
      </c>
      <c r="M12" s="17" t="s">
        <v>41</v>
      </c>
      <c r="N12" s="16" t="s">
        <v>40</v>
      </c>
      <c r="O12" s="15" t="s">
        <v>39</v>
      </c>
      <c r="P12" s="17" t="s">
        <v>41</v>
      </c>
      <c r="Q12" s="16" t="s">
        <v>40</v>
      </c>
      <c r="R12" s="15" t="s">
        <v>39</v>
      </c>
      <c r="S12" s="17" t="s">
        <v>41</v>
      </c>
      <c r="T12" s="16" t="s">
        <v>40</v>
      </c>
      <c r="U12" s="15" t="s">
        <v>39</v>
      </c>
      <c r="V12" s="17" t="s">
        <v>41</v>
      </c>
      <c r="W12" s="16" t="s">
        <v>40</v>
      </c>
      <c r="X12" s="15" t="s">
        <v>39</v>
      </c>
      <c r="Y12" s="186"/>
    </row>
    <row r="13" spans="1:25" ht="15.75" thickBot="1">
      <c r="A13" s="190"/>
      <c r="B13" s="190"/>
      <c r="C13" s="192"/>
      <c r="D13" s="192"/>
      <c r="E13" s="154"/>
      <c r="F13" s="154"/>
      <c r="G13" s="154"/>
      <c r="H13" s="154"/>
      <c r="I13" s="12"/>
      <c r="J13" s="11">
        <f>'760Raw'!R56*10*4</f>
        <v>5920.1368427114703</v>
      </c>
      <c r="K13" s="9">
        <f>'760Raw'!R57*10*4</f>
        <v>5856.6312673278499</v>
      </c>
      <c r="L13" s="8">
        <f>'760Raw'!R58*10*4</f>
        <v>5544.8633833381409</v>
      </c>
      <c r="M13" s="10">
        <f>'760Raw'!R59*10*4</f>
        <v>3672.8830648571698</v>
      </c>
      <c r="N13" s="9">
        <f>'760Raw'!R60*10*4</f>
        <v>3626.6115136537101</v>
      </c>
      <c r="O13" s="8">
        <f>'760Raw'!R61*10*4</f>
        <v>3711.46997339056</v>
      </c>
      <c r="P13" s="7">
        <f>'760Raw'!R62*2*4</f>
        <v>160.56289842568799</v>
      </c>
      <c r="Q13" s="6">
        <f>'760Raw'!R63*2*4</f>
        <v>273.77059532537203</v>
      </c>
      <c r="R13" s="5">
        <f>'760Raw'!R64*2*4</f>
        <v>229.144749774866</v>
      </c>
      <c r="S13" s="54">
        <f>P13/M13</f>
        <v>4.3715766494714668E-2</v>
      </c>
      <c r="T13" s="45">
        <f>Q13/N13</f>
        <v>7.54893636372857E-2</v>
      </c>
      <c r="U13" s="44">
        <f>R13/O13</f>
        <v>6.1739621071360606E-2</v>
      </c>
      <c r="V13" s="43">
        <f>M13/J13</f>
        <v>0.6204050957671714</v>
      </c>
      <c r="W13" s="42">
        <f>N13/K13</f>
        <v>0.61923166204526825</v>
      </c>
      <c r="X13" s="41">
        <f>O13/L13</f>
        <v>0.66935282563376086</v>
      </c>
      <c r="Y13" s="187"/>
    </row>
    <row r="14" spans="1:25" ht="15.75" thickBot="1">
      <c r="A14" s="40"/>
      <c r="B14" s="40"/>
      <c r="C14" s="39"/>
      <c r="D14" s="39"/>
      <c r="E14" s="38"/>
      <c r="F14" s="38"/>
      <c r="G14" s="38"/>
      <c r="H14" s="38"/>
      <c r="I14" s="51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6"/>
    </row>
    <row r="15" spans="1:25">
      <c r="A15" s="188" t="s">
        <v>160</v>
      </c>
      <c r="B15" s="188" t="s">
        <v>163</v>
      </c>
      <c r="C15" s="191">
        <v>3096</v>
      </c>
      <c r="D15" s="191" t="s">
        <v>386</v>
      </c>
      <c r="E15" s="193">
        <f>AVERAGE(S18:U18)</f>
        <v>0.84112596710420495</v>
      </c>
      <c r="F15" s="163">
        <f>STDEV(S18:U18)</f>
        <v>0.16738281199195967</v>
      </c>
      <c r="G15" s="163">
        <f>F15/E15*100</f>
        <v>19.899850740337808</v>
      </c>
      <c r="H15" s="193">
        <f>AVERAGE(V18:X18)</f>
        <v>0.65714403120056553</v>
      </c>
      <c r="I15" s="34" t="s">
        <v>43</v>
      </c>
      <c r="J15" s="33">
        <f>AVERAGE(J18:L18)</f>
        <v>6270.002081817197</v>
      </c>
      <c r="K15" s="31"/>
      <c r="L15" s="30"/>
      <c r="M15" s="32">
        <f>AVERAGE(M18:O18)</f>
        <v>4047.1907568764495</v>
      </c>
      <c r="N15" s="31"/>
      <c r="O15" s="30"/>
      <c r="P15" s="32">
        <f>AVERAGE(P18:R18)</f>
        <v>3361.2961434140998</v>
      </c>
      <c r="Q15" s="31"/>
      <c r="R15" s="30"/>
      <c r="S15" s="50">
        <f>AVERAGE(S18:U18)</f>
        <v>0.84112596710420495</v>
      </c>
      <c r="T15" s="48"/>
      <c r="U15" s="47"/>
      <c r="V15" s="49">
        <f>M15/J15</f>
        <v>0.6454847548796151</v>
      </c>
      <c r="W15" s="48"/>
      <c r="X15" s="47"/>
      <c r="Y15" s="185">
        <f>_xlfn.T.TEST(J18:L18,M18:O18,2,1)</f>
        <v>7.5277402436995655E-2</v>
      </c>
    </row>
    <row r="16" spans="1:25">
      <c r="A16" s="189"/>
      <c r="B16" s="189"/>
      <c r="C16" s="192"/>
      <c r="D16" s="192"/>
      <c r="E16" s="194"/>
      <c r="F16" s="154"/>
      <c r="G16" s="154"/>
      <c r="H16" s="194"/>
      <c r="I16" s="29" t="s">
        <v>42</v>
      </c>
      <c r="J16" s="28"/>
      <c r="K16" s="27"/>
      <c r="L16" s="26"/>
      <c r="M16" s="28"/>
      <c r="N16" s="27"/>
      <c r="O16" s="26"/>
      <c r="P16" s="25"/>
      <c r="Q16" s="24"/>
      <c r="R16" s="24"/>
      <c r="S16" s="23">
        <f>(STDEV(S18:U18)/AVERAGE(S18:U18))*100</f>
        <v>19.899850740337808</v>
      </c>
      <c r="T16" s="22"/>
      <c r="U16" s="21"/>
      <c r="V16" s="20"/>
      <c r="W16" s="20"/>
      <c r="X16" s="19"/>
      <c r="Y16" s="186"/>
    </row>
    <row r="17" spans="1:25">
      <c r="A17" s="189"/>
      <c r="B17" s="189"/>
      <c r="C17" s="192"/>
      <c r="D17" s="192"/>
      <c r="E17" s="154"/>
      <c r="F17" s="154"/>
      <c r="G17" s="154"/>
      <c r="H17" s="154"/>
      <c r="I17" s="18"/>
      <c r="J17" s="16" t="s">
        <v>41</v>
      </c>
      <c r="K17" s="16" t="s">
        <v>40</v>
      </c>
      <c r="L17" s="15" t="s">
        <v>39</v>
      </c>
      <c r="M17" s="17" t="s">
        <v>41</v>
      </c>
      <c r="N17" s="16" t="s">
        <v>40</v>
      </c>
      <c r="O17" s="15" t="s">
        <v>39</v>
      </c>
      <c r="P17" s="17" t="s">
        <v>41</v>
      </c>
      <c r="Q17" s="16" t="s">
        <v>40</v>
      </c>
      <c r="R17" s="15" t="s">
        <v>39</v>
      </c>
      <c r="S17" s="17" t="s">
        <v>41</v>
      </c>
      <c r="T17" s="16" t="s">
        <v>40</v>
      </c>
      <c r="U17" s="15" t="s">
        <v>39</v>
      </c>
      <c r="V17" s="17" t="s">
        <v>41</v>
      </c>
      <c r="W17" s="16" t="s">
        <v>40</v>
      </c>
      <c r="X17" s="15" t="s">
        <v>39</v>
      </c>
      <c r="Y17" s="186"/>
    </row>
    <row r="18" spans="1:25" ht="15.75" thickBot="1">
      <c r="A18" s="190"/>
      <c r="B18" s="190"/>
      <c r="C18" s="192"/>
      <c r="D18" s="192"/>
      <c r="E18" s="154"/>
      <c r="F18" s="154"/>
      <c r="G18" s="154"/>
      <c r="H18" s="154"/>
      <c r="I18" s="12"/>
      <c r="J18" s="11">
        <f>'3096Raw'!R47*10*4</f>
        <v>6036.1502097912999</v>
      </c>
      <c r="K18" s="9">
        <f>'3096Raw'!R48*10*4</f>
        <v>7311.4322788960708</v>
      </c>
      <c r="L18" s="8">
        <f>'3096Raw'!R49*10*4</f>
        <v>5462.4237567642194</v>
      </c>
      <c r="M18" s="10">
        <f>'3096Raw'!R50*10*4</f>
        <v>3659.4907036255499</v>
      </c>
      <c r="N18" s="9">
        <f>'3096Raw'!R51*10*4</f>
        <v>4052.8874047634999</v>
      </c>
      <c r="O18" s="8">
        <f>'3096Raw'!R52*10*4</f>
        <v>4429.1941622403001</v>
      </c>
      <c r="P18" s="7">
        <f>'3096Raw'!R53*2*4</f>
        <v>3710.6823952608602</v>
      </c>
      <c r="Q18" s="6">
        <f>'3096Raw'!R54*2*4</f>
        <v>3362.1408434151999</v>
      </c>
      <c r="R18" s="5">
        <f>'3096Raw'!R55*2*4</f>
        <v>3011.0651915662402</v>
      </c>
      <c r="S18" s="46">
        <f>P18/M18</f>
        <v>1.0139887475556622</v>
      </c>
      <c r="T18" s="45">
        <f>Q18/N18</f>
        <v>0.82956680204428046</v>
      </c>
      <c r="U18" s="44">
        <f>R18/O18</f>
        <v>0.67982235171267225</v>
      </c>
      <c r="V18" s="43">
        <f>M18/J18</f>
        <v>0.60626236532176636</v>
      </c>
      <c r="W18" s="42">
        <f>N18/K18</f>
        <v>0.55432195090719383</v>
      </c>
      <c r="X18" s="41">
        <f>O18/L18</f>
        <v>0.81084777737273639</v>
      </c>
      <c r="Y18" s="187"/>
    </row>
    <row r="19" spans="1:25" ht="15.75" thickBot="1">
      <c r="A19" s="40"/>
      <c r="B19" s="40"/>
      <c r="C19" s="39"/>
      <c r="D19" s="39"/>
      <c r="E19" s="38"/>
      <c r="F19" s="38"/>
      <c r="G19" s="38"/>
      <c r="H19" s="38"/>
      <c r="I19" s="37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>
        <v>43874</v>
      </c>
      <c r="X19" s="35"/>
      <c r="Y19" s="36"/>
    </row>
    <row r="20" spans="1:25">
      <c r="A20" s="172" t="s">
        <v>47</v>
      </c>
      <c r="B20" s="175" t="s">
        <v>46</v>
      </c>
      <c r="C20" s="178" t="s">
        <v>185</v>
      </c>
      <c r="D20" s="163" t="s">
        <v>44</v>
      </c>
      <c r="E20" s="181">
        <f>AVERAGE(S25:U25)</f>
        <v>4.5231609763930813E-2</v>
      </c>
      <c r="F20" s="163">
        <f>STDEV(S25:U25)</f>
        <v>2.7555165273042011E-3</v>
      </c>
      <c r="G20" s="163">
        <f>F20/E20*100</f>
        <v>6.0920151674582703</v>
      </c>
      <c r="H20" s="165">
        <f>AVERAGE(V25:X25)</f>
        <v>0.81482253971445251</v>
      </c>
      <c r="I20" s="34" t="s">
        <v>43</v>
      </c>
      <c r="J20" s="33">
        <f>AVERAGE(J25:L25)</f>
        <v>31267814.106814012</v>
      </c>
      <c r="K20" s="31"/>
      <c r="L20" s="30"/>
      <c r="M20" s="33">
        <f>AVERAGE(M25:O25)</f>
        <v>24698634.033481508</v>
      </c>
      <c r="N20" s="31"/>
      <c r="O20" s="30"/>
      <c r="P20" s="33">
        <f>AVERAGE(P25:R25)</f>
        <v>1115371.9445474241</v>
      </c>
      <c r="Q20" s="31"/>
      <c r="R20" s="122"/>
      <c r="S20" s="32">
        <f>AVERAGE(S23:U25)</f>
        <v>4.921401566839869E-2</v>
      </c>
      <c r="T20" s="31"/>
      <c r="U20" s="30"/>
      <c r="V20" s="49">
        <f>M20/J20</f>
        <v>0.78990600203482342</v>
      </c>
      <c r="W20" s="31"/>
      <c r="X20" s="30"/>
      <c r="Y20" s="169">
        <f>_xlfn.T.TEST(J25:L25,M25:O25,2,1)</f>
        <v>0.27757317309825769</v>
      </c>
    </row>
    <row r="21" spans="1:25">
      <c r="A21" s="173"/>
      <c r="B21" s="176"/>
      <c r="C21" s="179"/>
      <c r="D21" s="154"/>
      <c r="E21" s="182"/>
      <c r="F21" s="154"/>
      <c r="G21" s="154"/>
      <c r="H21" s="166"/>
      <c r="I21" s="29" t="s">
        <v>42</v>
      </c>
      <c r="J21" s="28"/>
      <c r="K21" s="27"/>
      <c r="L21" s="26"/>
      <c r="M21" s="28"/>
      <c r="N21" s="27"/>
      <c r="O21" s="26"/>
      <c r="P21" s="25"/>
      <c r="Q21" s="24"/>
      <c r="R21" s="24"/>
      <c r="S21" s="23">
        <f>(STDEV(S23:U25)/AVERAGE(S23:U25))*100</f>
        <v>13.543458997298533</v>
      </c>
      <c r="T21" s="22"/>
      <c r="U21" s="21"/>
      <c r="V21" s="126"/>
      <c r="W21" s="20"/>
      <c r="X21" s="19"/>
      <c r="Y21" s="170"/>
    </row>
    <row r="22" spans="1:25">
      <c r="A22" s="173"/>
      <c r="B22" s="176"/>
      <c r="C22" s="179"/>
      <c r="D22" s="154"/>
      <c r="E22" s="183"/>
      <c r="F22" s="154"/>
      <c r="G22" s="154"/>
      <c r="H22" s="167"/>
      <c r="I22" s="18"/>
      <c r="J22" s="16" t="s">
        <v>41</v>
      </c>
      <c r="K22" s="16" t="s">
        <v>40</v>
      </c>
      <c r="L22" s="15" t="s">
        <v>39</v>
      </c>
      <c r="M22" s="17" t="s">
        <v>41</v>
      </c>
      <c r="N22" s="16" t="s">
        <v>40</v>
      </c>
      <c r="O22" s="15" t="s">
        <v>39</v>
      </c>
      <c r="P22" s="17" t="s">
        <v>41</v>
      </c>
      <c r="Q22" s="16" t="s">
        <v>40</v>
      </c>
      <c r="R22" s="123" t="s">
        <v>39</v>
      </c>
      <c r="S22" s="14" t="s">
        <v>41</v>
      </c>
      <c r="T22" s="114" t="s">
        <v>40</v>
      </c>
      <c r="U22" s="13" t="s">
        <v>39</v>
      </c>
      <c r="V22" s="14" t="s">
        <v>41</v>
      </c>
      <c r="W22" s="114" t="s">
        <v>40</v>
      </c>
      <c r="X22" s="13" t="s">
        <v>39</v>
      </c>
      <c r="Y22" s="170"/>
    </row>
    <row r="23" spans="1:25">
      <c r="A23" s="173"/>
      <c r="B23" s="176"/>
      <c r="C23" s="179"/>
      <c r="D23" s="154"/>
      <c r="E23" s="183"/>
      <c r="F23" s="154"/>
      <c r="G23" s="154"/>
      <c r="H23" s="167"/>
      <c r="I23" s="51"/>
      <c r="J23" s="127">
        <f>'4NTRaw'!M51*10*4</f>
        <v>13058146.309672162</v>
      </c>
      <c r="K23" s="128">
        <f>'4NTRaw'!M52*10*4</f>
        <v>27173245.353965603</v>
      </c>
      <c r="L23" s="129">
        <f>'4NTRaw'!M53*10*4</f>
        <v>27744475.093274001</v>
      </c>
      <c r="M23" s="127">
        <f>'4NTRaw'!M54*10*4</f>
        <v>19699372.164897639</v>
      </c>
      <c r="N23" s="128">
        <f>'4NTRaw'!M55*10*4</f>
        <v>24085099.264571719</v>
      </c>
      <c r="O23" s="129">
        <f>'4NTRaw'!M56*10*4</f>
        <v>23249008.314572722</v>
      </c>
      <c r="P23" s="127">
        <f>'4NTRaw'!M60*2*4</f>
        <v>1109420.9817285121</v>
      </c>
      <c r="Q23" s="128">
        <f>'4NTRaw'!M61*2*4</f>
        <v>1320759.7907132639</v>
      </c>
      <c r="R23" s="129">
        <f>'4NTRaw'!M62*2*4</f>
        <v>1321864.7353145599</v>
      </c>
      <c r="S23" s="124">
        <f t="shared" ref="S23:S24" si="0">P23/M23</f>
        <v>5.6317580704698403E-2</v>
      </c>
      <c r="T23" s="121">
        <f t="shared" ref="T23:T24" si="1">Q23/N23</f>
        <v>5.4837215998360125E-2</v>
      </c>
      <c r="U23" s="125">
        <f t="shared" ref="U23:U24" si="2">R23/O23</f>
        <v>5.6856822339643676E-2</v>
      </c>
      <c r="V23" s="124">
        <f t="shared" ref="V23:V24" si="3">M23/J23</f>
        <v>1.5085887152532764</v>
      </c>
      <c r="W23" s="121">
        <f t="shared" ref="W23:W24" si="4">N23/K23</f>
        <v>0.88635343150341783</v>
      </c>
      <c r="X23" s="125">
        <f t="shared" ref="X23:X24" si="5">O23/L23</f>
        <v>0.83796893746996493</v>
      </c>
      <c r="Y23" s="170"/>
    </row>
    <row r="24" spans="1:25">
      <c r="A24" s="173"/>
      <c r="B24" s="176"/>
      <c r="C24" s="179"/>
      <c r="D24" s="154"/>
      <c r="E24" s="183"/>
      <c r="F24" s="154"/>
      <c r="G24" s="154"/>
      <c r="H24" s="167"/>
      <c r="I24" s="51"/>
      <c r="J24" s="127">
        <f>'4NTRaw'!M39*10*4</f>
        <v>23762258.731331002</v>
      </c>
      <c r="K24" s="128">
        <f>'4NTRaw'!M40*10*4</f>
        <v>26549237.01727628</v>
      </c>
      <c r="L24" s="129">
        <f>'4NTRaw'!M41*10*4</f>
        <v>26270726.534175083</v>
      </c>
      <c r="M24" s="127">
        <f>'4NTRaw'!M42*10*4</f>
        <v>24120486.55825356</v>
      </c>
      <c r="N24" s="128">
        <f>'4NTRaw'!M43*10*4</f>
        <v>23930867.531386521</v>
      </c>
      <c r="O24" s="129">
        <f>'4NTRaw'!M44*10*4</f>
        <v>22354244.501942202</v>
      </c>
      <c r="P24" s="127">
        <f>'4NTRaw'!M48*2*4</f>
        <v>1341688.6826525279</v>
      </c>
      <c r="Q24" s="128">
        <f>'4NTRaw'!M49*2*4</f>
        <v>1017596.204185968</v>
      </c>
      <c r="R24" s="129">
        <f>'4NTRaw'!M50*2*4</f>
        <v>918154.07926887996</v>
      </c>
      <c r="S24" s="124">
        <f t="shared" si="0"/>
        <v>5.5624445195672396E-2</v>
      </c>
      <c r="T24" s="121">
        <f t="shared" si="1"/>
        <v>4.2522328237843451E-2</v>
      </c>
      <c r="U24" s="125">
        <f t="shared" si="2"/>
        <v>4.1072919247577701E-2</v>
      </c>
      <c r="V24" s="124">
        <f t="shared" si="3"/>
        <v>1.015075495598835</v>
      </c>
      <c r="W24" s="121">
        <f t="shared" si="4"/>
        <v>0.90137684619012148</v>
      </c>
      <c r="X24" s="125">
        <f t="shared" si="5"/>
        <v>0.85091839667479297</v>
      </c>
      <c r="Y24" s="170"/>
    </row>
    <row r="25" spans="1:25" ht="15.75" thickBot="1">
      <c r="A25" s="174"/>
      <c r="B25" s="177"/>
      <c r="C25" s="180"/>
      <c r="D25" s="164"/>
      <c r="E25" s="184"/>
      <c r="F25" s="164"/>
      <c r="G25" s="164"/>
      <c r="H25" s="168"/>
      <c r="I25" s="12"/>
      <c r="J25" s="130">
        <f>'4NTRaw'!M28*10*4</f>
        <v>30268855.045053042</v>
      </c>
      <c r="K25" s="131">
        <f>'4NTRaw'!M29*10*4</f>
        <v>37690693.575067163</v>
      </c>
      <c r="L25" s="132">
        <f>'4NTRaw'!M30*10*4</f>
        <v>25843893.700321838</v>
      </c>
      <c r="M25" s="130">
        <f>'4NTRaw'!M31*10*4</f>
        <v>26533560.541947402</v>
      </c>
      <c r="N25" s="131">
        <f>'4NTRaw'!M32*10*4</f>
        <v>22405572.315859042</v>
      </c>
      <c r="O25" s="132">
        <f>'4NTRaw'!M33*10*4</f>
        <v>25156769.242638081</v>
      </c>
      <c r="P25" s="7">
        <f>'4NTRaw'!M36*2*4</f>
        <v>1121631.802152168</v>
      </c>
      <c r="Q25" s="6">
        <f>'4NTRaw'!M37*2*4</f>
        <v>1023918.06366512</v>
      </c>
      <c r="R25" s="120">
        <f>'4NTRaw'!M38*2*4</f>
        <v>1200565.9678249841</v>
      </c>
      <c r="S25" s="115">
        <f t="shared" ref="S25:U25" si="6">P25/M25</f>
        <v>4.2272193374837855E-2</v>
      </c>
      <c r="T25" s="116">
        <f t="shared" si="6"/>
        <v>4.5699259506992086E-2</v>
      </c>
      <c r="U25" s="117">
        <f t="shared" si="6"/>
        <v>4.7723376409962485E-2</v>
      </c>
      <c r="V25" s="115">
        <f t="shared" ref="V25:X25" si="7">M25/J25</f>
        <v>0.87659610852323555</v>
      </c>
      <c r="W25" s="116">
        <f t="shared" si="7"/>
        <v>0.59445900806348095</v>
      </c>
      <c r="X25" s="117">
        <f t="shared" si="7"/>
        <v>0.97341250255664069</v>
      </c>
      <c r="Y25" s="171"/>
    </row>
    <row r="26" spans="1:25">
      <c r="C26" t="s">
        <v>186</v>
      </c>
    </row>
  </sheetData>
  <mergeCells count="41">
    <mergeCell ref="J3:L3"/>
    <mergeCell ref="M3:O3"/>
    <mergeCell ref="P3:R3"/>
    <mergeCell ref="S3:U3"/>
    <mergeCell ref="V3:X3"/>
    <mergeCell ref="Y5:Y8"/>
    <mergeCell ref="A10:A13"/>
    <mergeCell ref="B10:B13"/>
    <mergeCell ref="C10:C13"/>
    <mergeCell ref="D10:D13"/>
    <mergeCell ref="E10:E13"/>
    <mergeCell ref="F10:F13"/>
    <mergeCell ref="G10:G13"/>
    <mergeCell ref="H10:H13"/>
    <mergeCell ref="Y10:Y13"/>
    <mergeCell ref="A5:A8"/>
    <mergeCell ref="B5:B8"/>
    <mergeCell ref="C5:C8"/>
    <mergeCell ref="D5:D8"/>
    <mergeCell ref="E5:E8"/>
    <mergeCell ref="F5:F8"/>
    <mergeCell ref="G5:G8"/>
    <mergeCell ref="H5:H8"/>
    <mergeCell ref="F15:F18"/>
    <mergeCell ref="G15:G18"/>
    <mergeCell ref="H15:H18"/>
    <mergeCell ref="Y15:Y18"/>
    <mergeCell ref="A15:A18"/>
    <mergeCell ref="B15:B18"/>
    <mergeCell ref="C15:C18"/>
    <mergeCell ref="D15:D18"/>
    <mergeCell ref="E15:E18"/>
    <mergeCell ref="F20:F25"/>
    <mergeCell ref="H20:H25"/>
    <mergeCell ref="Y20:Y25"/>
    <mergeCell ref="G20:G25"/>
    <mergeCell ref="A20:A25"/>
    <mergeCell ref="B20:B25"/>
    <mergeCell ref="C20:C25"/>
    <mergeCell ref="D20:D25"/>
    <mergeCell ref="E20:E2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0C959-13DA-4013-9E0E-185685027ADE}">
  <dimension ref="A2:M66"/>
  <sheetViews>
    <sheetView zoomScaleNormal="100" workbookViewId="0">
      <selection activeCell="M3" sqref="M3"/>
    </sheetView>
  </sheetViews>
  <sheetFormatPr defaultRowHeight="15"/>
  <cols>
    <col min="1" max="1" width="12.5703125" bestFit="1" customWidth="1"/>
    <col min="3" max="3" width="26.85546875" bestFit="1" customWidth="1"/>
    <col min="4" max="4" width="15.5703125" bestFit="1" customWidth="1"/>
    <col min="5" max="5" width="8.85546875" bestFit="1" customWidth="1"/>
    <col min="6" max="6" width="13.7109375" bestFit="1" customWidth="1"/>
    <col min="7" max="7" width="16.42578125" bestFit="1" customWidth="1"/>
    <col min="8" max="8" width="16.28515625" bestFit="1" customWidth="1"/>
    <col min="9" max="9" width="15.42578125" bestFit="1" customWidth="1"/>
    <col min="10" max="11" width="16.28515625" bestFit="1" customWidth="1"/>
    <col min="12" max="12" width="16.5703125" bestFit="1" customWidth="1"/>
  </cols>
  <sheetData>
    <row r="2" spans="1:13">
      <c r="A2" s="105">
        <v>44405</v>
      </c>
      <c r="L2" s="83" t="s">
        <v>172</v>
      </c>
      <c r="M2">
        <v>61</v>
      </c>
    </row>
    <row r="3" spans="1:13">
      <c r="A3" s="197" t="s">
        <v>6</v>
      </c>
      <c r="B3" s="198"/>
      <c r="C3" s="198"/>
      <c r="D3" s="198"/>
      <c r="E3" s="198"/>
      <c r="F3" s="198"/>
      <c r="G3" s="198"/>
      <c r="H3" s="198"/>
      <c r="I3" s="198"/>
      <c r="J3" s="199"/>
      <c r="K3" s="4"/>
      <c r="L3" s="83"/>
    </row>
    <row r="4" spans="1:13">
      <c r="A4" s="4" t="s">
        <v>30</v>
      </c>
      <c r="B4" s="4" t="s">
        <v>30</v>
      </c>
      <c r="C4" s="4" t="s">
        <v>18</v>
      </c>
      <c r="D4" s="4" t="s">
        <v>184</v>
      </c>
      <c r="E4" s="4" t="s">
        <v>11</v>
      </c>
      <c r="F4" s="4" t="s">
        <v>183</v>
      </c>
      <c r="G4" s="4" t="s">
        <v>16</v>
      </c>
      <c r="H4" s="4" t="s">
        <v>19</v>
      </c>
      <c r="I4" s="4" t="s">
        <v>7</v>
      </c>
      <c r="J4" s="4" t="s">
        <v>21</v>
      </c>
      <c r="K4" s="4" t="s">
        <v>182</v>
      </c>
    </row>
    <row r="5" spans="1:13">
      <c r="A5" s="2"/>
      <c r="B5" s="2"/>
      <c r="C5" s="2" t="s">
        <v>202</v>
      </c>
      <c r="D5" s="2" t="s">
        <v>312</v>
      </c>
      <c r="E5" s="2"/>
      <c r="F5" s="1">
        <v>2</v>
      </c>
      <c r="G5" s="2" t="s">
        <v>365</v>
      </c>
      <c r="H5" s="2" t="s">
        <v>13</v>
      </c>
      <c r="I5" s="2" t="s">
        <v>36</v>
      </c>
      <c r="J5" s="3">
        <v>44405.616934618098</v>
      </c>
      <c r="K5" s="1">
        <v>5000</v>
      </c>
    </row>
    <row r="6" spans="1:13">
      <c r="A6" s="2"/>
      <c r="B6" s="2"/>
      <c r="C6" s="2" t="s">
        <v>201</v>
      </c>
      <c r="D6" s="2" t="s">
        <v>312</v>
      </c>
      <c r="E6" s="2"/>
      <c r="F6" s="1">
        <v>3</v>
      </c>
      <c r="G6" s="2" t="s">
        <v>364</v>
      </c>
      <c r="H6" s="2" t="s">
        <v>13</v>
      </c>
      <c r="I6" s="2" t="s">
        <v>37</v>
      </c>
      <c r="J6" s="3">
        <v>44405.634796099497</v>
      </c>
      <c r="K6" s="1">
        <v>3500</v>
      </c>
    </row>
    <row r="7" spans="1:13">
      <c r="A7" s="2"/>
      <c r="B7" s="2"/>
      <c r="C7" s="2" t="s">
        <v>200</v>
      </c>
      <c r="D7" s="2" t="s">
        <v>312</v>
      </c>
      <c r="E7" s="2"/>
      <c r="F7" s="1">
        <v>4</v>
      </c>
      <c r="G7" s="2" t="s">
        <v>363</v>
      </c>
      <c r="H7" s="2" t="s">
        <v>13</v>
      </c>
      <c r="I7" s="2" t="s">
        <v>14</v>
      </c>
      <c r="J7" s="3">
        <v>44405.652641979199</v>
      </c>
      <c r="K7" s="1">
        <v>2500</v>
      </c>
    </row>
    <row r="8" spans="1:13">
      <c r="A8" s="2"/>
      <c r="B8" s="2"/>
      <c r="C8" s="2" t="s">
        <v>199</v>
      </c>
      <c r="D8" s="2" t="s">
        <v>312</v>
      </c>
      <c r="E8" s="2"/>
      <c r="F8" s="1">
        <v>5</v>
      </c>
      <c r="G8" s="2" t="s">
        <v>362</v>
      </c>
      <c r="H8" s="2" t="s">
        <v>13</v>
      </c>
      <c r="I8" s="2" t="s">
        <v>38</v>
      </c>
      <c r="J8" s="3">
        <v>44405.670457314802</v>
      </c>
      <c r="K8" s="1">
        <v>1500</v>
      </c>
    </row>
    <row r="9" spans="1:13">
      <c r="A9" s="2"/>
      <c r="B9" s="2"/>
      <c r="C9" s="2" t="s">
        <v>198</v>
      </c>
      <c r="D9" s="2" t="s">
        <v>312</v>
      </c>
      <c r="E9" s="2"/>
      <c r="F9" s="1">
        <v>6</v>
      </c>
      <c r="G9" s="2" t="s">
        <v>361</v>
      </c>
      <c r="H9" s="2" t="s">
        <v>13</v>
      </c>
      <c r="I9" s="2" t="s">
        <v>25</v>
      </c>
      <c r="J9" s="3">
        <v>44405.688336898202</v>
      </c>
      <c r="K9" s="1">
        <v>800</v>
      </c>
    </row>
    <row r="10" spans="1:13">
      <c r="A10" s="2"/>
      <c r="B10" s="2"/>
      <c r="C10" s="2" t="s">
        <v>188</v>
      </c>
      <c r="D10" s="2" t="s">
        <v>312</v>
      </c>
      <c r="E10" s="2"/>
      <c r="F10" s="1">
        <v>7</v>
      </c>
      <c r="G10" s="2" t="s">
        <v>360</v>
      </c>
      <c r="H10" s="2" t="s">
        <v>13</v>
      </c>
      <c r="I10" s="2" t="s">
        <v>12</v>
      </c>
      <c r="J10" s="3">
        <v>44405.706131041698</v>
      </c>
      <c r="K10" s="1">
        <v>500</v>
      </c>
    </row>
    <row r="11" spans="1:13">
      <c r="A11" s="2"/>
      <c r="B11" s="2"/>
      <c r="C11" s="2" t="s">
        <v>197</v>
      </c>
      <c r="D11" s="2" t="s">
        <v>312</v>
      </c>
      <c r="E11" s="2"/>
      <c r="F11" s="1">
        <v>8</v>
      </c>
      <c r="G11" s="2" t="s">
        <v>359</v>
      </c>
      <c r="H11" s="2" t="s">
        <v>13</v>
      </c>
      <c r="I11" s="2" t="s">
        <v>26</v>
      </c>
      <c r="J11" s="3">
        <v>44405.723960381903</v>
      </c>
      <c r="K11" s="1">
        <v>350</v>
      </c>
    </row>
    <row r="12" spans="1:13">
      <c r="A12" s="2"/>
      <c r="B12" s="2"/>
      <c r="C12" s="2" t="s">
        <v>196</v>
      </c>
      <c r="D12" s="2" t="s">
        <v>312</v>
      </c>
      <c r="E12" s="2"/>
      <c r="F12" s="1">
        <v>9</v>
      </c>
      <c r="G12" s="2" t="s">
        <v>358</v>
      </c>
      <c r="H12" s="2" t="s">
        <v>13</v>
      </c>
      <c r="I12" s="2" t="s">
        <v>20</v>
      </c>
      <c r="J12" s="3">
        <v>44405.7418164931</v>
      </c>
      <c r="K12" s="1">
        <v>200</v>
      </c>
    </row>
    <row r="13" spans="1:13">
      <c r="A13" s="2"/>
      <c r="B13" s="2"/>
      <c r="C13" s="2" t="s">
        <v>195</v>
      </c>
      <c r="D13" s="2" t="s">
        <v>312</v>
      </c>
      <c r="E13" s="2"/>
      <c r="F13" s="1">
        <v>10</v>
      </c>
      <c r="G13" s="2" t="s">
        <v>357</v>
      </c>
      <c r="H13" s="2" t="s">
        <v>13</v>
      </c>
      <c r="I13" s="2" t="s">
        <v>32</v>
      </c>
      <c r="J13" s="3">
        <v>44405.759631053203</v>
      </c>
      <c r="K13" s="1">
        <v>125</v>
      </c>
    </row>
    <row r="14" spans="1:13">
      <c r="A14" s="2"/>
      <c r="B14" s="2"/>
      <c r="C14" s="2" t="s">
        <v>189</v>
      </c>
      <c r="D14" s="2" t="s">
        <v>312</v>
      </c>
      <c r="E14" s="2"/>
      <c r="F14" s="1">
        <v>11</v>
      </c>
      <c r="G14" s="2" t="s">
        <v>356</v>
      </c>
      <c r="H14" s="2" t="s">
        <v>13</v>
      </c>
      <c r="I14" s="2" t="s">
        <v>33</v>
      </c>
      <c r="J14" s="3">
        <v>44405.777464976898</v>
      </c>
      <c r="K14" s="1">
        <v>80</v>
      </c>
    </row>
    <row r="15" spans="1:13">
      <c r="A15" s="2"/>
      <c r="B15" s="2"/>
      <c r="C15" s="2" t="s">
        <v>194</v>
      </c>
      <c r="D15" s="2" t="s">
        <v>312</v>
      </c>
      <c r="E15" s="2"/>
      <c r="F15" s="1">
        <v>12</v>
      </c>
      <c r="G15" s="2" t="s">
        <v>355</v>
      </c>
      <c r="H15" s="2" t="s">
        <v>13</v>
      </c>
      <c r="I15" s="2" t="s">
        <v>35</v>
      </c>
      <c r="J15" s="3">
        <v>44405.795354317102</v>
      </c>
      <c r="K15" s="1">
        <v>50</v>
      </c>
    </row>
    <row r="16" spans="1:13">
      <c r="A16" s="2"/>
      <c r="B16" s="2"/>
      <c r="C16" s="2" t="s">
        <v>193</v>
      </c>
      <c r="D16" s="2" t="s">
        <v>312</v>
      </c>
      <c r="E16" s="2"/>
      <c r="F16" s="1">
        <v>13</v>
      </c>
      <c r="G16" s="2" t="s">
        <v>354</v>
      </c>
      <c r="H16" s="2" t="s">
        <v>13</v>
      </c>
      <c r="I16" s="2" t="s">
        <v>31</v>
      </c>
      <c r="J16" s="3">
        <v>44405.813204444399</v>
      </c>
      <c r="K16" s="1">
        <v>30</v>
      </c>
    </row>
    <row r="17" spans="1:11">
      <c r="A17" s="2"/>
      <c r="B17" s="2"/>
      <c r="C17" s="2" t="s">
        <v>192</v>
      </c>
      <c r="D17" s="2" t="s">
        <v>312</v>
      </c>
      <c r="E17" s="2"/>
      <c r="F17" s="1">
        <v>14</v>
      </c>
      <c r="G17" s="2" t="s">
        <v>353</v>
      </c>
      <c r="H17" s="2" t="s">
        <v>13</v>
      </c>
      <c r="I17" s="2" t="s">
        <v>17</v>
      </c>
      <c r="J17" s="3">
        <v>44405.8310062616</v>
      </c>
      <c r="K17" s="1">
        <v>20</v>
      </c>
    </row>
    <row r="18" spans="1:11">
      <c r="A18" s="2"/>
      <c r="B18" s="2"/>
      <c r="C18" s="2" t="s">
        <v>191</v>
      </c>
      <c r="D18" s="2" t="s">
        <v>312</v>
      </c>
      <c r="E18" s="2"/>
      <c r="F18" s="1">
        <v>15</v>
      </c>
      <c r="G18" s="2" t="s">
        <v>352</v>
      </c>
      <c r="H18" s="2" t="s">
        <v>13</v>
      </c>
      <c r="I18" s="2" t="s">
        <v>5</v>
      </c>
      <c r="J18" s="3">
        <v>44405.8488691319</v>
      </c>
      <c r="K18" s="1">
        <v>12</v>
      </c>
    </row>
    <row r="19" spans="1:11">
      <c r="A19" s="2"/>
      <c r="B19" s="2"/>
      <c r="C19" s="2" t="s">
        <v>190</v>
      </c>
      <c r="D19" s="2" t="s">
        <v>312</v>
      </c>
      <c r="E19" s="2"/>
      <c r="F19" s="1">
        <v>16</v>
      </c>
      <c r="G19" s="2" t="s">
        <v>351</v>
      </c>
      <c r="H19" s="2" t="s">
        <v>13</v>
      </c>
      <c r="I19" s="2" t="s">
        <v>23</v>
      </c>
      <c r="J19" s="3">
        <v>44405.866725393498</v>
      </c>
      <c r="K19" s="1">
        <v>7</v>
      </c>
    </row>
    <row r="20" spans="1:11">
      <c r="A20" s="2"/>
      <c r="B20" s="2"/>
      <c r="C20" s="2" t="s">
        <v>24</v>
      </c>
      <c r="D20" s="2" t="s">
        <v>312</v>
      </c>
      <c r="E20" s="2"/>
      <c r="F20" s="1">
        <v>1</v>
      </c>
      <c r="G20" s="2" t="s">
        <v>373</v>
      </c>
      <c r="H20" s="2" t="s">
        <v>34</v>
      </c>
      <c r="I20" s="2"/>
      <c r="J20" s="3">
        <v>44405.474270625004</v>
      </c>
      <c r="K20" s="1"/>
    </row>
    <row r="21" spans="1:11">
      <c r="A21" s="2"/>
      <c r="B21" s="2"/>
      <c r="C21" s="2" t="s">
        <v>24</v>
      </c>
      <c r="D21" s="2" t="s">
        <v>312</v>
      </c>
      <c r="E21" s="2"/>
      <c r="F21" s="1">
        <v>1</v>
      </c>
      <c r="G21" s="2" t="s">
        <v>372</v>
      </c>
      <c r="H21" s="2" t="s">
        <v>34</v>
      </c>
      <c r="I21" s="2"/>
      <c r="J21" s="3">
        <v>44405.492102476797</v>
      </c>
      <c r="K21" s="1"/>
    </row>
    <row r="22" spans="1:11">
      <c r="A22" s="2"/>
      <c r="B22" s="2"/>
      <c r="C22" s="2" t="s">
        <v>24</v>
      </c>
      <c r="D22" s="2" t="s">
        <v>312</v>
      </c>
      <c r="E22" s="2"/>
      <c r="F22" s="1">
        <v>1</v>
      </c>
      <c r="G22" s="2" t="s">
        <v>371</v>
      </c>
      <c r="H22" s="2" t="s">
        <v>34</v>
      </c>
      <c r="I22" s="2"/>
      <c r="J22" s="3">
        <v>44405.5099232176</v>
      </c>
      <c r="K22" s="1"/>
    </row>
    <row r="23" spans="1:11">
      <c r="A23" s="2"/>
      <c r="B23" s="2"/>
      <c r="C23" s="2" t="s">
        <v>24</v>
      </c>
      <c r="D23" s="2" t="s">
        <v>312</v>
      </c>
      <c r="E23" s="2"/>
      <c r="F23" s="1">
        <v>1</v>
      </c>
      <c r="G23" s="2" t="s">
        <v>370</v>
      </c>
      <c r="H23" s="2" t="s">
        <v>34</v>
      </c>
      <c r="I23" s="2"/>
      <c r="J23" s="3">
        <v>44405.527789791697</v>
      </c>
      <c r="K23" s="1"/>
    </row>
    <row r="24" spans="1:11">
      <c r="A24" s="2"/>
      <c r="B24" s="2"/>
      <c r="C24" s="2" t="s">
        <v>24</v>
      </c>
      <c r="D24" s="2" t="s">
        <v>312</v>
      </c>
      <c r="E24" s="2"/>
      <c r="F24" s="1">
        <v>1</v>
      </c>
      <c r="G24" s="2" t="s">
        <v>369</v>
      </c>
      <c r="H24" s="2" t="s">
        <v>34</v>
      </c>
      <c r="I24" s="2"/>
      <c r="J24" s="3">
        <v>44405.545603796301</v>
      </c>
      <c r="K24" s="1"/>
    </row>
    <row r="25" spans="1:11">
      <c r="A25" s="2"/>
      <c r="B25" s="2"/>
      <c r="C25" s="2" t="s">
        <v>24</v>
      </c>
      <c r="D25" s="2" t="s">
        <v>312</v>
      </c>
      <c r="E25" s="2"/>
      <c r="F25" s="1">
        <v>1</v>
      </c>
      <c r="G25" s="2" t="s">
        <v>350</v>
      </c>
      <c r="H25" s="2" t="s">
        <v>34</v>
      </c>
      <c r="I25" s="2"/>
      <c r="J25" s="3">
        <v>44405.884565868102</v>
      </c>
      <c r="K25" s="1"/>
    </row>
    <row r="26" spans="1:11">
      <c r="A26" s="2"/>
      <c r="B26" s="2"/>
      <c r="C26" s="2" t="s">
        <v>24</v>
      </c>
      <c r="D26" s="2" t="s">
        <v>312</v>
      </c>
      <c r="E26" s="2"/>
      <c r="F26" s="1">
        <v>1</v>
      </c>
      <c r="G26" s="2" t="s">
        <v>329</v>
      </c>
      <c r="H26" s="2" t="s">
        <v>34</v>
      </c>
      <c r="I26" s="2"/>
      <c r="J26" s="3">
        <v>44406.259181018497</v>
      </c>
      <c r="K26" s="1"/>
    </row>
    <row r="27" spans="1:11">
      <c r="A27" s="2"/>
      <c r="B27" s="2"/>
      <c r="C27" s="2" t="s">
        <v>24</v>
      </c>
      <c r="D27" s="2" t="s">
        <v>312</v>
      </c>
      <c r="E27" s="2"/>
      <c r="F27" s="1">
        <v>1</v>
      </c>
      <c r="G27" s="2" t="s">
        <v>317</v>
      </c>
      <c r="H27" s="2" t="s">
        <v>34</v>
      </c>
      <c r="I27" s="2"/>
      <c r="J27" s="3">
        <v>44406.473266458299</v>
      </c>
      <c r="K27" s="1"/>
    </row>
    <row r="28" spans="1:11">
      <c r="A28" s="2"/>
      <c r="B28" s="2"/>
      <c r="C28" s="2" t="s">
        <v>24</v>
      </c>
      <c r="D28" s="2" t="s">
        <v>312</v>
      </c>
      <c r="E28" s="2"/>
      <c r="F28" s="1">
        <v>1</v>
      </c>
      <c r="G28" s="2" t="s">
        <v>311</v>
      </c>
      <c r="H28" s="2" t="s">
        <v>34</v>
      </c>
      <c r="I28" s="2"/>
      <c r="J28" s="3">
        <v>44406.5624705671</v>
      </c>
      <c r="K28" s="1"/>
    </row>
    <row r="29" spans="1:11">
      <c r="A29" s="2"/>
      <c r="B29" s="2"/>
      <c r="C29" s="2" t="s">
        <v>202</v>
      </c>
      <c r="D29" s="2" t="s">
        <v>312</v>
      </c>
      <c r="E29" s="2"/>
      <c r="F29" s="1">
        <v>2</v>
      </c>
      <c r="G29" s="2" t="s">
        <v>368</v>
      </c>
      <c r="H29" s="2" t="s">
        <v>8</v>
      </c>
      <c r="I29" s="2" t="s">
        <v>36</v>
      </c>
      <c r="J29" s="3">
        <v>44405.563414536999</v>
      </c>
      <c r="K29" s="1">
        <v>5000</v>
      </c>
    </row>
    <row r="30" spans="1:11">
      <c r="A30" s="2"/>
      <c r="B30" s="2"/>
      <c r="C30" s="2" t="s">
        <v>202</v>
      </c>
      <c r="D30" s="2" t="s">
        <v>312</v>
      </c>
      <c r="E30" s="2"/>
      <c r="F30" s="1">
        <v>2</v>
      </c>
      <c r="G30" s="2" t="s">
        <v>367</v>
      </c>
      <c r="H30" s="2" t="s">
        <v>8</v>
      </c>
      <c r="I30" s="2" t="s">
        <v>36</v>
      </c>
      <c r="J30" s="3">
        <v>44405.581279999999</v>
      </c>
      <c r="K30" s="1">
        <v>5000</v>
      </c>
    </row>
    <row r="31" spans="1:11">
      <c r="A31" s="2"/>
      <c r="B31" s="2"/>
      <c r="C31" s="2" t="s">
        <v>202</v>
      </c>
      <c r="D31" s="2" t="s">
        <v>312</v>
      </c>
      <c r="E31" s="2"/>
      <c r="F31" s="1">
        <v>2</v>
      </c>
      <c r="G31" s="2" t="s">
        <v>366</v>
      </c>
      <c r="H31" s="2" t="s">
        <v>8</v>
      </c>
      <c r="I31" s="2" t="s">
        <v>36</v>
      </c>
      <c r="J31" s="3">
        <v>44405.5991072338</v>
      </c>
      <c r="K31" s="1">
        <v>5000</v>
      </c>
    </row>
    <row r="32" spans="1:11">
      <c r="A32" s="2"/>
      <c r="B32" s="2"/>
      <c r="C32" s="2" t="s">
        <v>276</v>
      </c>
      <c r="D32" s="2" t="s">
        <v>312</v>
      </c>
      <c r="E32" s="2"/>
      <c r="F32" s="1">
        <v>17</v>
      </c>
      <c r="G32" s="2" t="s">
        <v>349</v>
      </c>
      <c r="H32" s="2" t="s">
        <v>8</v>
      </c>
      <c r="I32" s="2" t="s">
        <v>35</v>
      </c>
      <c r="J32" s="3">
        <v>44405.902453715302</v>
      </c>
      <c r="K32" s="1">
        <v>50</v>
      </c>
    </row>
    <row r="33" spans="1:11">
      <c r="A33" s="2"/>
      <c r="B33" s="2"/>
      <c r="C33" s="2" t="s">
        <v>189</v>
      </c>
      <c r="D33" s="2" t="s">
        <v>312</v>
      </c>
      <c r="E33" s="2"/>
      <c r="F33" s="1">
        <v>11</v>
      </c>
      <c r="G33" s="2" t="s">
        <v>342</v>
      </c>
      <c r="H33" s="2" t="s">
        <v>8</v>
      </c>
      <c r="I33" s="2" t="s">
        <v>33</v>
      </c>
      <c r="J33" s="3">
        <v>44406.027353286998</v>
      </c>
      <c r="K33" s="1">
        <v>80</v>
      </c>
    </row>
    <row r="34" spans="1:11">
      <c r="A34" s="2"/>
      <c r="B34" s="2"/>
      <c r="C34" s="2" t="s">
        <v>219</v>
      </c>
      <c r="D34" s="2" t="s">
        <v>312</v>
      </c>
      <c r="E34" s="2"/>
      <c r="F34" s="1">
        <v>24</v>
      </c>
      <c r="G34" s="2" t="s">
        <v>341</v>
      </c>
      <c r="H34" s="2" t="s">
        <v>8</v>
      </c>
      <c r="I34" s="2" t="s">
        <v>20</v>
      </c>
      <c r="J34" s="3">
        <v>44406.045175706</v>
      </c>
      <c r="K34" s="1">
        <v>200</v>
      </c>
    </row>
    <row r="35" spans="1:11">
      <c r="A35" s="2"/>
      <c r="B35" s="2"/>
      <c r="C35" s="2" t="s">
        <v>242</v>
      </c>
      <c r="D35" s="2" t="s">
        <v>312</v>
      </c>
      <c r="E35" s="2"/>
      <c r="F35" s="1">
        <v>34</v>
      </c>
      <c r="G35" s="2" t="s">
        <v>331</v>
      </c>
      <c r="H35" s="2" t="s">
        <v>8</v>
      </c>
      <c r="I35" s="2" t="s">
        <v>25</v>
      </c>
      <c r="J35" s="3">
        <v>44406.223530208299</v>
      </c>
      <c r="K35" s="1">
        <v>800</v>
      </c>
    </row>
    <row r="36" spans="1:11">
      <c r="A36" s="2"/>
      <c r="B36" s="2"/>
      <c r="C36" s="2" t="s">
        <v>188</v>
      </c>
      <c r="D36" s="2" t="s">
        <v>312</v>
      </c>
      <c r="E36" s="2"/>
      <c r="F36" s="1">
        <v>7</v>
      </c>
      <c r="G36" s="2" t="s">
        <v>330</v>
      </c>
      <c r="H36" s="2" t="s">
        <v>8</v>
      </c>
      <c r="I36" s="2" t="s">
        <v>12</v>
      </c>
      <c r="J36" s="3">
        <v>44406.241353761601</v>
      </c>
      <c r="K36" s="1">
        <v>500</v>
      </c>
    </row>
    <row r="37" spans="1:11">
      <c r="A37" s="2"/>
      <c r="B37" s="2"/>
      <c r="C37" s="2" t="s">
        <v>197</v>
      </c>
      <c r="D37" s="2" t="s">
        <v>312</v>
      </c>
      <c r="E37" s="2"/>
      <c r="F37" s="1">
        <v>8</v>
      </c>
      <c r="G37" s="2" t="s">
        <v>319</v>
      </c>
      <c r="H37" s="2" t="s">
        <v>8</v>
      </c>
      <c r="I37" s="2" t="s">
        <v>26</v>
      </c>
      <c r="J37" s="3">
        <v>44406.437635983799</v>
      </c>
      <c r="K37" s="1">
        <v>350</v>
      </c>
    </row>
    <row r="38" spans="1:11">
      <c r="A38" s="2"/>
      <c r="B38" s="2"/>
      <c r="C38" s="2" t="s">
        <v>219</v>
      </c>
      <c r="D38" s="2" t="s">
        <v>312</v>
      </c>
      <c r="E38" s="2"/>
      <c r="F38" s="1">
        <v>24</v>
      </c>
      <c r="G38" s="2" t="s">
        <v>318</v>
      </c>
      <c r="H38" s="2" t="s">
        <v>8</v>
      </c>
      <c r="I38" s="2" t="s">
        <v>20</v>
      </c>
      <c r="J38" s="3">
        <v>44406.455442951403</v>
      </c>
      <c r="K38" s="1">
        <v>200</v>
      </c>
    </row>
    <row r="39" spans="1:11">
      <c r="A39" s="2"/>
      <c r="B39" s="2"/>
      <c r="C39" s="2" t="s">
        <v>195</v>
      </c>
      <c r="D39" s="2" t="s">
        <v>312</v>
      </c>
      <c r="E39" s="2"/>
      <c r="F39" s="1">
        <v>10</v>
      </c>
      <c r="G39" s="2" t="s">
        <v>313</v>
      </c>
      <c r="H39" s="2" t="s">
        <v>8</v>
      </c>
      <c r="I39" s="2" t="s">
        <v>32</v>
      </c>
      <c r="J39" s="3">
        <v>44406.544637199098</v>
      </c>
      <c r="K39" s="1">
        <v>125</v>
      </c>
    </row>
    <row r="40" spans="1:11">
      <c r="A40" s="2"/>
      <c r="B40" s="2"/>
      <c r="C40" s="2" t="s">
        <v>274</v>
      </c>
      <c r="D40" s="2" t="s">
        <v>312</v>
      </c>
      <c r="E40" s="2"/>
      <c r="F40" s="1">
        <v>18</v>
      </c>
      <c r="G40" s="2" t="s">
        <v>348</v>
      </c>
      <c r="H40" s="2" t="s">
        <v>6</v>
      </c>
      <c r="I40" s="2"/>
      <c r="J40" s="3">
        <v>44405.920287083303</v>
      </c>
      <c r="K40" s="1"/>
    </row>
    <row r="41" spans="1:11">
      <c r="A41" s="2"/>
      <c r="B41" s="2"/>
      <c r="C41" s="2" t="s">
        <v>272</v>
      </c>
      <c r="D41" s="2" t="s">
        <v>312</v>
      </c>
      <c r="E41" s="2"/>
      <c r="F41" s="1">
        <v>19</v>
      </c>
      <c r="G41" s="2" t="s">
        <v>347</v>
      </c>
      <c r="H41" s="2" t="s">
        <v>6</v>
      </c>
      <c r="I41" s="2"/>
      <c r="J41" s="3">
        <v>44405.938101759297</v>
      </c>
      <c r="K41" s="1"/>
    </row>
    <row r="42" spans="1:11">
      <c r="A42" s="2"/>
      <c r="B42" s="2"/>
      <c r="C42" s="2" t="s">
        <v>270</v>
      </c>
      <c r="D42" s="2" t="s">
        <v>312</v>
      </c>
      <c r="E42" s="2"/>
      <c r="F42" s="1">
        <v>20</v>
      </c>
      <c r="G42" s="2" t="s">
        <v>346</v>
      </c>
      <c r="H42" s="2" t="s">
        <v>6</v>
      </c>
      <c r="I42" s="2"/>
      <c r="J42" s="3">
        <v>44405.955985393499</v>
      </c>
      <c r="K42" s="1"/>
    </row>
    <row r="43" spans="1:11">
      <c r="A43" s="2"/>
      <c r="B43" s="2"/>
      <c r="C43" s="2" t="s">
        <v>268</v>
      </c>
      <c r="D43" s="2" t="s">
        <v>312</v>
      </c>
      <c r="E43" s="2"/>
      <c r="F43" s="1">
        <v>21</v>
      </c>
      <c r="G43" s="2" t="s">
        <v>345</v>
      </c>
      <c r="H43" s="2" t="s">
        <v>6</v>
      </c>
      <c r="I43" s="2"/>
      <c r="J43" s="3">
        <v>44405.973830682902</v>
      </c>
      <c r="K43" s="1"/>
    </row>
    <row r="44" spans="1:11">
      <c r="A44" s="2"/>
      <c r="B44" s="2"/>
      <c r="C44" s="2" t="s">
        <v>266</v>
      </c>
      <c r="D44" s="2" t="s">
        <v>312</v>
      </c>
      <c r="E44" s="2"/>
      <c r="F44" s="1">
        <v>22</v>
      </c>
      <c r="G44" s="2" t="s">
        <v>344</v>
      </c>
      <c r="H44" s="2" t="s">
        <v>6</v>
      </c>
      <c r="I44" s="2"/>
      <c r="J44" s="3">
        <v>44405.991659097199</v>
      </c>
      <c r="K44" s="1"/>
    </row>
    <row r="45" spans="1:11">
      <c r="A45" s="2"/>
      <c r="B45" s="2"/>
      <c r="C45" s="2" t="s">
        <v>264</v>
      </c>
      <c r="D45" s="2" t="s">
        <v>312</v>
      </c>
      <c r="E45" s="2"/>
      <c r="F45" s="1">
        <v>23</v>
      </c>
      <c r="G45" s="2" t="s">
        <v>343</v>
      </c>
      <c r="H45" s="2" t="s">
        <v>6</v>
      </c>
      <c r="I45" s="2"/>
      <c r="J45" s="3">
        <v>44406.009546087997</v>
      </c>
      <c r="K45" s="1"/>
    </row>
    <row r="46" spans="1:11">
      <c r="A46" s="2"/>
      <c r="B46" s="2"/>
      <c r="C46" s="2" t="s">
        <v>260</v>
      </c>
      <c r="D46" s="2" t="s">
        <v>312</v>
      </c>
      <c r="E46" s="2"/>
      <c r="F46" s="1">
        <v>25</v>
      </c>
      <c r="G46" s="2" t="s">
        <v>340</v>
      </c>
      <c r="H46" s="2" t="s">
        <v>6</v>
      </c>
      <c r="I46" s="2"/>
      <c r="J46" s="3">
        <v>44406.0630407176</v>
      </c>
      <c r="K46" s="1"/>
    </row>
    <row r="47" spans="1:11">
      <c r="A47" s="2"/>
      <c r="B47" s="2"/>
      <c r="C47" s="2" t="s">
        <v>258</v>
      </c>
      <c r="D47" s="2" t="s">
        <v>312</v>
      </c>
      <c r="E47" s="2"/>
      <c r="F47" s="1">
        <v>26</v>
      </c>
      <c r="G47" s="2" t="s">
        <v>339</v>
      </c>
      <c r="H47" s="2" t="s">
        <v>6</v>
      </c>
      <c r="I47" s="2"/>
      <c r="J47" s="3">
        <v>44406.080862210598</v>
      </c>
      <c r="K47" s="1"/>
    </row>
    <row r="48" spans="1:11">
      <c r="A48" s="2"/>
      <c r="B48" s="2"/>
      <c r="C48" s="2" t="s">
        <v>256</v>
      </c>
      <c r="D48" s="2" t="s">
        <v>312</v>
      </c>
      <c r="E48" s="2"/>
      <c r="F48" s="1">
        <v>27</v>
      </c>
      <c r="G48" s="2" t="s">
        <v>338</v>
      </c>
      <c r="H48" s="2" t="s">
        <v>6</v>
      </c>
      <c r="I48" s="2"/>
      <c r="J48" s="3">
        <v>44406.098652094901</v>
      </c>
      <c r="K48" s="1"/>
    </row>
    <row r="49" spans="1:11">
      <c r="A49" s="2"/>
      <c r="B49" s="2"/>
      <c r="C49" s="2" t="s">
        <v>254</v>
      </c>
      <c r="D49" s="2" t="s">
        <v>312</v>
      </c>
      <c r="E49" s="2"/>
      <c r="F49" s="1">
        <v>28</v>
      </c>
      <c r="G49" s="2" t="s">
        <v>337</v>
      </c>
      <c r="H49" s="2" t="s">
        <v>6</v>
      </c>
      <c r="I49" s="2"/>
      <c r="J49" s="3">
        <v>44406.116508148101</v>
      </c>
      <c r="K49" s="1"/>
    </row>
    <row r="50" spans="1:11">
      <c r="A50" s="2"/>
      <c r="B50" s="2"/>
      <c r="C50" s="2" t="s">
        <v>252</v>
      </c>
      <c r="D50" s="2" t="s">
        <v>312</v>
      </c>
      <c r="E50" s="2"/>
      <c r="F50" s="1">
        <v>29</v>
      </c>
      <c r="G50" s="2" t="s">
        <v>336</v>
      </c>
      <c r="H50" s="2" t="s">
        <v>6</v>
      </c>
      <c r="I50" s="2"/>
      <c r="J50" s="3">
        <v>44406.1343205671</v>
      </c>
      <c r="K50" s="1"/>
    </row>
    <row r="51" spans="1:11">
      <c r="A51" s="2"/>
      <c r="B51" s="2"/>
      <c r="C51" s="2" t="s">
        <v>250</v>
      </c>
      <c r="D51" s="2" t="s">
        <v>312</v>
      </c>
      <c r="E51" s="2"/>
      <c r="F51" s="1">
        <v>30</v>
      </c>
      <c r="G51" s="2" t="s">
        <v>335</v>
      </c>
      <c r="H51" s="2" t="s">
        <v>6</v>
      </c>
      <c r="I51" s="2"/>
      <c r="J51" s="3">
        <v>44406.152143888903</v>
      </c>
      <c r="K51" s="1"/>
    </row>
    <row r="52" spans="1:11">
      <c r="A52" s="2"/>
      <c r="B52" s="2"/>
      <c r="C52" s="2" t="s">
        <v>248</v>
      </c>
      <c r="D52" s="2" t="s">
        <v>312</v>
      </c>
      <c r="E52" s="2"/>
      <c r="F52" s="1">
        <v>31</v>
      </c>
      <c r="G52" s="2" t="s">
        <v>334</v>
      </c>
      <c r="H52" s="2" t="s">
        <v>6</v>
      </c>
      <c r="I52" s="2"/>
      <c r="J52" s="3">
        <v>44406.170023483799</v>
      </c>
      <c r="K52" s="1"/>
    </row>
    <row r="53" spans="1:11">
      <c r="A53" s="2"/>
      <c r="B53" s="2"/>
      <c r="C53" s="2" t="s">
        <v>246</v>
      </c>
      <c r="D53" s="2" t="s">
        <v>312</v>
      </c>
      <c r="E53" s="2"/>
      <c r="F53" s="1">
        <v>32</v>
      </c>
      <c r="G53" s="2" t="s">
        <v>333</v>
      </c>
      <c r="H53" s="2" t="s">
        <v>6</v>
      </c>
      <c r="I53" s="2"/>
      <c r="J53" s="3">
        <v>44406.187846145804</v>
      </c>
      <c r="K53" s="1"/>
    </row>
    <row r="54" spans="1:11">
      <c r="A54" s="2"/>
      <c r="B54" s="2"/>
      <c r="C54" s="2" t="s">
        <v>244</v>
      </c>
      <c r="D54" s="2" t="s">
        <v>312</v>
      </c>
      <c r="E54" s="2"/>
      <c r="F54" s="1">
        <v>33</v>
      </c>
      <c r="G54" s="2" t="s">
        <v>332</v>
      </c>
      <c r="H54" s="2" t="s">
        <v>6</v>
      </c>
      <c r="I54" s="2"/>
      <c r="J54" s="3">
        <v>44406.205644710702</v>
      </c>
      <c r="K54" s="1"/>
    </row>
    <row r="55" spans="1:11">
      <c r="A55" s="2"/>
      <c r="B55" s="2"/>
      <c r="C55" s="2" t="s">
        <v>238</v>
      </c>
      <c r="D55" s="2" t="s">
        <v>312</v>
      </c>
      <c r="E55" s="2"/>
      <c r="F55" s="1">
        <v>35</v>
      </c>
      <c r="G55" s="2" t="s">
        <v>328</v>
      </c>
      <c r="H55" s="2" t="s">
        <v>6</v>
      </c>
      <c r="I55" s="2"/>
      <c r="J55" s="3">
        <v>44406.277048252297</v>
      </c>
      <c r="K55" s="1"/>
    </row>
    <row r="56" spans="1:11">
      <c r="A56" s="2"/>
      <c r="B56" s="2"/>
      <c r="C56" s="2" t="s">
        <v>236</v>
      </c>
      <c r="D56" s="2" t="s">
        <v>312</v>
      </c>
      <c r="E56" s="2"/>
      <c r="F56" s="1">
        <v>36</v>
      </c>
      <c r="G56" s="2" t="s">
        <v>327</v>
      </c>
      <c r="H56" s="2" t="s">
        <v>6</v>
      </c>
      <c r="I56" s="2"/>
      <c r="J56" s="3">
        <v>44406.294880219903</v>
      </c>
      <c r="K56" s="1"/>
    </row>
    <row r="57" spans="1:11">
      <c r="A57" s="2"/>
      <c r="B57" s="2"/>
      <c r="C57" s="2" t="s">
        <v>234</v>
      </c>
      <c r="D57" s="2" t="s">
        <v>312</v>
      </c>
      <c r="E57" s="2"/>
      <c r="F57" s="1">
        <v>37</v>
      </c>
      <c r="G57" s="2" t="s">
        <v>326</v>
      </c>
      <c r="H57" s="2" t="s">
        <v>6</v>
      </c>
      <c r="I57" s="2"/>
      <c r="J57" s="3">
        <v>44406.312758379601</v>
      </c>
      <c r="K57" s="1"/>
    </row>
    <row r="58" spans="1:11">
      <c r="A58" s="2"/>
      <c r="B58" s="2"/>
      <c r="C58" s="2" t="s">
        <v>232</v>
      </c>
      <c r="D58" s="2" t="s">
        <v>312</v>
      </c>
      <c r="E58" s="2"/>
      <c r="F58" s="1">
        <v>38</v>
      </c>
      <c r="G58" s="2" t="s">
        <v>325</v>
      </c>
      <c r="H58" s="2" t="s">
        <v>6</v>
      </c>
      <c r="I58" s="2"/>
      <c r="J58" s="3">
        <v>44406.330629236101</v>
      </c>
      <c r="K58" s="1"/>
    </row>
    <row r="59" spans="1:11">
      <c r="A59" s="2"/>
      <c r="B59" s="2"/>
      <c r="C59" s="2" t="s">
        <v>230</v>
      </c>
      <c r="D59" s="2" t="s">
        <v>312</v>
      </c>
      <c r="E59" s="2"/>
      <c r="F59" s="1">
        <v>39</v>
      </c>
      <c r="G59" s="2" t="s">
        <v>324</v>
      </c>
      <c r="H59" s="2" t="s">
        <v>6</v>
      </c>
      <c r="I59" s="2"/>
      <c r="J59" s="3">
        <v>44406.348461030102</v>
      </c>
      <c r="K59" s="1"/>
    </row>
    <row r="60" spans="1:11">
      <c r="A60" s="2"/>
      <c r="B60" s="2"/>
      <c r="C60" s="2" t="s">
        <v>228</v>
      </c>
      <c r="D60" s="2" t="s">
        <v>312</v>
      </c>
      <c r="E60" s="2"/>
      <c r="F60" s="1">
        <v>40</v>
      </c>
      <c r="G60" s="2" t="s">
        <v>323</v>
      </c>
      <c r="H60" s="2" t="s">
        <v>6</v>
      </c>
      <c r="I60" s="2"/>
      <c r="J60" s="3">
        <v>44406.366267199097</v>
      </c>
      <c r="K60" s="1"/>
    </row>
    <row r="61" spans="1:11">
      <c r="A61" s="2"/>
      <c r="B61" s="2"/>
      <c r="C61" s="2" t="s">
        <v>226</v>
      </c>
      <c r="D61" s="2" t="s">
        <v>312</v>
      </c>
      <c r="E61" s="2"/>
      <c r="F61" s="1">
        <v>41</v>
      </c>
      <c r="G61" s="2" t="s">
        <v>322</v>
      </c>
      <c r="H61" s="2" t="s">
        <v>6</v>
      </c>
      <c r="I61" s="2"/>
      <c r="J61" s="3">
        <v>44406.384128460602</v>
      </c>
      <c r="K61" s="1"/>
    </row>
    <row r="62" spans="1:11">
      <c r="A62" s="2"/>
      <c r="B62" s="2"/>
      <c r="C62" s="2" t="s">
        <v>224</v>
      </c>
      <c r="D62" s="2" t="s">
        <v>312</v>
      </c>
      <c r="E62" s="2"/>
      <c r="F62" s="1">
        <v>42</v>
      </c>
      <c r="G62" s="2" t="s">
        <v>321</v>
      </c>
      <c r="H62" s="2" t="s">
        <v>6</v>
      </c>
      <c r="I62" s="2"/>
      <c r="J62" s="3">
        <v>44406.401942314798</v>
      </c>
      <c r="K62" s="1"/>
    </row>
    <row r="63" spans="1:11">
      <c r="A63" s="2"/>
      <c r="B63" s="2"/>
      <c r="C63" s="2" t="s">
        <v>222</v>
      </c>
      <c r="D63" s="2" t="s">
        <v>312</v>
      </c>
      <c r="E63" s="2"/>
      <c r="F63" s="1">
        <v>43</v>
      </c>
      <c r="G63" s="2" t="s">
        <v>320</v>
      </c>
      <c r="H63" s="2" t="s">
        <v>6</v>
      </c>
      <c r="I63" s="2"/>
      <c r="J63" s="3">
        <v>44406.419749884299</v>
      </c>
      <c r="K63" s="1"/>
    </row>
    <row r="64" spans="1:11">
      <c r="A64" s="2"/>
      <c r="B64" s="2"/>
      <c r="C64" s="2" t="s">
        <v>216</v>
      </c>
      <c r="D64" s="2" t="s">
        <v>312</v>
      </c>
      <c r="E64" s="2"/>
      <c r="F64" s="1">
        <v>44</v>
      </c>
      <c r="G64" s="2" t="s">
        <v>316</v>
      </c>
      <c r="H64" s="2" t="s">
        <v>6</v>
      </c>
      <c r="I64" s="2"/>
      <c r="J64" s="3">
        <v>44406.491128657399</v>
      </c>
      <c r="K64" s="1"/>
    </row>
    <row r="65" spans="1:11">
      <c r="A65" s="2"/>
      <c r="B65" s="2"/>
      <c r="C65" s="2" t="s">
        <v>214</v>
      </c>
      <c r="D65" s="2" t="s">
        <v>312</v>
      </c>
      <c r="E65" s="2"/>
      <c r="F65" s="1">
        <v>45</v>
      </c>
      <c r="G65" s="2" t="s">
        <v>315</v>
      </c>
      <c r="H65" s="2" t="s">
        <v>6</v>
      </c>
      <c r="I65" s="2"/>
      <c r="J65" s="3">
        <v>44406.508926990697</v>
      </c>
      <c r="K65" s="1"/>
    </row>
    <row r="66" spans="1:11">
      <c r="A66" s="2"/>
      <c r="B66" s="2"/>
      <c r="C66" s="2" t="s">
        <v>212</v>
      </c>
      <c r="D66" s="2" t="s">
        <v>312</v>
      </c>
      <c r="E66" s="2"/>
      <c r="F66" s="1">
        <v>46</v>
      </c>
      <c r="G66" s="2" t="s">
        <v>314</v>
      </c>
      <c r="H66" s="2" t="s">
        <v>6</v>
      </c>
      <c r="I66" s="2"/>
      <c r="J66" s="3">
        <v>44406.526763703703</v>
      </c>
      <c r="K66" s="1"/>
    </row>
  </sheetData>
  <mergeCells count="1">
    <mergeCell ref="A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C3136-7F5E-46C6-A11E-3780E223246C}">
  <dimension ref="A1:AJ24"/>
  <sheetViews>
    <sheetView workbookViewId="0">
      <selection activeCell="A9" sqref="A9"/>
    </sheetView>
  </sheetViews>
  <sheetFormatPr defaultRowHeight="15"/>
  <cols>
    <col min="1" max="1" width="27.28515625" bestFit="1" customWidth="1"/>
    <col min="2" max="2" width="10.7109375" bestFit="1" customWidth="1"/>
    <col min="3" max="3" width="5.5703125" bestFit="1" customWidth="1"/>
    <col min="14" max="14" width="14.7109375" bestFit="1" customWidth="1"/>
  </cols>
  <sheetData>
    <row r="1" spans="1:36">
      <c r="E1" s="197" t="s">
        <v>6</v>
      </c>
      <c r="F1" s="198"/>
      <c r="G1" s="198"/>
      <c r="H1" s="198"/>
      <c r="I1" s="198"/>
      <c r="J1" s="198"/>
      <c r="K1" s="198"/>
      <c r="L1" s="198"/>
      <c r="M1" s="198"/>
      <c r="N1" s="199"/>
      <c r="O1" s="4" t="s">
        <v>378</v>
      </c>
      <c r="P1" s="197" t="s">
        <v>377</v>
      </c>
      <c r="Q1" s="198"/>
      <c r="R1" s="198"/>
      <c r="S1" s="198"/>
      <c r="T1" s="198"/>
      <c r="U1" s="198"/>
      <c r="V1" s="199"/>
      <c r="W1" s="197" t="s">
        <v>309</v>
      </c>
      <c r="X1" s="198"/>
      <c r="Y1" s="198"/>
      <c r="Z1" s="198"/>
      <c r="AA1" s="198"/>
      <c r="AB1" s="198"/>
      <c r="AC1" s="199"/>
      <c r="AD1" s="197" t="s">
        <v>304</v>
      </c>
      <c r="AE1" s="198"/>
      <c r="AF1" s="198"/>
      <c r="AG1" s="198"/>
      <c r="AH1" s="198"/>
      <c r="AI1" s="198"/>
      <c r="AJ1" s="199"/>
    </row>
    <row r="2" spans="1:36">
      <c r="A2" s="83" t="s">
        <v>176</v>
      </c>
      <c r="B2" s="112" t="s">
        <v>175</v>
      </c>
      <c r="C2" s="111" t="s">
        <v>174</v>
      </c>
      <c r="E2" s="4" t="s">
        <v>30</v>
      </c>
      <c r="F2" s="4" t="s">
        <v>30</v>
      </c>
      <c r="G2" s="4" t="s">
        <v>18</v>
      </c>
      <c r="H2" s="4" t="s">
        <v>184</v>
      </c>
      <c r="I2" s="4" t="s">
        <v>11</v>
      </c>
      <c r="J2" s="4" t="s">
        <v>183</v>
      </c>
      <c r="K2" s="4" t="s">
        <v>16</v>
      </c>
      <c r="L2" s="4" t="s">
        <v>19</v>
      </c>
      <c r="M2" s="4" t="s">
        <v>7</v>
      </c>
      <c r="N2" s="4" t="s">
        <v>21</v>
      </c>
      <c r="O2" s="4" t="s">
        <v>182</v>
      </c>
      <c r="P2" s="4" t="s">
        <v>3</v>
      </c>
      <c r="Q2" s="4" t="s">
        <v>29</v>
      </c>
      <c r="R2" s="4" t="s">
        <v>177</v>
      </c>
      <c r="S2" s="4" t="s">
        <v>181</v>
      </c>
      <c r="T2" s="4" t="s">
        <v>180</v>
      </c>
      <c r="U2" s="4" t="s">
        <v>179</v>
      </c>
      <c r="V2" s="4" t="s">
        <v>0</v>
      </c>
      <c r="W2" s="4" t="s">
        <v>3</v>
      </c>
      <c r="X2" s="4" t="s">
        <v>29</v>
      </c>
      <c r="Y2" s="4" t="s">
        <v>177</v>
      </c>
      <c r="Z2" s="4" t="s">
        <v>181</v>
      </c>
      <c r="AA2" s="4" t="s">
        <v>180</v>
      </c>
      <c r="AB2" s="4" t="s">
        <v>179</v>
      </c>
      <c r="AC2" s="4" t="s">
        <v>0</v>
      </c>
      <c r="AD2" s="4" t="s">
        <v>3</v>
      </c>
      <c r="AE2" s="4" t="s">
        <v>29</v>
      </c>
      <c r="AF2" s="4" t="s">
        <v>177</v>
      </c>
      <c r="AG2" s="4" t="s">
        <v>181</v>
      </c>
      <c r="AH2" s="4" t="s">
        <v>180</v>
      </c>
      <c r="AI2" s="4" t="s">
        <v>179</v>
      </c>
      <c r="AJ2" s="4" t="s">
        <v>0</v>
      </c>
    </row>
    <row r="3" spans="1:36" ht="15.75" thickBot="1">
      <c r="E3" s="2"/>
      <c r="F3" s="2"/>
      <c r="G3" s="2" t="s">
        <v>202</v>
      </c>
      <c r="H3" s="2" t="s">
        <v>312</v>
      </c>
      <c r="I3" s="2"/>
      <c r="J3" s="1">
        <v>2</v>
      </c>
      <c r="K3" s="2" t="s">
        <v>365</v>
      </c>
      <c r="L3" s="2" t="s">
        <v>13</v>
      </c>
      <c r="M3" s="2" t="s">
        <v>36</v>
      </c>
      <c r="N3" s="3">
        <v>44405.616934618098</v>
      </c>
      <c r="O3" s="1">
        <v>5000</v>
      </c>
      <c r="P3" s="1">
        <v>4.8221166666666697</v>
      </c>
      <c r="Q3" s="1">
        <v>853301.47903443396</v>
      </c>
      <c r="R3" s="2" t="b">
        <v>0</v>
      </c>
      <c r="S3" s="1">
        <v>2428.0532501595399</v>
      </c>
      <c r="T3" s="1"/>
      <c r="U3" s="1">
        <v>2428.0532501595399</v>
      </c>
      <c r="V3" s="1">
        <v>48.561065003190699</v>
      </c>
      <c r="W3" s="1">
        <v>6.9963499999999996</v>
      </c>
      <c r="X3" s="1">
        <v>2299226.9737154301</v>
      </c>
      <c r="Y3" s="2" t="b">
        <v>0</v>
      </c>
      <c r="Z3" s="1">
        <v>4875.2892296185701</v>
      </c>
      <c r="AA3" s="1"/>
      <c r="AB3" s="1">
        <v>4875.2892296185701</v>
      </c>
      <c r="AC3" s="1">
        <v>97.505784592371398</v>
      </c>
      <c r="AD3" s="1">
        <v>8.1185166666666699</v>
      </c>
      <c r="AE3" s="1">
        <v>2143353.2736560102</v>
      </c>
      <c r="AF3" s="2" t="b">
        <v>0</v>
      </c>
      <c r="AG3" s="1">
        <v>4905.4536934316902</v>
      </c>
      <c r="AH3" s="1"/>
      <c r="AI3" s="1">
        <v>4905.4536934316902</v>
      </c>
      <c r="AJ3" s="1">
        <v>98.109073868633899</v>
      </c>
    </row>
    <row r="4" spans="1:36">
      <c r="A4" s="110" t="s">
        <v>173</v>
      </c>
      <c r="B4" s="109" t="s">
        <v>75</v>
      </c>
      <c r="E4" s="2"/>
      <c r="F4" s="2"/>
      <c r="G4" s="2" t="s">
        <v>201</v>
      </c>
      <c r="H4" s="2" t="s">
        <v>312</v>
      </c>
      <c r="I4" s="2"/>
      <c r="J4" s="1">
        <v>3</v>
      </c>
      <c r="K4" s="2" t="s">
        <v>364</v>
      </c>
      <c r="L4" s="2" t="s">
        <v>13</v>
      </c>
      <c r="M4" s="2" t="s">
        <v>37</v>
      </c>
      <c r="N4" s="3">
        <v>44405.634796099497</v>
      </c>
      <c r="O4" s="1">
        <v>3500</v>
      </c>
      <c r="P4" s="1">
        <v>4.83233333333333</v>
      </c>
      <c r="Q4" s="1">
        <v>1199056.96620086</v>
      </c>
      <c r="R4" s="2" t="b">
        <v>0</v>
      </c>
      <c r="S4" s="1">
        <v>3573.1775538605002</v>
      </c>
      <c r="T4" s="1"/>
      <c r="U4" s="1">
        <v>3573.1775538605002</v>
      </c>
      <c r="V4" s="1">
        <v>102.090787253157</v>
      </c>
      <c r="W4" s="1">
        <v>6.9929500000000004</v>
      </c>
      <c r="X4" s="1">
        <v>2029600.0530955</v>
      </c>
      <c r="Y4" s="2" t="b">
        <v>0</v>
      </c>
      <c r="Z4" s="1">
        <v>3636.0955952982299</v>
      </c>
      <c r="AA4" s="1"/>
      <c r="AB4" s="1">
        <v>3636.0955952982299</v>
      </c>
      <c r="AC4" s="1">
        <v>103.88844557994901</v>
      </c>
      <c r="AD4" s="1">
        <v>8.1141833333333295</v>
      </c>
      <c r="AE4" s="1">
        <v>1833919.30302637</v>
      </c>
      <c r="AF4" s="2" t="b">
        <v>0</v>
      </c>
      <c r="AG4" s="1">
        <v>3459.28213423445</v>
      </c>
      <c r="AH4" s="1"/>
      <c r="AI4" s="1">
        <v>3459.28213423445</v>
      </c>
      <c r="AJ4" s="1">
        <v>98.836632406698598</v>
      </c>
    </row>
    <row r="5" spans="1:36">
      <c r="A5" s="108">
        <v>474</v>
      </c>
      <c r="B5" s="107">
        <v>7</v>
      </c>
      <c r="E5" s="2"/>
      <c r="F5" s="2"/>
      <c r="G5" s="2" t="s">
        <v>200</v>
      </c>
      <c r="H5" s="2" t="s">
        <v>312</v>
      </c>
      <c r="I5" s="2"/>
      <c r="J5" s="1">
        <v>4</v>
      </c>
      <c r="K5" s="2" t="s">
        <v>363</v>
      </c>
      <c r="L5" s="2" t="s">
        <v>13</v>
      </c>
      <c r="M5" s="2" t="s">
        <v>14</v>
      </c>
      <c r="N5" s="3">
        <v>44405.652641979199</v>
      </c>
      <c r="O5" s="1">
        <v>2500</v>
      </c>
      <c r="P5" s="1">
        <v>4.8119166666666704</v>
      </c>
      <c r="Q5" s="1">
        <v>890931.55124129297</v>
      </c>
      <c r="R5" s="2" t="b">
        <v>0</v>
      </c>
      <c r="S5" s="1">
        <v>2497.05899346467</v>
      </c>
      <c r="T5" s="1"/>
      <c r="U5" s="1">
        <v>2497.05899346467</v>
      </c>
      <c r="V5" s="1">
        <v>99.8823597385867</v>
      </c>
      <c r="W5" s="1">
        <v>6.9929500000000004</v>
      </c>
      <c r="X5" s="1">
        <v>1492977.7537941399</v>
      </c>
      <c r="Y5" s="2" t="b">
        <v>0</v>
      </c>
      <c r="Z5" s="1">
        <v>2499.8095233235299</v>
      </c>
      <c r="AA5" s="1"/>
      <c r="AB5" s="1">
        <v>2499.8095233235299</v>
      </c>
      <c r="AC5" s="1">
        <v>99.992380932941401</v>
      </c>
      <c r="AD5" s="1">
        <v>8.1141833333333295</v>
      </c>
      <c r="AE5" s="1">
        <v>1334306.9138489601</v>
      </c>
      <c r="AF5" s="2" t="b">
        <v>0</v>
      </c>
      <c r="AG5" s="1">
        <v>2645.6444469829798</v>
      </c>
      <c r="AH5" s="1"/>
      <c r="AI5" s="1">
        <v>2645.6444469829798</v>
      </c>
      <c r="AJ5" s="1">
        <v>105.82577787931901</v>
      </c>
    </row>
    <row r="6" spans="1:36">
      <c r="A6" s="108">
        <v>760</v>
      </c>
      <c r="B6" s="107">
        <v>7</v>
      </c>
      <c r="E6" s="2"/>
      <c r="F6" s="2"/>
      <c r="G6" s="2" t="s">
        <v>199</v>
      </c>
      <c r="H6" s="2" t="s">
        <v>312</v>
      </c>
      <c r="I6" s="2"/>
      <c r="J6" s="1">
        <v>5</v>
      </c>
      <c r="K6" s="2" t="s">
        <v>362</v>
      </c>
      <c r="L6" s="2" t="s">
        <v>13</v>
      </c>
      <c r="M6" s="2" t="s">
        <v>38</v>
      </c>
      <c r="N6" s="3">
        <v>44405.670457314802</v>
      </c>
      <c r="O6" s="1">
        <v>1500</v>
      </c>
      <c r="P6" s="1">
        <v>4.8119166666666704</v>
      </c>
      <c r="Q6" s="1">
        <v>593084.78907415597</v>
      </c>
      <c r="R6" s="2" t="b">
        <v>0</v>
      </c>
      <c r="S6" s="1">
        <v>1378.8013629762399</v>
      </c>
      <c r="T6" s="1"/>
      <c r="U6" s="1">
        <v>1378.8013629762399</v>
      </c>
      <c r="V6" s="1">
        <v>91.920090865082997</v>
      </c>
      <c r="W6" s="1">
        <v>6.9929500000000004</v>
      </c>
      <c r="X6" s="1">
        <v>929936.82837067696</v>
      </c>
      <c r="Y6" s="2" t="b">
        <v>0</v>
      </c>
      <c r="Z6" s="1">
        <v>1592.3051491799899</v>
      </c>
      <c r="AA6" s="1"/>
      <c r="AB6" s="1">
        <v>1592.3051491799899</v>
      </c>
      <c r="AC6" s="1">
        <v>106.153676611999</v>
      </c>
      <c r="AD6" s="1">
        <v>8.1141833333333295</v>
      </c>
      <c r="AE6" s="1">
        <v>854118.30933682504</v>
      </c>
      <c r="AF6" s="2" t="b">
        <v>0</v>
      </c>
      <c r="AG6" s="1">
        <v>1628.02728347535</v>
      </c>
      <c r="AH6" s="1"/>
      <c r="AI6" s="1">
        <v>1628.02728347535</v>
      </c>
      <c r="AJ6" s="1">
        <v>108.53515223169001</v>
      </c>
    </row>
    <row r="7" spans="1:36">
      <c r="A7" s="108">
        <v>3096</v>
      </c>
      <c r="B7" s="107">
        <v>7</v>
      </c>
      <c r="E7" s="2"/>
      <c r="F7" s="2"/>
      <c r="G7" s="2" t="s">
        <v>198</v>
      </c>
      <c r="H7" s="2" t="s">
        <v>312</v>
      </c>
      <c r="I7" s="2"/>
      <c r="J7" s="1">
        <v>6</v>
      </c>
      <c r="K7" s="2" t="s">
        <v>361</v>
      </c>
      <c r="L7" s="2" t="s">
        <v>13</v>
      </c>
      <c r="M7" s="2" t="s">
        <v>25</v>
      </c>
      <c r="N7" s="3">
        <v>44405.688336898202</v>
      </c>
      <c r="O7" s="1">
        <v>800</v>
      </c>
      <c r="P7" s="1">
        <v>4.8170166666666701</v>
      </c>
      <c r="Q7" s="1">
        <v>324812.06609429</v>
      </c>
      <c r="R7" s="2" t="b">
        <v>0</v>
      </c>
      <c r="S7" s="1">
        <v>788.54104260220504</v>
      </c>
      <c r="T7" s="1"/>
      <c r="U7" s="1">
        <v>788.54104260220504</v>
      </c>
      <c r="V7" s="1">
        <v>98.567630325275601</v>
      </c>
      <c r="W7" s="1">
        <v>6.9895666666666703</v>
      </c>
      <c r="X7" s="1">
        <v>522562.91705514898</v>
      </c>
      <c r="Y7" s="2" t="b">
        <v>0</v>
      </c>
      <c r="Z7" s="1">
        <v>808.31140825162902</v>
      </c>
      <c r="AA7" s="1"/>
      <c r="AB7" s="1">
        <v>808.31140825162902</v>
      </c>
      <c r="AC7" s="1">
        <v>101.038926031454</v>
      </c>
      <c r="AD7" s="1">
        <v>8.1141833333333295</v>
      </c>
      <c r="AE7" s="1">
        <v>481351.23907554999</v>
      </c>
      <c r="AF7" s="2" t="b">
        <v>0</v>
      </c>
      <c r="AG7" s="1">
        <v>860.02381647244897</v>
      </c>
      <c r="AH7" s="1"/>
      <c r="AI7" s="1">
        <v>860.02381647244897</v>
      </c>
      <c r="AJ7" s="1">
        <v>107.50297705905599</v>
      </c>
    </row>
    <row r="8" spans="1:36">
      <c r="A8" s="108" t="s">
        <v>185</v>
      </c>
      <c r="B8" s="107"/>
      <c r="E8" s="2"/>
      <c r="F8" s="2"/>
      <c r="G8" s="2" t="s">
        <v>188</v>
      </c>
      <c r="H8" s="2" t="s">
        <v>312</v>
      </c>
      <c r="I8" s="2"/>
      <c r="J8" s="1">
        <v>7</v>
      </c>
      <c r="K8" s="2" t="s">
        <v>360</v>
      </c>
      <c r="L8" s="2" t="s">
        <v>13</v>
      </c>
      <c r="M8" s="2" t="s">
        <v>12</v>
      </c>
      <c r="N8" s="3">
        <v>44405.706131041698</v>
      </c>
      <c r="O8" s="1">
        <v>500</v>
      </c>
      <c r="P8" s="1">
        <v>4.8017000000000003</v>
      </c>
      <c r="Q8" s="1">
        <v>151717.47950259101</v>
      </c>
      <c r="R8" s="2" t="b">
        <v>0</v>
      </c>
      <c r="S8" s="1">
        <v>417.092123591892</v>
      </c>
      <c r="T8" s="1"/>
      <c r="U8" s="1">
        <v>417.092123591892</v>
      </c>
      <c r="V8" s="1">
        <v>83.418424718378304</v>
      </c>
      <c r="W8" s="1">
        <v>6.9929500000000004</v>
      </c>
      <c r="X8" s="1">
        <v>284991.48179384501</v>
      </c>
      <c r="Y8" s="2" t="b">
        <v>0</v>
      </c>
      <c r="Z8" s="1">
        <v>499.05470240522402</v>
      </c>
      <c r="AA8" s="1"/>
      <c r="AB8" s="1">
        <v>499.05470240522402</v>
      </c>
      <c r="AC8" s="1">
        <v>99.810940481044895</v>
      </c>
      <c r="AD8" s="1">
        <v>8.1185166666666699</v>
      </c>
      <c r="AE8" s="1">
        <v>260365.027329278</v>
      </c>
      <c r="AF8" s="2" t="b">
        <v>0</v>
      </c>
      <c r="AG8" s="1">
        <v>492.968293851314</v>
      </c>
      <c r="AH8" s="1"/>
      <c r="AI8" s="1">
        <v>492.968293851314</v>
      </c>
      <c r="AJ8" s="1">
        <v>98.593658770262707</v>
      </c>
    </row>
    <row r="9" spans="1:36">
      <c r="A9" s="108"/>
      <c r="B9" s="107"/>
      <c r="E9" s="2"/>
      <c r="F9" s="2"/>
      <c r="G9" s="2" t="s">
        <v>197</v>
      </c>
      <c r="H9" s="2" t="s">
        <v>312</v>
      </c>
      <c r="I9" s="2"/>
      <c r="J9" s="1">
        <v>8</v>
      </c>
      <c r="K9" s="2" t="s">
        <v>359</v>
      </c>
      <c r="L9" s="2" t="s">
        <v>13</v>
      </c>
      <c r="M9" s="2" t="s">
        <v>26</v>
      </c>
      <c r="N9" s="3">
        <v>44405.723960381903</v>
      </c>
      <c r="O9" s="1">
        <v>350</v>
      </c>
      <c r="P9" s="1">
        <v>4.8119166666666704</v>
      </c>
      <c r="Q9" s="1">
        <v>100435.877724056</v>
      </c>
      <c r="R9" s="2" t="b">
        <v>0</v>
      </c>
      <c r="S9" s="1">
        <v>304.01369614680902</v>
      </c>
      <c r="T9" s="1"/>
      <c r="U9" s="1">
        <v>304.01369614680902</v>
      </c>
      <c r="V9" s="1">
        <v>86.861056041945503</v>
      </c>
      <c r="W9" s="1">
        <v>6.9929500000000004</v>
      </c>
      <c r="X9" s="1">
        <v>206264.48613455801</v>
      </c>
      <c r="Y9" s="2" t="b">
        <v>0</v>
      </c>
      <c r="Z9" s="1">
        <v>354.04387604485601</v>
      </c>
      <c r="AA9" s="1"/>
      <c r="AB9" s="1">
        <v>354.04387604485601</v>
      </c>
      <c r="AC9" s="1">
        <v>101.155393155673</v>
      </c>
      <c r="AD9" s="1">
        <v>8.1141833333333295</v>
      </c>
      <c r="AE9" s="1">
        <v>195157.01764735999</v>
      </c>
      <c r="AF9" s="2" t="b">
        <v>0</v>
      </c>
      <c r="AG9" s="1">
        <v>370.06884618941598</v>
      </c>
      <c r="AH9" s="1"/>
      <c r="AI9" s="1">
        <v>370.06884618941598</v>
      </c>
      <c r="AJ9" s="1">
        <v>105.73395605411901</v>
      </c>
    </row>
    <row r="10" spans="1:36">
      <c r="A10" s="108"/>
      <c r="B10" s="107"/>
      <c r="E10" s="2"/>
      <c r="F10" s="2"/>
      <c r="G10" s="2" t="s">
        <v>196</v>
      </c>
      <c r="H10" s="2" t="s">
        <v>312</v>
      </c>
      <c r="I10" s="2"/>
      <c r="J10" s="1">
        <v>9</v>
      </c>
      <c r="K10" s="2" t="s">
        <v>358</v>
      </c>
      <c r="L10" s="2" t="s">
        <v>13</v>
      </c>
      <c r="M10" s="2" t="s">
        <v>20</v>
      </c>
      <c r="N10" s="3">
        <v>44405.7418164931</v>
      </c>
      <c r="O10" s="1">
        <v>200</v>
      </c>
      <c r="P10" s="1">
        <v>4.8221166666666697</v>
      </c>
      <c r="Q10" s="1">
        <v>85376.707056093306</v>
      </c>
      <c r="R10" s="2" t="b">
        <v>0</v>
      </c>
      <c r="S10" s="1">
        <v>204.98119944931699</v>
      </c>
      <c r="T10" s="1"/>
      <c r="U10" s="1">
        <v>204.98119944931699</v>
      </c>
      <c r="V10" s="1">
        <v>102.49059972465901</v>
      </c>
      <c r="W10" s="1">
        <v>6.9929500000000004</v>
      </c>
      <c r="X10" s="1">
        <v>115828.330982172</v>
      </c>
      <c r="Y10" s="2" t="b">
        <v>0</v>
      </c>
      <c r="Z10" s="1">
        <v>211.43316438593601</v>
      </c>
      <c r="AA10" s="1"/>
      <c r="AB10" s="1">
        <v>211.43316438593601</v>
      </c>
      <c r="AC10" s="1">
        <v>105.716582192968</v>
      </c>
      <c r="AD10" s="1">
        <v>8.1141833333333295</v>
      </c>
      <c r="AE10" s="1">
        <v>107563.64830477801</v>
      </c>
      <c r="AF10" s="2" t="b">
        <v>0</v>
      </c>
      <c r="AG10" s="1">
        <v>208.74435206415799</v>
      </c>
      <c r="AH10" s="1"/>
      <c r="AI10" s="1">
        <v>208.74435206415799</v>
      </c>
      <c r="AJ10" s="1">
        <v>104.372176032079</v>
      </c>
    </row>
    <row r="11" spans="1:36">
      <c r="A11" s="108"/>
      <c r="B11" s="107"/>
      <c r="E11" s="2"/>
      <c r="F11" s="2"/>
      <c r="G11" s="2" t="s">
        <v>195</v>
      </c>
      <c r="H11" s="2" t="s">
        <v>312</v>
      </c>
      <c r="I11" s="2"/>
      <c r="J11" s="1">
        <v>10</v>
      </c>
      <c r="K11" s="2" t="s">
        <v>357</v>
      </c>
      <c r="L11" s="2" t="s">
        <v>13</v>
      </c>
      <c r="M11" s="2" t="s">
        <v>32</v>
      </c>
      <c r="N11" s="3">
        <v>44405.759631053203</v>
      </c>
      <c r="O11" s="1">
        <v>125</v>
      </c>
      <c r="P11" s="1">
        <v>4.8221166666666697</v>
      </c>
      <c r="Q11" s="1">
        <v>43531.501526697</v>
      </c>
      <c r="R11" s="2" t="b">
        <v>0</v>
      </c>
      <c r="S11" s="1">
        <v>127.159199972812</v>
      </c>
      <c r="T11" s="1"/>
      <c r="U11" s="1">
        <v>127.159199972812</v>
      </c>
      <c r="V11" s="1">
        <v>101.72735997825001</v>
      </c>
      <c r="W11" s="1">
        <v>6.9895666666666703</v>
      </c>
      <c r="X11" s="1">
        <v>75004.9839688473</v>
      </c>
      <c r="Y11" s="2" t="b">
        <v>0</v>
      </c>
      <c r="Z11" s="1">
        <v>118.495776653276</v>
      </c>
      <c r="AA11" s="1"/>
      <c r="AB11" s="1">
        <v>118.495776653276</v>
      </c>
      <c r="AC11" s="1">
        <v>94.796621322620794</v>
      </c>
      <c r="AD11" s="1">
        <v>8.1141833333333295</v>
      </c>
      <c r="AE11" s="1">
        <v>77709.286747173202</v>
      </c>
      <c r="AF11" s="2" t="b">
        <v>0</v>
      </c>
      <c r="AG11" s="1">
        <v>140.924603977526</v>
      </c>
      <c r="AH11" s="1"/>
      <c r="AI11" s="1">
        <v>140.924603977526</v>
      </c>
      <c r="AJ11" s="1">
        <v>112.73968318202</v>
      </c>
    </row>
    <row r="12" spans="1:36" ht="15.75" thickBot="1">
      <c r="A12" s="106"/>
      <c r="B12" s="118"/>
      <c r="E12" s="2"/>
      <c r="F12" s="2"/>
      <c r="G12" s="2" t="s">
        <v>189</v>
      </c>
      <c r="H12" s="2" t="s">
        <v>312</v>
      </c>
      <c r="I12" s="2"/>
      <c r="J12" s="1">
        <v>11</v>
      </c>
      <c r="K12" s="2" t="s">
        <v>356</v>
      </c>
      <c r="L12" s="2" t="s">
        <v>13</v>
      </c>
      <c r="M12" s="2" t="s">
        <v>33</v>
      </c>
      <c r="N12" s="3">
        <v>44405.777464976898</v>
      </c>
      <c r="O12" s="1">
        <v>80</v>
      </c>
      <c r="P12" s="1">
        <v>4.83233333333333</v>
      </c>
      <c r="Q12" s="1">
        <v>24230.6034111913</v>
      </c>
      <c r="R12" s="2" t="b">
        <v>0</v>
      </c>
      <c r="S12" s="1">
        <v>64.419729453485303</v>
      </c>
      <c r="T12" s="1"/>
      <c r="U12" s="1">
        <v>64.419729453485303</v>
      </c>
      <c r="V12" s="1">
        <v>80.524661816856707</v>
      </c>
      <c r="W12" s="1">
        <v>6.9929500000000004</v>
      </c>
      <c r="X12" s="1">
        <v>44936.077999028203</v>
      </c>
      <c r="Y12" s="2" t="b">
        <v>0</v>
      </c>
      <c r="Z12" s="1">
        <v>76.604136213875293</v>
      </c>
      <c r="AA12" s="1"/>
      <c r="AB12" s="1">
        <v>76.604136213875293</v>
      </c>
      <c r="AC12" s="1">
        <v>95.755170267344099</v>
      </c>
      <c r="AD12" s="1">
        <v>8.1141833333333295</v>
      </c>
      <c r="AE12" s="1">
        <v>45669.573253182301</v>
      </c>
      <c r="AF12" s="2" t="b">
        <v>0</v>
      </c>
      <c r="AG12" s="1">
        <v>81.194725553699001</v>
      </c>
      <c r="AH12" s="1"/>
      <c r="AI12" s="1">
        <v>81.194725553699001</v>
      </c>
      <c r="AJ12" s="1">
        <v>101.493406942124</v>
      </c>
    </row>
    <row r="13" spans="1:36">
      <c r="A13" t="s">
        <v>204</v>
      </c>
      <c r="B13" s="87"/>
      <c r="E13" s="2"/>
      <c r="F13" s="2"/>
      <c r="G13" s="2" t="s">
        <v>194</v>
      </c>
      <c r="H13" s="2" t="s">
        <v>312</v>
      </c>
      <c r="I13" s="2"/>
      <c r="J13" s="1">
        <v>12</v>
      </c>
      <c r="K13" s="2" t="s">
        <v>355</v>
      </c>
      <c r="L13" s="2" t="s">
        <v>13</v>
      </c>
      <c r="M13" s="2" t="s">
        <v>35</v>
      </c>
      <c r="N13" s="3">
        <v>44405.795354317102</v>
      </c>
      <c r="O13" s="1">
        <v>50</v>
      </c>
      <c r="P13" s="1">
        <v>4.83233333333333</v>
      </c>
      <c r="Q13" s="1">
        <v>14230.4155677007</v>
      </c>
      <c r="R13" s="2" t="b">
        <v>0</v>
      </c>
      <c r="S13" s="1">
        <v>41.760504966802202</v>
      </c>
      <c r="T13" s="1"/>
      <c r="U13" s="1">
        <v>41.760504966802202</v>
      </c>
      <c r="V13" s="1">
        <v>83.521009933604503</v>
      </c>
      <c r="W13" s="1">
        <v>6.9929500000000004</v>
      </c>
      <c r="X13" s="1">
        <v>25438.185290093199</v>
      </c>
      <c r="Y13" s="2" t="b">
        <v>0</v>
      </c>
      <c r="Z13" s="1">
        <v>49.817034979570899</v>
      </c>
      <c r="AA13" s="1"/>
      <c r="AB13" s="1">
        <v>49.817034979570899</v>
      </c>
      <c r="AC13" s="1">
        <v>99.634069959141698</v>
      </c>
      <c r="AD13" s="1">
        <v>8.1185166666666699</v>
      </c>
      <c r="AE13" s="1">
        <v>24045.641542074602</v>
      </c>
      <c r="AF13" s="2" t="b">
        <v>0</v>
      </c>
      <c r="AG13" s="1">
        <v>50.451983211090102</v>
      </c>
      <c r="AH13" s="1"/>
      <c r="AI13" s="1">
        <v>50.451983211090102</v>
      </c>
      <c r="AJ13" s="1">
        <v>100.90396642218001</v>
      </c>
    </row>
    <row r="14" spans="1:36">
      <c r="B14" s="87"/>
      <c r="E14" s="2"/>
      <c r="F14" s="2"/>
      <c r="G14" s="2" t="s">
        <v>193</v>
      </c>
      <c r="H14" s="2" t="s">
        <v>312</v>
      </c>
      <c r="I14" s="2"/>
      <c r="J14" s="1">
        <v>13</v>
      </c>
      <c r="K14" s="2" t="s">
        <v>354</v>
      </c>
      <c r="L14" s="2" t="s">
        <v>13</v>
      </c>
      <c r="M14" s="2" t="s">
        <v>31</v>
      </c>
      <c r="N14" s="3">
        <v>44405.813204444399</v>
      </c>
      <c r="O14" s="1">
        <v>30</v>
      </c>
      <c r="P14" s="1">
        <v>4.8170166666666701</v>
      </c>
      <c r="Q14" s="1">
        <v>10227.2356054143</v>
      </c>
      <c r="R14" s="2" t="b">
        <v>0</v>
      </c>
      <c r="S14" s="1">
        <v>30.541152116060399</v>
      </c>
      <c r="T14" s="1"/>
      <c r="U14" s="1">
        <v>30.541152116060399</v>
      </c>
      <c r="V14" s="1">
        <v>101.803840386868</v>
      </c>
      <c r="W14" s="1">
        <v>6.9929500000000004</v>
      </c>
      <c r="X14" s="1">
        <v>16629.746298391201</v>
      </c>
      <c r="Y14" s="2" t="b">
        <v>0</v>
      </c>
      <c r="Z14" s="1">
        <v>28.125727573627401</v>
      </c>
      <c r="AA14" s="1"/>
      <c r="AB14" s="1">
        <v>28.125727573627401</v>
      </c>
      <c r="AC14" s="1">
        <v>93.752425245424504</v>
      </c>
      <c r="AD14" s="1">
        <v>8.1141833333333295</v>
      </c>
      <c r="AE14" s="1">
        <v>17763.369085444399</v>
      </c>
      <c r="AF14" s="2" t="b">
        <v>0</v>
      </c>
      <c r="AG14" s="1">
        <v>32.8430737853447</v>
      </c>
      <c r="AH14" s="1"/>
      <c r="AI14" s="1">
        <v>32.8430737853447</v>
      </c>
      <c r="AJ14" s="1">
        <v>109.476912617816</v>
      </c>
    </row>
    <row r="15" spans="1:36">
      <c r="B15" s="87"/>
      <c r="E15" s="2"/>
      <c r="F15" s="2"/>
      <c r="G15" s="2" t="s">
        <v>192</v>
      </c>
      <c r="H15" s="2" t="s">
        <v>312</v>
      </c>
      <c r="I15" s="2"/>
      <c r="J15" s="1">
        <v>14</v>
      </c>
      <c r="K15" s="2" t="s">
        <v>353</v>
      </c>
      <c r="L15" s="2" t="s">
        <v>13</v>
      </c>
      <c r="M15" s="2" t="s">
        <v>17</v>
      </c>
      <c r="N15" s="3">
        <v>44405.8310062616</v>
      </c>
      <c r="O15" s="1">
        <v>20</v>
      </c>
      <c r="P15" s="1">
        <v>4.8221166666666697</v>
      </c>
      <c r="Q15" s="1">
        <v>8442.6771436890103</v>
      </c>
      <c r="R15" s="2" t="b">
        <v>0</v>
      </c>
      <c r="S15" s="1">
        <v>24.8322497558603</v>
      </c>
      <c r="T15" s="1"/>
      <c r="U15" s="1">
        <v>24.8322497558603</v>
      </c>
      <c r="V15" s="1">
        <v>124.161248779301</v>
      </c>
      <c r="W15" s="1">
        <v>6.9929500000000004</v>
      </c>
      <c r="X15" s="1">
        <v>13086.444856835</v>
      </c>
      <c r="Y15" s="2" t="b">
        <v>0</v>
      </c>
      <c r="Z15" s="1">
        <v>21.325073175085102</v>
      </c>
      <c r="AA15" s="1"/>
      <c r="AB15" s="1">
        <v>21.325073175085102</v>
      </c>
      <c r="AC15" s="1">
        <v>106.625365875425</v>
      </c>
      <c r="AD15" s="1">
        <v>8.1141833333333295</v>
      </c>
      <c r="AE15" s="1">
        <v>13067.8285375374</v>
      </c>
      <c r="AF15" s="2" t="b">
        <v>0</v>
      </c>
      <c r="AG15" s="1">
        <v>24.202421722952302</v>
      </c>
      <c r="AH15" s="1"/>
      <c r="AI15" s="1">
        <v>24.202421722952302</v>
      </c>
      <c r="AJ15" s="1">
        <v>121.012108614761</v>
      </c>
    </row>
    <row r="16" spans="1:36">
      <c r="B16" s="87"/>
      <c r="E16" s="2"/>
      <c r="F16" s="2"/>
      <c r="G16" s="2" t="s">
        <v>191</v>
      </c>
      <c r="H16" s="2" t="s">
        <v>312</v>
      </c>
      <c r="I16" s="2"/>
      <c r="J16" s="1">
        <v>15</v>
      </c>
      <c r="K16" s="2" t="s">
        <v>352</v>
      </c>
      <c r="L16" s="2" t="s">
        <v>13</v>
      </c>
      <c r="M16" s="2" t="s">
        <v>5</v>
      </c>
      <c r="N16" s="3">
        <v>44405.8488691319</v>
      </c>
      <c r="O16" s="1">
        <v>12</v>
      </c>
      <c r="P16" s="1">
        <v>4.8272333333333304</v>
      </c>
      <c r="Q16" s="1">
        <v>5071.0813778026004</v>
      </c>
      <c r="R16" s="2" t="b">
        <v>0</v>
      </c>
      <c r="S16" s="1">
        <v>14.201340499874499</v>
      </c>
      <c r="T16" s="1"/>
      <c r="U16" s="1">
        <v>14.201340499874499</v>
      </c>
      <c r="V16" s="1">
        <v>118.344504165621</v>
      </c>
      <c r="W16" s="1">
        <v>6.9895666666666703</v>
      </c>
      <c r="X16" s="1">
        <v>8245.9267666633405</v>
      </c>
      <c r="Y16" s="2" t="b">
        <v>0</v>
      </c>
      <c r="Z16" s="1">
        <v>13.376019775877801</v>
      </c>
      <c r="AA16" s="1"/>
      <c r="AB16" s="1">
        <v>13.376019775877801</v>
      </c>
      <c r="AC16" s="1">
        <v>111.466831465648</v>
      </c>
      <c r="AD16" s="1">
        <v>8.1098499999999998</v>
      </c>
      <c r="AE16" s="1">
        <v>7385.3093294283399</v>
      </c>
      <c r="AF16" s="2" t="b">
        <v>0</v>
      </c>
      <c r="AG16" s="1">
        <v>13.742084912035599</v>
      </c>
      <c r="AH16" s="1"/>
      <c r="AI16" s="1">
        <v>13.742084912035599</v>
      </c>
      <c r="AJ16" s="1">
        <v>114.517374266963</v>
      </c>
    </row>
    <row r="17" spans="2:36">
      <c r="B17" s="87"/>
      <c r="E17" s="2"/>
      <c r="F17" s="2"/>
      <c r="G17" s="2" t="s">
        <v>190</v>
      </c>
      <c r="H17" s="2" t="s">
        <v>312</v>
      </c>
      <c r="I17" s="2"/>
      <c r="J17" s="1">
        <v>16</v>
      </c>
      <c r="K17" s="2" t="s">
        <v>351</v>
      </c>
      <c r="L17" s="2" t="s">
        <v>13</v>
      </c>
      <c r="M17" s="2" t="s">
        <v>23</v>
      </c>
      <c r="N17" s="3">
        <v>44405.866725393498</v>
      </c>
      <c r="O17" s="1">
        <v>7</v>
      </c>
      <c r="P17" s="1">
        <v>4.8272333333333304</v>
      </c>
      <c r="Q17" s="1">
        <v>2343.8246974640101</v>
      </c>
      <c r="R17" s="2" t="b">
        <v>0</v>
      </c>
      <c r="S17" s="1">
        <v>6.7578139203915901</v>
      </c>
      <c r="T17" s="1"/>
      <c r="U17" s="1">
        <v>6.7578139203915901</v>
      </c>
      <c r="V17" s="1">
        <v>96.540198862737</v>
      </c>
      <c r="W17" s="1">
        <v>6.9929500000000004</v>
      </c>
      <c r="X17" s="1">
        <v>3523.8648392333698</v>
      </c>
      <c r="Y17" s="2" t="b">
        <v>1</v>
      </c>
      <c r="Z17" s="1">
        <v>6.0971335101031601</v>
      </c>
      <c r="AA17" s="1"/>
      <c r="AB17" s="1">
        <v>6.0971335101031601</v>
      </c>
      <c r="AC17" s="1">
        <v>87.101907287187998</v>
      </c>
      <c r="AD17" s="1">
        <v>8.1141833333333295</v>
      </c>
      <c r="AE17" s="1">
        <v>3821.7877733810901</v>
      </c>
      <c r="AF17" s="2" t="b">
        <v>0</v>
      </c>
      <c r="AG17" s="1">
        <v>7.1431749118721699</v>
      </c>
      <c r="AH17" s="1"/>
      <c r="AI17" s="1">
        <v>7.1431749118721699</v>
      </c>
      <c r="AJ17" s="1">
        <v>102.04535588388801</v>
      </c>
    </row>
    <row r="18" spans="2:36">
      <c r="B18" s="87"/>
    </row>
    <row r="19" spans="2:36">
      <c r="B19" s="87"/>
    </row>
    <row r="20" spans="2:36">
      <c r="B20" s="87"/>
    </row>
    <row r="21" spans="2:36">
      <c r="B21" s="87"/>
    </row>
    <row r="22" spans="2:36">
      <c r="B22" s="87"/>
    </row>
    <row r="23" spans="2:36">
      <c r="B23" s="87"/>
    </row>
    <row r="24" spans="2:36">
      <c r="B24" s="87"/>
    </row>
  </sheetData>
  <mergeCells count="4">
    <mergeCell ref="E1:N1"/>
    <mergeCell ref="P1:V1"/>
    <mergeCell ref="W1:AC1"/>
    <mergeCell ref="AD1:AJ1"/>
  </mergeCells>
  <conditionalFormatting sqref="V3:V17">
    <cfRule type="cellIs" dxfId="19" priority="5" operator="lessThan">
      <formula>80</formula>
    </cfRule>
    <cfRule type="cellIs" dxfId="18" priority="6" operator="greaterThan">
      <formula>120</formula>
    </cfRule>
  </conditionalFormatting>
  <conditionalFormatting sqref="AC3:AC17">
    <cfRule type="cellIs" dxfId="17" priority="3" operator="lessThan">
      <formula>80</formula>
    </cfRule>
    <cfRule type="cellIs" dxfId="16" priority="4" operator="greaterThan">
      <formula>120</formula>
    </cfRule>
  </conditionalFormatting>
  <conditionalFormatting sqref="AJ3:AJ17">
    <cfRule type="cellIs" dxfId="15" priority="1" operator="lessThan">
      <formula>80</formula>
    </cfRule>
    <cfRule type="cellIs" dxfId="14" priority="2" operator="greaterThan">
      <formula>120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E80F-6B95-45BE-AA7E-2AF03B67A29E}">
  <sheetPr>
    <outlinePr summaryBelow="0"/>
  </sheetPr>
  <dimension ref="A1:AA64"/>
  <sheetViews>
    <sheetView topLeftCell="A15" zoomScaleNormal="100" workbookViewId="0">
      <selection activeCell="S30" sqref="S30"/>
    </sheetView>
  </sheetViews>
  <sheetFormatPr defaultColWidth="9.140625" defaultRowHeight="15"/>
  <cols>
    <col min="1" max="2" width="4" customWidth="1"/>
    <col min="3" max="3" width="15.28515625" customWidth="1"/>
    <col min="4" max="4" width="23.85546875" customWidth="1"/>
    <col min="5" max="5" width="7.85546875" customWidth="1"/>
    <col min="6" max="6" width="3.5703125" customWidth="1"/>
    <col min="7" max="7" width="17.42578125" customWidth="1"/>
    <col min="8" max="8" width="12.5703125" customWidth="1"/>
    <col min="9" max="9" width="4.7109375" customWidth="1"/>
    <col min="10" max="10" width="18.5703125" customWidth="1"/>
    <col min="12" max="12" width="5.5703125" customWidth="1"/>
    <col min="13" max="13" width="9.5703125" customWidth="1"/>
    <col min="14" max="14" width="2.85546875" customWidth="1"/>
    <col min="15" max="15" width="16.28515625" customWidth="1"/>
    <col min="16" max="16" width="10.5703125" customWidth="1"/>
    <col min="17" max="18" width="16.28515625" customWidth="1"/>
    <col min="19" max="19" width="7.5703125" customWidth="1"/>
    <col min="20" max="20" width="5.5703125" customWidth="1"/>
    <col min="21" max="21" width="5.7109375" bestFit="1" customWidth="1"/>
    <col min="22" max="22" width="5.5703125" customWidth="1"/>
    <col min="23" max="23" width="5.7109375" bestFit="1" customWidth="1"/>
    <col min="24" max="24" width="5.5703125" customWidth="1"/>
    <col min="25" max="25" width="10.42578125" bestFit="1" customWidth="1"/>
    <col min="26" max="26" width="5.5703125" customWidth="1"/>
    <col min="27" max="27" width="2.85546875" customWidth="1"/>
  </cols>
  <sheetData>
    <row r="1" spans="1:27" ht="15" customHeight="1">
      <c r="A1" s="197" t="s">
        <v>6</v>
      </c>
      <c r="B1" s="198"/>
      <c r="C1" s="198"/>
      <c r="D1" s="198"/>
      <c r="E1" s="198"/>
      <c r="F1" s="198"/>
      <c r="G1" s="198"/>
      <c r="H1" s="198"/>
      <c r="I1" s="198"/>
      <c r="J1" s="199"/>
      <c r="K1" s="4" t="s">
        <v>378</v>
      </c>
      <c r="L1" s="197" t="s">
        <v>377</v>
      </c>
      <c r="M1" s="198"/>
      <c r="N1" s="198"/>
      <c r="O1" s="198"/>
      <c r="P1" s="198"/>
      <c r="Q1" s="198"/>
      <c r="R1" s="198"/>
      <c r="S1" s="199"/>
      <c r="T1" s="197" t="s">
        <v>376</v>
      </c>
      <c r="U1" s="199"/>
      <c r="V1" s="197" t="s">
        <v>375</v>
      </c>
      <c r="W1" s="199"/>
      <c r="X1" s="197" t="s">
        <v>10</v>
      </c>
      <c r="Y1" s="199"/>
      <c r="Z1" s="197" t="s">
        <v>374</v>
      </c>
      <c r="AA1" s="199"/>
    </row>
    <row r="2" spans="1:27" ht="15" customHeight="1">
      <c r="A2" s="4" t="s">
        <v>30</v>
      </c>
      <c r="B2" s="4" t="s">
        <v>30</v>
      </c>
      <c r="C2" s="4" t="s">
        <v>18</v>
      </c>
      <c r="D2" s="4" t="s">
        <v>184</v>
      </c>
      <c r="E2" s="4" t="s">
        <v>11</v>
      </c>
      <c r="F2" s="4" t="s">
        <v>183</v>
      </c>
      <c r="G2" s="4" t="s">
        <v>16</v>
      </c>
      <c r="H2" s="4" t="s">
        <v>19</v>
      </c>
      <c r="I2" s="4" t="s">
        <v>7</v>
      </c>
      <c r="J2" s="4" t="s">
        <v>21</v>
      </c>
      <c r="K2" s="4" t="s">
        <v>182</v>
      </c>
      <c r="L2" s="4" t="s">
        <v>3</v>
      </c>
      <c r="M2" s="4" t="s">
        <v>29</v>
      </c>
      <c r="N2" s="4" t="s">
        <v>177</v>
      </c>
      <c r="O2" s="4" t="s">
        <v>181</v>
      </c>
      <c r="P2" s="4" t="s">
        <v>180</v>
      </c>
      <c r="Q2" s="4" t="s">
        <v>179</v>
      </c>
      <c r="R2" s="4" t="s">
        <v>379</v>
      </c>
      <c r="S2" s="4" t="s">
        <v>0</v>
      </c>
      <c r="T2" s="4" t="s">
        <v>178</v>
      </c>
      <c r="U2" s="4" t="s">
        <v>177</v>
      </c>
      <c r="V2" s="4" t="s">
        <v>178</v>
      </c>
      <c r="W2" s="4" t="s">
        <v>177</v>
      </c>
      <c r="X2" s="4" t="s">
        <v>3</v>
      </c>
      <c r="Y2" s="4" t="s">
        <v>29</v>
      </c>
      <c r="Z2" s="4" t="s">
        <v>178</v>
      </c>
      <c r="AA2" s="4" t="s">
        <v>177</v>
      </c>
    </row>
    <row r="3" spans="1:27">
      <c r="A3" s="2"/>
      <c r="B3" s="2"/>
      <c r="C3" s="2" t="s">
        <v>202</v>
      </c>
      <c r="D3" s="2" t="s">
        <v>312</v>
      </c>
      <c r="E3" s="2"/>
      <c r="F3" s="1">
        <v>2</v>
      </c>
      <c r="G3" s="2" t="s">
        <v>365</v>
      </c>
      <c r="H3" s="2" t="s">
        <v>13</v>
      </c>
      <c r="I3" s="2" t="s">
        <v>36</v>
      </c>
      <c r="J3" s="3">
        <v>44405.616934618098</v>
      </c>
      <c r="K3" s="1">
        <v>5000</v>
      </c>
      <c r="L3" s="1">
        <v>4.8221166666666697</v>
      </c>
      <c r="M3" s="1">
        <v>853301.47903443396</v>
      </c>
      <c r="N3" s="2" t="b">
        <v>0</v>
      </c>
      <c r="O3" s="1">
        <v>2428.0532501595399</v>
      </c>
      <c r="P3" s="1"/>
      <c r="Q3" s="1">
        <v>2428.0532501595399</v>
      </c>
      <c r="R3" s="1">
        <f>Q3/4</f>
        <v>607.01331253988496</v>
      </c>
      <c r="S3" s="1">
        <v>48.561065003190699</v>
      </c>
      <c r="T3" s="1">
        <v>27.955826903571602</v>
      </c>
      <c r="U3" s="2" t="b">
        <v>0</v>
      </c>
      <c r="V3" s="1">
        <v>75.876940086806201</v>
      </c>
      <c r="W3" s="2" t="b">
        <v>0</v>
      </c>
      <c r="X3" s="1">
        <v>6.3194666666666697</v>
      </c>
      <c r="Y3" s="1">
        <v>26929.307000889101</v>
      </c>
      <c r="Z3" s="1">
        <v>99.362121880187004</v>
      </c>
      <c r="AA3" s="2" t="b">
        <v>0</v>
      </c>
    </row>
    <row r="4" spans="1:27">
      <c r="A4" s="2"/>
      <c r="B4" s="2"/>
      <c r="C4" s="2" t="s">
        <v>201</v>
      </c>
      <c r="D4" s="2" t="s">
        <v>312</v>
      </c>
      <c r="E4" s="2"/>
      <c r="F4" s="1">
        <v>3</v>
      </c>
      <c r="G4" s="2" t="s">
        <v>364</v>
      </c>
      <c r="H4" s="2" t="s">
        <v>13</v>
      </c>
      <c r="I4" s="2" t="s">
        <v>37</v>
      </c>
      <c r="J4" s="3">
        <v>44405.634796099497</v>
      </c>
      <c r="K4" s="1">
        <v>3500</v>
      </c>
      <c r="L4" s="1">
        <v>4.83233333333333</v>
      </c>
      <c r="M4" s="1">
        <v>1199056.96620086</v>
      </c>
      <c r="N4" s="2" t="b">
        <v>0</v>
      </c>
      <c r="O4" s="1">
        <v>3573.1775538605002</v>
      </c>
      <c r="P4" s="1"/>
      <c r="Q4" s="1">
        <v>3573.1775538605002</v>
      </c>
      <c r="R4" s="1">
        <f t="shared" ref="R4:R64" si="0">Q4/4</f>
        <v>893.29438846512505</v>
      </c>
      <c r="S4" s="1">
        <v>102.090787253157</v>
      </c>
      <c r="T4" s="1">
        <v>27.625263860953499</v>
      </c>
      <c r="U4" s="2" t="b">
        <v>0</v>
      </c>
      <c r="V4" s="1">
        <v>77.3704655782076</v>
      </c>
      <c r="W4" s="2" t="b">
        <v>0</v>
      </c>
      <c r="X4" s="1">
        <v>6.3194666666666697</v>
      </c>
      <c r="Y4" s="1">
        <v>25713.790755361701</v>
      </c>
      <c r="Z4" s="1">
        <v>100.8163564816</v>
      </c>
      <c r="AA4" s="2" t="b">
        <v>0</v>
      </c>
    </row>
    <row r="5" spans="1:27">
      <c r="A5" s="2"/>
      <c r="B5" s="2"/>
      <c r="C5" s="2" t="s">
        <v>200</v>
      </c>
      <c r="D5" s="2" t="s">
        <v>312</v>
      </c>
      <c r="E5" s="2"/>
      <c r="F5" s="1">
        <v>4</v>
      </c>
      <c r="G5" s="2" t="s">
        <v>363</v>
      </c>
      <c r="H5" s="2" t="s">
        <v>13</v>
      </c>
      <c r="I5" s="2" t="s">
        <v>14</v>
      </c>
      <c r="J5" s="3">
        <v>44405.652641979199</v>
      </c>
      <c r="K5" s="1">
        <v>2500</v>
      </c>
      <c r="L5" s="1">
        <v>4.8119166666666704</v>
      </c>
      <c r="M5" s="1">
        <v>890931.55124129297</v>
      </c>
      <c r="N5" s="2" t="b">
        <v>0</v>
      </c>
      <c r="O5" s="1">
        <v>2497.05899346467</v>
      </c>
      <c r="P5" s="1"/>
      <c r="Q5" s="1">
        <v>2497.05899346467</v>
      </c>
      <c r="R5" s="1">
        <f t="shared" si="0"/>
        <v>624.26474836616751</v>
      </c>
      <c r="S5" s="1">
        <v>99.8823597385867</v>
      </c>
      <c r="T5" s="1">
        <v>27.671065707391399</v>
      </c>
      <c r="U5" s="2" t="b">
        <v>0</v>
      </c>
      <c r="V5" s="1">
        <v>77.681971153038305</v>
      </c>
      <c r="W5" s="2" t="b">
        <v>0</v>
      </c>
      <c r="X5" s="1">
        <v>6.3194666666666697</v>
      </c>
      <c r="Y5" s="1">
        <v>27339.868577268</v>
      </c>
      <c r="Z5" s="1">
        <v>102.67211851544801</v>
      </c>
      <c r="AA5" s="2" t="b">
        <v>0</v>
      </c>
    </row>
    <row r="6" spans="1:27">
      <c r="A6" s="2"/>
      <c r="B6" s="2"/>
      <c r="C6" s="2" t="s">
        <v>199</v>
      </c>
      <c r="D6" s="2" t="s">
        <v>312</v>
      </c>
      <c r="E6" s="2"/>
      <c r="F6" s="1">
        <v>5</v>
      </c>
      <c r="G6" s="2" t="s">
        <v>362</v>
      </c>
      <c r="H6" s="2" t="s">
        <v>13</v>
      </c>
      <c r="I6" s="2" t="s">
        <v>38</v>
      </c>
      <c r="J6" s="3">
        <v>44405.670457314802</v>
      </c>
      <c r="K6" s="1">
        <v>1500</v>
      </c>
      <c r="L6" s="1">
        <v>4.8119166666666704</v>
      </c>
      <c r="M6" s="1">
        <v>593084.78907415597</v>
      </c>
      <c r="N6" s="2" t="b">
        <v>0</v>
      </c>
      <c r="O6" s="1">
        <v>1378.8013629762399</v>
      </c>
      <c r="P6" s="1"/>
      <c r="Q6" s="1">
        <v>1378.8013629762399</v>
      </c>
      <c r="R6" s="1">
        <f t="shared" si="0"/>
        <v>344.70034074405999</v>
      </c>
      <c r="S6" s="1">
        <v>91.920090865082997</v>
      </c>
      <c r="T6" s="1">
        <v>27.4763788545675</v>
      </c>
      <c r="U6" s="2" t="b">
        <v>0</v>
      </c>
      <c r="V6" s="1">
        <v>80.750645476823706</v>
      </c>
      <c r="W6" s="2" t="b">
        <v>0</v>
      </c>
      <c r="X6" s="1">
        <v>6.3238166666666702</v>
      </c>
      <c r="Y6" s="1">
        <v>32960.665197427603</v>
      </c>
      <c r="Z6" s="1">
        <v>104.696898462691</v>
      </c>
      <c r="AA6" s="2" t="b">
        <v>0</v>
      </c>
    </row>
    <row r="7" spans="1:27">
      <c r="A7" s="2"/>
      <c r="B7" s="2"/>
      <c r="C7" s="2" t="s">
        <v>198</v>
      </c>
      <c r="D7" s="2" t="s">
        <v>312</v>
      </c>
      <c r="E7" s="2"/>
      <c r="F7" s="1">
        <v>6</v>
      </c>
      <c r="G7" s="2" t="s">
        <v>361</v>
      </c>
      <c r="H7" s="2" t="s">
        <v>13</v>
      </c>
      <c r="I7" s="2" t="s">
        <v>25</v>
      </c>
      <c r="J7" s="3">
        <v>44405.688336898202</v>
      </c>
      <c r="K7" s="1">
        <v>800</v>
      </c>
      <c r="L7" s="1">
        <v>4.8170166666666701</v>
      </c>
      <c r="M7" s="1">
        <v>324812.06609429</v>
      </c>
      <c r="N7" s="2" t="b">
        <v>0</v>
      </c>
      <c r="O7" s="1">
        <v>788.54104260220504</v>
      </c>
      <c r="P7" s="1"/>
      <c r="Q7" s="1">
        <v>788.54104260220504</v>
      </c>
      <c r="R7" s="1">
        <f t="shared" si="0"/>
        <v>197.13526065055126</v>
      </c>
      <c r="S7" s="1">
        <v>98.567630325275601</v>
      </c>
      <c r="T7" s="1">
        <v>27.381426897517301</v>
      </c>
      <c r="U7" s="2" t="b">
        <v>0</v>
      </c>
      <c r="V7" s="1">
        <v>81.328535521328106</v>
      </c>
      <c r="W7" s="2" t="b">
        <v>0</v>
      </c>
      <c r="X7" s="1">
        <v>6.3238166666666702</v>
      </c>
      <c r="Y7" s="1">
        <v>31563.760355289</v>
      </c>
      <c r="Z7" s="1">
        <v>99.795498929943903</v>
      </c>
      <c r="AA7" s="2" t="b">
        <v>0</v>
      </c>
    </row>
    <row r="8" spans="1:27">
      <c r="A8" s="2"/>
      <c r="B8" s="2"/>
      <c r="C8" s="2" t="s">
        <v>188</v>
      </c>
      <c r="D8" s="2" t="s">
        <v>312</v>
      </c>
      <c r="E8" s="2"/>
      <c r="F8" s="1">
        <v>7</v>
      </c>
      <c r="G8" s="2" t="s">
        <v>360</v>
      </c>
      <c r="H8" s="2" t="s">
        <v>13</v>
      </c>
      <c r="I8" s="2" t="s">
        <v>12</v>
      </c>
      <c r="J8" s="3">
        <v>44405.706131041698</v>
      </c>
      <c r="K8" s="1">
        <v>500</v>
      </c>
      <c r="L8" s="1">
        <v>4.8017000000000003</v>
      </c>
      <c r="M8" s="1">
        <v>151717.47950259101</v>
      </c>
      <c r="N8" s="2" t="b">
        <v>0</v>
      </c>
      <c r="O8" s="1">
        <v>417.092123591892</v>
      </c>
      <c r="P8" s="1"/>
      <c r="Q8" s="1">
        <v>417.092123591892</v>
      </c>
      <c r="R8" s="1">
        <f t="shared" si="0"/>
        <v>104.273030897973</v>
      </c>
      <c r="S8" s="1">
        <v>83.418424718378304</v>
      </c>
      <c r="T8" s="1">
        <v>27.3846065795214</v>
      </c>
      <c r="U8" s="2" t="b">
        <v>0</v>
      </c>
      <c r="V8" s="1">
        <v>105.883748861592</v>
      </c>
      <c r="W8" s="2" t="b">
        <v>0</v>
      </c>
      <c r="X8" s="1">
        <v>6.3238166666666702</v>
      </c>
      <c r="Y8" s="1">
        <v>27873.0514584763</v>
      </c>
      <c r="Z8" s="1">
        <v>99.626381636188498</v>
      </c>
      <c r="AA8" s="2" t="b">
        <v>0</v>
      </c>
    </row>
    <row r="9" spans="1:27">
      <c r="A9" s="2"/>
      <c r="B9" s="2"/>
      <c r="C9" s="2" t="s">
        <v>197</v>
      </c>
      <c r="D9" s="2" t="s">
        <v>312</v>
      </c>
      <c r="E9" s="2"/>
      <c r="F9" s="1">
        <v>8</v>
      </c>
      <c r="G9" s="2" t="s">
        <v>359</v>
      </c>
      <c r="H9" s="2" t="s">
        <v>13</v>
      </c>
      <c r="I9" s="2" t="s">
        <v>26</v>
      </c>
      <c r="J9" s="3">
        <v>44405.723960381903</v>
      </c>
      <c r="K9" s="1">
        <v>350</v>
      </c>
      <c r="L9" s="1">
        <v>4.8119166666666704</v>
      </c>
      <c r="M9" s="1">
        <v>100435.877724056</v>
      </c>
      <c r="N9" s="2" t="b">
        <v>0</v>
      </c>
      <c r="O9" s="1">
        <v>304.01369614680902</v>
      </c>
      <c r="P9" s="1"/>
      <c r="Q9" s="1">
        <v>304.01369614680902</v>
      </c>
      <c r="R9" s="1">
        <f t="shared" si="0"/>
        <v>76.003424036702256</v>
      </c>
      <c r="S9" s="1">
        <v>86.861056041945503</v>
      </c>
      <c r="T9" s="1">
        <v>28.199592716882702</v>
      </c>
      <c r="U9" s="2" t="b">
        <v>0</v>
      </c>
      <c r="V9" s="1">
        <v>103.101090053018</v>
      </c>
      <c r="W9" s="2" t="b">
        <v>0</v>
      </c>
      <c r="X9" s="1">
        <v>6.3194666666666697</v>
      </c>
      <c r="Y9" s="1">
        <v>25314.923302537602</v>
      </c>
      <c r="Z9" s="1">
        <v>98.612904183549702</v>
      </c>
      <c r="AA9" s="2" t="b">
        <v>0</v>
      </c>
    </row>
    <row r="10" spans="1:27">
      <c r="A10" s="2"/>
      <c r="B10" s="2"/>
      <c r="C10" s="2" t="s">
        <v>196</v>
      </c>
      <c r="D10" s="2" t="s">
        <v>312</v>
      </c>
      <c r="E10" s="2"/>
      <c r="F10" s="1">
        <v>9</v>
      </c>
      <c r="G10" s="2" t="s">
        <v>358</v>
      </c>
      <c r="H10" s="2" t="s">
        <v>13</v>
      </c>
      <c r="I10" s="2" t="s">
        <v>20</v>
      </c>
      <c r="J10" s="3">
        <v>44405.7418164931</v>
      </c>
      <c r="K10" s="1">
        <v>200</v>
      </c>
      <c r="L10" s="1">
        <v>4.8221166666666697</v>
      </c>
      <c r="M10" s="1">
        <v>85376.707056093306</v>
      </c>
      <c r="N10" s="2" t="b">
        <v>0</v>
      </c>
      <c r="O10" s="1">
        <v>204.98119944931699</v>
      </c>
      <c r="P10" s="1"/>
      <c r="Q10" s="1">
        <v>204.98119944931699</v>
      </c>
      <c r="R10" s="1">
        <f t="shared" si="0"/>
        <v>51.245299862329247</v>
      </c>
      <c r="S10" s="1">
        <v>102.49059972465901</v>
      </c>
      <c r="T10" s="1">
        <v>28.524790156702299</v>
      </c>
      <c r="U10" s="2" t="b">
        <v>0</v>
      </c>
      <c r="V10" s="1">
        <v>103.560514876708</v>
      </c>
      <c r="W10" s="2" t="b">
        <v>0</v>
      </c>
      <c r="X10" s="1">
        <v>6.3238166666666702</v>
      </c>
      <c r="Y10" s="1">
        <v>31915.838315293899</v>
      </c>
      <c r="Z10" s="1">
        <v>107.606009337351</v>
      </c>
      <c r="AA10" s="2" t="b">
        <v>0</v>
      </c>
    </row>
    <row r="11" spans="1:27">
      <c r="A11" s="2"/>
      <c r="B11" s="2"/>
      <c r="C11" s="2" t="s">
        <v>195</v>
      </c>
      <c r="D11" s="2" t="s">
        <v>312</v>
      </c>
      <c r="E11" s="2"/>
      <c r="F11" s="1">
        <v>10</v>
      </c>
      <c r="G11" s="2" t="s">
        <v>357</v>
      </c>
      <c r="H11" s="2" t="s">
        <v>13</v>
      </c>
      <c r="I11" s="2" t="s">
        <v>32</v>
      </c>
      <c r="J11" s="3">
        <v>44405.759631053203</v>
      </c>
      <c r="K11" s="1">
        <v>125</v>
      </c>
      <c r="L11" s="1">
        <v>4.8221166666666697</v>
      </c>
      <c r="M11" s="1">
        <v>43531.501526697</v>
      </c>
      <c r="N11" s="2" t="b">
        <v>0</v>
      </c>
      <c r="O11" s="1">
        <v>127.159199972812</v>
      </c>
      <c r="P11" s="1"/>
      <c r="Q11" s="1">
        <v>127.159199972812</v>
      </c>
      <c r="R11" s="1">
        <f t="shared" si="0"/>
        <v>31.789799993203001</v>
      </c>
      <c r="S11" s="1">
        <v>101.72735997825001</v>
      </c>
      <c r="T11" s="1">
        <v>27.882625023534398</v>
      </c>
      <c r="U11" s="2" t="b">
        <v>0</v>
      </c>
      <c r="V11" s="1">
        <v>61.355927784926003</v>
      </c>
      <c r="W11" s="2" t="b">
        <v>0</v>
      </c>
      <c r="X11" s="1">
        <v>6.3194666666666697</v>
      </c>
      <c r="Y11" s="1">
        <v>26232.322731567099</v>
      </c>
      <c r="Z11" s="1">
        <v>102.617807989361</v>
      </c>
      <c r="AA11" s="2" t="b">
        <v>0</v>
      </c>
    </row>
    <row r="12" spans="1:27">
      <c r="A12" s="2"/>
      <c r="B12" s="2"/>
      <c r="C12" s="2" t="s">
        <v>189</v>
      </c>
      <c r="D12" s="2" t="s">
        <v>312</v>
      </c>
      <c r="E12" s="2"/>
      <c r="F12" s="1">
        <v>11</v>
      </c>
      <c r="G12" s="2" t="s">
        <v>356</v>
      </c>
      <c r="H12" s="2" t="s">
        <v>13</v>
      </c>
      <c r="I12" s="2" t="s">
        <v>33</v>
      </c>
      <c r="J12" s="3">
        <v>44405.777464976898</v>
      </c>
      <c r="K12" s="1">
        <v>80</v>
      </c>
      <c r="L12" s="1">
        <v>4.83233333333333</v>
      </c>
      <c r="M12" s="1">
        <v>24230.6034111913</v>
      </c>
      <c r="N12" s="2" t="b">
        <v>0</v>
      </c>
      <c r="O12" s="1">
        <v>64.419729453485303</v>
      </c>
      <c r="P12" s="1"/>
      <c r="Q12" s="1">
        <v>64.419729453485303</v>
      </c>
      <c r="R12" s="1">
        <f t="shared" si="0"/>
        <v>16.104932363371326</v>
      </c>
      <c r="S12" s="1">
        <v>80.524661816856707</v>
      </c>
      <c r="T12" s="1">
        <v>28.0994018643188</v>
      </c>
      <c r="U12" s="2" t="b">
        <v>0</v>
      </c>
      <c r="V12" s="1">
        <v>126.174298240073</v>
      </c>
      <c r="W12" s="2" t="b">
        <v>0</v>
      </c>
      <c r="X12" s="1">
        <v>6.3238166666666702</v>
      </c>
      <c r="Y12" s="1">
        <v>28822.1397102888</v>
      </c>
      <c r="Z12" s="1">
        <v>109.244042443805</v>
      </c>
      <c r="AA12" s="2" t="b">
        <v>0</v>
      </c>
    </row>
    <row r="13" spans="1:27">
      <c r="A13" s="2"/>
      <c r="B13" s="2"/>
      <c r="C13" s="2" t="s">
        <v>194</v>
      </c>
      <c r="D13" s="2" t="s">
        <v>312</v>
      </c>
      <c r="E13" s="2"/>
      <c r="F13" s="1">
        <v>12</v>
      </c>
      <c r="G13" s="2" t="s">
        <v>355</v>
      </c>
      <c r="H13" s="2" t="s">
        <v>13</v>
      </c>
      <c r="I13" s="2" t="s">
        <v>35</v>
      </c>
      <c r="J13" s="3">
        <v>44405.795354317102</v>
      </c>
      <c r="K13" s="1">
        <v>50</v>
      </c>
      <c r="L13" s="1">
        <v>4.83233333333333</v>
      </c>
      <c r="M13" s="1">
        <v>14230.4155677007</v>
      </c>
      <c r="N13" s="2" t="b">
        <v>0</v>
      </c>
      <c r="O13" s="1">
        <v>41.760504966802202</v>
      </c>
      <c r="P13" s="1"/>
      <c r="Q13" s="1">
        <v>41.760504966802202</v>
      </c>
      <c r="R13" s="1">
        <f t="shared" si="0"/>
        <v>10.44012624170055</v>
      </c>
      <c r="S13" s="1">
        <v>83.521009933604503</v>
      </c>
      <c r="T13" s="1">
        <v>31.515143709748099</v>
      </c>
      <c r="U13" s="2" t="b">
        <v>0</v>
      </c>
      <c r="V13" s="1">
        <v>62.675750133924097</v>
      </c>
      <c r="W13" s="2" t="b">
        <v>0</v>
      </c>
      <c r="X13" s="1">
        <v>6.3194666666666697</v>
      </c>
      <c r="Y13" s="1">
        <v>26111.5545026494</v>
      </c>
      <c r="Z13" s="1">
        <v>101.80159617730899</v>
      </c>
      <c r="AA13" s="2" t="b">
        <v>0</v>
      </c>
    </row>
    <row r="14" spans="1:27">
      <c r="A14" s="2"/>
      <c r="B14" s="2"/>
      <c r="C14" s="2" t="s">
        <v>193</v>
      </c>
      <c r="D14" s="2" t="s">
        <v>312</v>
      </c>
      <c r="E14" s="2"/>
      <c r="F14" s="1">
        <v>13</v>
      </c>
      <c r="G14" s="2" t="s">
        <v>354</v>
      </c>
      <c r="H14" s="2" t="s">
        <v>13</v>
      </c>
      <c r="I14" s="2" t="s">
        <v>31</v>
      </c>
      <c r="J14" s="3">
        <v>44405.813204444399</v>
      </c>
      <c r="K14" s="1">
        <v>30</v>
      </c>
      <c r="L14" s="1">
        <v>4.8170166666666701</v>
      </c>
      <c r="M14" s="1">
        <v>10227.2356054143</v>
      </c>
      <c r="N14" s="2" t="b">
        <v>0</v>
      </c>
      <c r="O14" s="1">
        <v>30.541152116060399</v>
      </c>
      <c r="P14" s="1"/>
      <c r="Q14" s="1">
        <v>30.541152116060399</v>
      </c>
      <c r="R14" s="1">
        <f t="shared" si="0"/>
        <v>7.6352880290150997</v>
      </c>
      <c r="S14" s="1">
        <v>101.803840386868</v>
      </c>
      <c r="T14" s="1">
        <v>29.515723074391602</v>
      </c>
      <c r="U14" s="2" t="b">
        <v>0</v>
      </c>
      <c r="V14" s="1">
        <v>81.872471250480402</v>
      </c>
      <c r="W14" s="2" t="b">
        <v>0</v>
      </c>
      <c r="X14" s="1">
        <v>6.3194666666666697</v>
      </c>
      <c r="Y14" s="1">
        <v>25659.827411017799</v>
      </c>
      <c r="Z14" s="1">
        <v>98.861181017626606</v>
      </c>
      <c r="AA14" s="2" t="b">
        <v>0</v>
      </c>
    </row>
    <row r="15" spans="1:27">
      <c r="A15" s="2"/>
      <c r="B15" s="2"/>
      <c r="C15" s="2" t="s">
        <v>192</v>
      </c>
      <c r="D15" s="2" t="s">
        <v>312</v>
      </c>
      <c r="E15" s="2"/>
      <c r="F15" s="1">
        <v>14</v>
      </c>
      <c r="G15" s="2" t="s">
        <v>353</v>
      </c>
      <c r="H15" s="2" t="s">
        <v>13</v>
      </c>
      <c r="I15" s="2" t="s">
        <v>17</v>
      </c>
      <c r="J15" s="3">
        <v>44405.8310062616</v>
      </c>
      <c r="K15" s="1">
        <v>20</v>
      </c>
      <c r="L15" s="1">
        <v>4.8221166666666697</v>
      </c>
      <c r="M15" s="1">
        <v>8442.6771436890103</v>
      </c>
      <c r="N15" s="2" t="b">
        <v>0</v>
      </c>
      <c r="O15" s="1">
        <v>24.8322497558603</v>
      </c>
      <c r="P15" s="1"/>
      <c r="Q15" s="1">
        <v>24.8322497558603</v>
      </c>
      <c r="R15" s="1">
        <f t="shared" si="0"/>
        <v>6.2080624389650749</v>
      </c>
      <c r="S15" s="1">
        <v>124.161248779301</v>
      </c>
      <c r="T15" s="1">
        <v>24.504630732744499</v>
      </c>
      <c r="U15" s="2" t="b">
        <v>0</v>
      </c>
      <c r="V15" s="1">
        <v>126.586956013498</v>
      </c>
      <c r="W15" s="2" t="b">
        <v>0</v>
      </c>
      <c r="X15" s="1">
        <v>6.3194666666666697</v>
      </c>
      <c r="Y15" s="1">
        <v>26052.235795103501</v>
      </c>
      <c r="Z15" s="1">
        <v>101.43923569802899</v>
      </c>
      <c r="AA15" s="2" t="b">
        <v>0</v>
      </c>
    </row>
    <row r="16" spans="1:27">
      <c r="A16" s="2"/>
      <c r="B16" s="2"/>
      <c r="C16" s="2" t="s">
        <v>191</v>
      </c>
      <c r="D16" s="2" t="s">
        <v>312</v>
      </c>
      <c r="E16" s="2"/>
      <c r="F16" s="1">
        <v>15</v>
      </c>
      <c r="G16" s="2" t="s">
        <v>352</v>
      </c>
      <c r="H16" s="2" t="s">
        <v>13</v>
      </c>
      <c r="I16" s="2" t="s">
        <v>5</v>
      </c>
      <c r="J16" s="3">
        <v>44405.8488691319</v>
      </c>
      <c r="K16" s="1">
        <v>12</v>
      </c>
      <c r="L16" s="1">
        <v>4.8272333333333304</v>
      </c>
      <c r="M16" s="1">
        <v>5071.0813778026004</v>
      </c>
      <c r="N16" s="2" t="b">
        <v>0</v>
      </c>
      <c r="O16" s="1">
        <v>14.201340499874499</v>
      </c>
      <c r="P16" s="1"/>
      <c r="Q16" s="1">
        <v>14.201340499874499</v>
      </c>
      <c r="R16" s="1">
        <f t="shared" si="0"/>
        <v>3.5503351249686248</v>
      </c>
      <c r="S16" s="1">
        <v>118.344504165621</v>
      </c>
      <c r="T16" s="1">
        <v>27.564390130735202</v>
      </c>
      <c r="U16" s="2" t="b">
        <v>0</v>
      </c>
      <c r="V16" s="1">
        <v>122.519142516253</v>
      </c>
      <c r="W16" s="2" t="b">
        <v>0</v>
      </c>
      <c r="X16" s="1">
        <v>6.3238166666666702</v>
      </c>
      <c r="Y16" s="1">
        <v>27362.270098317898</v>
      </c>
      <c r="Z16" s="1">
        <v>99.317852247427496</v>
      </c>
      <c r="AA16" s="2" t="b">
        <v>0</v>
      </c>
    </row>
    <row r="17" spans="1:27">
      <c r="A17" s="2"/>
      <c r="B17" s="2"/>
      <c r="C17" s="2" t="s">
        <v>190</v>
      </c>
      <c r="D17" s="2" t="s">
        <v>312</v>
      </c>
      <c r="E17" s="2"/>
      <c r="F17" s="1">
        <v>16</v>
      </c>
      <c r="G17" s="2" t="s">
        <v>351</v>
      </c>
      <c r="H17" s="2" t="s">
        <v>13</v>
      </c>
      <c r="I17" s="2" t="s">
        <v>23</v>
      </c>
      <c r="J17" s="3">
        <v>44405.866725393498</v>
      </c>
      <c r="K17" s="1">
        <v>7</v>
      </c>
      <c r="L17" s="1">
        <v>4.8272333333333304</v>
      </c>
      <c r="M17" s="1">
        <v>2343.8246974640101</v>
      </c>
      <c r="N17" s="2" t="b">
        <v>0</v>
      </c>
      <c r="O17" s="1">
        <v>6.7578139203915901</v>
      </c>
      <c r="P17" s="1"/>
      <c r="Q17" s="1">
        <v>6.7578139203915901</v>
      </c>
      <c r="R17" s="1">
        <f t="shared" si="0"/>
        <v>1.6894534800978975</v>
      </c>
      <c r="S17" s="1">
        <v>96.540198862737</v>
      </c>
      <c r="T17" s="1">
        <v>31.462320115536102</v>
      </c>
      <c r="U17" s="2" t="b">
        <v>0</v>
      </c>
      <c r="V17" s="1" t="s">
        <v>30</v>
      </c>
      <c r="W17" s="2" t="b">
        <v>0</v>
      </c>
      <c r="X17" s="1">
        <v>6.3194666666666697</v>
      </c>
      <c r="Y17" s="1">
        <v>26576.622231287001</v>
      </c>
      <c r="Z17" s="1">
        <v>101.811626578805</v>
      </c>
      <c r="AA17" s="2" t="b">
        <v>0</v>
      </c>
    </row>
    <row r="18" spans="1:27">
      <c r="A18" s="2"/>
      <c r="B18" s="2"/>
      <c r="C18" s="2" t="s">
        <v>24</v>
      </c>
      <c r="D18" s="2" t="s">
        <v>312</v>
      </c>
      <c r="E18" s="2"/>
      <c r="F18" s="1">
        <v>1</v>
      </c>
      <c r="G18" s="2" t="s">
        <v>373</v>
      </c>
      <c r="H18" s="2" t="s">
        <v>34</v>
      </c>
      <c r="I18" s="2"/>
      <c r="J18" s="3">
        <v>44405.474270625004</v>
      </c>
      <c r="K18" s="1"/>
      <c r="L18" s="1">
        <v>4.8221166666666697</v>
      </c>
      <c r="M18" s="1">
        <v>0</v>
      </c>
      <c r="N18" s="2" t="b">
        <v>1</v>
      </c>
      <c r="O18" s="1">
        <v>0</v>
      </c>
      <c r="P18" s="1"/>
      <c r="Q18" s="1">
        <v>0</v>
      </c>
      <c r="R18" s="1">
        <f t="shared" si="0"/>
        <v>0</v>
      </c>
      <c r="S18" s="1"/>
      <c r="T18" s="1" t="s">
        <v>30</v>
      </c>
      <c r="U18" s="2" t="b">
        <v>0</v>
      </c>
      <c r="V18" s="1" t="s">
        <v>30</v>
      </c>
      <c r="W18" s="2" t="b">
        <v>0</v>
      </c>
      <c r="X18" s="1">
        <v>6.3020500000000004</v>
      </c>
      <c r="Y18" s="1">
        <v>26932.017850534601</v>
      </c>
      <c r="Z18" s="1">
        <v>104.547009590446</v>
      </c>
      <c r="AA18" s="2" t="b">
        <v>0</v>
      </c>
    </row>
    <row r="19" spans="1:27">
      <c r="A19" s="2"/>
      <c r="B19" s="2"/>
      <c r="C19" s="2" t="s">
        <v>24</v>
      </c>
      <c r="D19" s="2" t="s">
        <v>312</v>
      </c>
      <c r="E19" s="2"/>
      <c r="F19" s="1">
        <v>1</v>
      </c>
      <c r="G19" s="2" t="s">
        <v>372</v>
      </c>
      <c r="H19" s="2" t="s">
        <v>34</v>
      </c>
      <c r="I19" s="2"/>
      <c r="J19" s="3">
        <v>44405.492102476797</v>
      </c>
      <c r="K19" s="1"/>
      <c r="L19" s="1">
        <v>4.8578666666666699</v>
      </c>
      <c r="M19" s="1">
        <v>0</v>
      </c>
      <c r="N19" s="2" t="b">
        <v>1</v>
      </c>
      <c r="O19" s="1">
        <v>0</v>
      </c>
      <c r="P19" s="1"/>
      <c r="Q19" s="1">
        <v>0</v>
      </c>
      <c r="R19" s="1">
        <f t="shared" si="0"/>
        <v>0</v>
      </c>
      <c r="S19" s="1"/>
      <c r="T19" s="1"/>
      <c r="U19" s="2" t="b">
        <v>0</v>
      </c>
      <c r="V19" s="1"/>
      <c r="W19" s="2" t="b">
        <v>0</v>
      </c>
      <c r="X19" s="1">
        <v>6.3151000000000002</v>
      </c>
      <c r="Y19" s="1">
        <v>28313.0949374503</v>
      </c>
      <c r="Z19" s="1">
        <v>96.208760094879196</v>
      </c>
      <c r="AA19" s="2" t="b">
        <v>0</v>
      </c>
    </row>
    <row r="20" spans="1:27">
      <c r="A20" s="2"/>
      <c r="B20" s="2"/>
      <c r="C20" s="2" t="s">
        <v>24</v>
      </c>
      <c r="D20" s="2" t="s">
        <v>312</v>
      </c>
      <c r="E20" s="2"/>
      <c r="F20" s="1">
        <v>1</v>
      </c>
      <c r="G20" s="2" t="s">
        <v>371</v>
      </c>
      <c r="H20" s="2" t="s">
        <v>34</v>
      </c>
      <c r="I20" s="2"/>
      <c r="J20" s="3">
        <v>44405.5099232176</v>
      </c>
      <c r="K20" s="1"/>
      <c r="L20" s="1">
        <v>4.8425500000000001</v>
      </c>
      <c r="M20" s="1">
        <v>0</v>
      </c>
      <c r="N20" s="2" t="b">
        <v>1</v>
      </c>
      <c r="O20" s="1">
        <v>0</v>
      </c>
      <c r="P20" s="1"/>
      <c r="Q20" s="1">
        <v>0</v>
      </c>
      <c r="R20" s="1">
        <f t="shared" si="0"/>
        <v>0</v>
      </c>
      <c r="S20" s="1"/>
      <c r="T20" s="1"/>
      <c r="U20" s="2" t="b">
        <v>0</v>
      </c>
      <c r="V20" s="1" t="s">
        <v>30</v>
      </c>
      <c r="W20" s="2" t="b">
        <v>0</v>
      </c>
      <c r="X20" s="1">
        <v>6.3151000000000002</v>
      </c>
      <c r="Y20" s="1">
        <v>26506.838563781399</v>
      </c>
      <c r="Z20" s="1">
        <v>100.30392942319899</v>
      </c>
      <c r="AA20" s="2" t="b">
        <v>0</v>
      </c>
    </row>
    <row r="21" spans="1:27">
      <c r="A21" s="2"/>
      <c r="B21" s="2"/>
      <c r="C21" s="2" t="s">
        <v>24</v>
      </c>
      <c r="D21" s="2" t="s">
        <v>312</v>
      </c>
      <c r="E21" s="2"/>
      <c r="F21" s="1">
        <v>1</v>
      </c>
      <c r="G21" s="2" t="s">
        <v>370</v>
      </c>
      <c r="H21" s="2" t="s">
        <v>34</v>
      </c>
      <c r="I21" s="2"/>
      <c r="J21" s="3">
        <v>44405.527789791697</v>
      </c>
      <c r="K21" s="1"/>
      <c r="L21" s="1">
        <v>4.8936000000000002</v>
      </c>
      <c r="M21" s="1">
        <v>0</v>
      </c>
      <c r="N21" s="2" t="b">
        <v>1</v>
      </c>
      <c r="O21" s="1">
        <v>0</v>
      </c>
      <c r="P21" s="1"/>
      <c r="Q21" s="1">
        <v>0</v>
      </c>
      <c r="R21" s="1">
        <f t="shared" si="0"/>
        <v>0</v>
      </c>
      <c r="S21" s="1"/>
      <c r="T21" s="1" t="s">
        <v>30</v>
      </c>
      <c r="U21" s="2" t="b">
        <v>0</v>
      </c>
      <c r="V21" s="1" t="s">
        <v>30</v>
      </c>
      <c r="W21" s="2" t="b">
        <v>0</v>
      </c>
      <c r="X21" s="1">
        <v>6.3151000000000002</v>
      </c>
      <c r="Y21" s="1">
        <v>27495.942795600298</v>
      </c>
      <c r="Z21" s="1">
        <v>97.2746713541041</v>
      </c>
      <c r="AA21" s="2" t="b">
        <v>0</v>
      </c>
    </row>
    <row r="22" spans="1:27">
      <c r="A22" s="2"/>
      <c r="B22" s="2"/>
      <c r="C22" s="2" t="s">
        <v>24</v>
      </c>
      <c r="D22" s="2" t="s">
        <v>312</v>
      </c>
      <c r="E22" s="2"/>
      <c r="F22" s="1">
        <v>1</v>
      </c>
      <c r="G22" s="2" t="s">
        <v>369</v>
      </c>
      <c r="H22" s="2" t="s">
        <v>34</v>
      </c>
      <c r="I22" s="2"/>
      <c r="J22" s="3">
        <v>44405.545603796301</v>
      </c>
      <c r="K22" s="1"/>
      <c r="L22" s="1">
        <v>4.8629666666666704</v>
      </c>
      <c r="M22" s="1">
        <v>0</v>
      </c>
      <c r="N22" s="2" t="b">
        <v>1</v>
      </c>
      <c r="O22" s="1">
        <v>0</v>
      </c>
      <c r="P22" s="1"/>
      <c r="Q22" s="1">
        <v>0</v>
      </c>
      <c r="R22" s="1">
        <f t="shared" si="0"/>
        <v>0</v>
      </c>
      <c r="S22" s="1"/>
      <c r="T22" s="1"/>
      <c r="U22" s="2" t="b">
        <v>0</v>
      </c>
      <c r="V22" s="1" t="s">
        <v>30</v>
      </c>
      <c r="W22" s="2" t="b">
        <v>0</v>
      </c>
      <c r="X22" s="1">
        <v>6.3194666666666697</v>
      </c>
      <c r="Y22" s="1">
        <v>27276.947049407601</v>
      </c>
      <c r="Z22" s="1">
        <v>99.693385682068794</v>
      </c>
      <c r="AA22" s="2" t="b">
        <v>0</v>
      </c>
    </row>
    <row r="23" spans="1:27">
      <c r="A23" s="2"/>
      <c r="B23" s="2"/>
      <c r="C23" s="2" t="s">
        <v>24</v>
      </c>
      <c r="D23" s="2" t="s">
        <v>312</v>
      </c>
      <c r="E23" s="2"/>
      <c r="F23" s="1">
        <v>1</v>
      </c>
      <c r="G23" s="2" t="s">
        <v>350</v>
      </c>
      <c r="H23" s="2" t="s">
        <v>34</v>
      </c>
      <c r="I23" s="2"/>
      <c r="J23" s="3">
        <v>44405.884565868102</v>
      </c>
      <c r="K23" s="1"/>
      <c r="L23" s="1">
        <v>4.8731833333333299</v>
      </c>
      <c r="M23" s="1">
        <v>0</v>
      </c>
      <c r="N23" s="2" t="b">
        <v>1</v>
      </c>
      <c r="O23" s="1">
        <v>0</v>
      </c>
      <c r="P23" s="1"/>
      <c r="Q23" s="1">
        <v>0</v>
      </c>
      <c r="R23" s="1">
        <f t="shared" si="0"/>
        <v>0</v>
      </c>
      <c r="S23" s="1"/>
      <c r="T23" s="1"/>
      <c r="U23" s="2" t="b">
        <v>0</v>
      </c>
      <c r="V23" s="1"/>
      <c r="W23" s="2" t="b">
        <v>0</v>
      </c>
      <c r="X23" s="1">
        <v>6.3194666666666697</v>
      </c>
      <c r="Y23" s="1">
        <v>30804.482760688799</v>
      </c>
      <c r="Z23" s="1">
        <v>105.42662906821801</v>
      </c>
      <c r="AA23" s="2" t="b">
        <v>0</v>
      </c>
    </row>
    <row r="24" spans="1:27">
      <c r="A24" s="2"/>
      <c r="B24" s="2"/>
      <c r="C24" s="2" t="s">
        <v>24</v>
      </c>
      <c r="D24" s="2" t="s">
        <v>312</v>
      </c>
      <c r="E24" s="2"/>
      <c r="F24" s="1">
        <v>1</v>
      </c>
      <c r="G24" s="2" t="s">
        <v>329</v>
      </c>
      <c r="H24" s="2" t="s">
        <v>34</v>
      </c>
      <c r="I24" s="2"/>
      <c r="J24" s="3">
        <v>44406.259181018497</v>
      </c>
      <c r="K24" s="1"/>
      <c r="L24" s="1">
        <v>4.9804000000000004</v>
      </c>
      <c r="M24" s="1">
        <v>0</v>
      </c>
      <c r="N24" s="2" t="b">
        <v>1</v>
      </c>
      <c r="O24" s="1">
        <v>0</v>
      </c>
      <c r="P24" s="1"/>
      <c r="Q24" s="1">
        <v>0</v>
      </c>
      <c r="R24" s="1">
        <f t="shared" si="0"/>
        <v>0</v>
      </c>
      <c r="S24" s="1"/>
      <c r="T24" s="1"/>
      <c r="U24" s="2" t="b">
        <v>0</v>
      </c>
      <c r="V24" s="1"/>
      <c r="W24" s="2" t="b">
        <v>0</v>
      </c>
      <c r="X24" s="1">
        <v>6.3194666666666697</v>
      </c>
      <c r="Y24" s="1">
        <v>31751.1100346561</v>
      </c>
      <c r="Z24" s="1">
        <v>104.441645186702</v>
      </c>
      <c r="AA24" s="2" t="b">
        <v>0</v>
      </c>
    </row>
    <row r="25" spans="1:27">
      <c r="A25" s="2"/>
      <c r="B25" s="2"/>
      <c r="C25" s="2" t="s">
        <v>24</v>
      </c>
      <c r="D25" s="2" t="s">
        <v>312</v>
      </c>
      <c r="E25" s="2"/>
      <c r="F25" s="1">
        <v>1</v>
      </c>
      <c r="G25" s="2" t="s">
        <v>317</v>
      </c>
      <c r="H25" s="2" t="s">
        <v>34</v>
      </c>
      <c r="I25" s="2"/>
      <c r="J25" s="3">
        <v>44406.473266458299</v>
      </c>
      <c r="K25" s="1"/>
      <c r="L25" s="1">
        <v>4.1532666666666698</v>
      </c>
      <c r="M25" s="1">
        <v>0</v>
      </c>
      <c r="N25" s="2" t="b">
        <v>1</v>
      </c>
      <c r="O25" s="1">
        <v>0</v>
      </c>
      <c r="P25" s="1"/>
      <c r="Q25" s="1">
        <v>0</v>
      </c>
      <c r="R25" s="1">
        <f t="shared" si="0"/>
        <v>0</v>
      </c>
      <c r="S25" s="1"/>
      <c r="T25" s="1" t="s">
        <v>30</v>
      </c>
      <c r="U25" s="2" t="b">
        <v>0</v>
      </c>
      <c r="V25" s="1"/>
      <c r="W25" s="2" t="b">
        <v>0</v>
      </c>
      <c r="X25" s="1">
        <v>6.3194666666666697</v>
      </c>
      <c r="Y25" s="1">
        <v>40485.922020142403</v>
      </c>
      <c r="Z25" s="1">
        <v>99.742685105000703</v>
      </c>
      <c r="AA25" s="2" t="b">
        <v>0</v>
      </c>
    </row>
    <row r="26" spans="1:27">
      <c r="A26" s="2"/>
      <c r="B26" s="2"/>
      <c r="C26" s="2" t="s">
        <v>24</v>
      </c>
      <c r="D26" s="2" t="s">
        <v>312</v>
      </c>
      <c r="E26" s="2"/>
      <c r="F26" s="1">
        <v>1</v>
      </c>
      <c r="G26" s="2" t="s">
        <v>311</v>
      </c>
      <c r="H26" s="2" t="s">
        <v>34</v>
      </c>
      <c r="I26" s="2"/>
      <c r="J26" s="3">
        <v>44406.5624705671</v>
      </c>
      <c r="K26" s="1"/>
      <c r="L26" s="1" t="s">
        <v>30</v>
      </c>
      <c r="M26" s="1" t="s">
        <v>30</v>
      </c>
      <c r="N26" s="2" t="b">
        <v>0</v>
      </c>
      <c r="O26" s="1" t="s">
        <v>30</v>
      </c>
      <c r="P26" s="1" t="s">
        <v>30</v>
      </c>
      <c r="Q26" s="1" t="s">
        <v>30</v>
      </c>
      <c r="R26" s="1" t="e">
        <f t="shared" si="0"/>
        <v>#VALUE!</v>
      </c>
      <c r="S26" s="1" t="s">
        <v>30</v>
      </c>
      <c r="T26" s="1" t="s">
        <v>30</v>
      </c>
      <c r="U26" s="2" t="b">
        <v>0</v>
      </c>
      <c r="V26" s="1" t="s">
        <v>30</v>
      </c>
      <c r="W26" s="2" t="b">
        <v>0</v>
      </c>
      <c r="X26" s="1">
        <v>6.3194666666666697</v>
      </c>
      <c r="Y26" s="1">
        <v>37442.3457348132</v>
      </c>
      <c r="Z26" s="1">
        <v>99.943738367413005</v>
      </c>
      <c r="AA26" s="2" t="b">
        <v>0</v>
      </c>
    </row>
    <row r="27" spans="1:27">
      <c r="A27" s="2"/>
      <c r="B27" s="2"/>
      <c r="C27" s="2" t="s">
        <v>202</v>
      </c>
      <c r="D27" s="2" t="s">
        <v>312</v>
      </c>
      <c r="E27" s="2"/>
      <c r="F27" s="1">
        <v>2</v>
      </c>
      <c r="G27" s="2" t="s">
        <v>368</v>
      </c>
      <c r="H27" s="2" t="s">
        <v>8</v>
      </c>
      <c r="I27" s="2" t="s">
        <v>36</v>
      </c>
      <c r="J27" s="3">
        <v>44405.563414536999</v>
      </c>
      <c r="K27" s="1">
        <v>5000</v>
      </c>
      <c r="L27" s="1">
        <v>4.8119166666666704</v>
      </c>
      <c r="M27" s="1">
        <v>1005055.8086576</v>
      </c>
      <c r="N27" s="2" t="b">
        <v>0</v>
      </c>
      <c r="O27" s="1">
        <v>2800.0372214060299</v>
      </c>
      <c r="P27" s="1"/>
      <c r="Q27" s="1">
        <v>2800.0372214060299</v>
      </c>
      <c r="R27" s="1">
        <f t="shared" si="0"/>
        <v>700.00930535150746</v>
      </c>
      <c r="S27" s="1">
        <v>56.000744428120498</v>
      </c>
      <c r="T27" s="1">
        <v>27.595355960746101</v>
      </c>
      <c r="U27" s="2" t="b">
        <v>0</v>
      </c>
      <c r="V27" s="1">
        <v>79.7837589115843</v>
      </c>
      <c r="W27" s="2" t="b">
        <v>0</v>
      </c>
      <c r="X27" s="1">
        <v>6.3194666666666697</v>
      </c>
      <c r="Y27" s="1">
        <v>27504.721984117201</v>
      </c>
      <c r="Z27" s="1">
        <v>104.288403154834</v>
      </c>
      <c r="AA27" s="2" t="b">
        <v>0</v>
      </c>
    </row>
    <row r="28" spans="1:27">
      <c r="A28" s="2"/>
      <c r="B28" s="2"/>
      <c r="C28" s="2" t="s">
        <v>202</v>
      </c>
      <c r="D28" s="2" t="s">
        <v>312</v>
      </c>
      <c r="E28" s="2"/>
      <c r="F28" s="1">
        <v>2</v>
      </c>
      <c r="G28" s="2" t="s">
        <v>367</v>
      </c>
      <c r="H28" s="2" t="s">
        <v>8</v>
      </c>
      <c r="I28" s="2" t="s">
        <v>36</v>
      </c>
      <c r="J28" s="3">
        <v>44405.581279999999</v>
      </c>
      <c r="K28" s="1">
        <v>5000</v>
      </c>
      <c r="L28" s="1">
        <v>4.8119166666666704</v>
      </c>
      <c r="M28" s="1">
        <v>969391.42165186896</v>
      </c>
      <c r="N28" s="2" t="b">
        <v>0</v>
      </c>
      <c r="O28" s="1">
        <v>2730.4211580292099</v>
      </c>
      <c r="P28" s="1"/>
      <c r="Q28" s="1">
        <v>2730.4211580292099</v>
      </c>
      <c r="R28" s="1">
        <f t="shared" si="0"/>
        <v>682.60528950730247</v>
      </c>
      <c r="S28" s="1">
        <v>54.608423160584103</v>
      </c>
      <c r="T28" s="1">
        <v>27.621808049225901</v>
      </c>
      <c r="U28" s="2" t="b">
        <v>0</v>
      </c>
      <c r="V28" s="1">
        <v>78.769351246391096</v>
      </c>
      <c r="W28" s="2" t="b">
        <v>0</v>
      </c>
      <c r="X28" s="1">
        <v>6.3194666666666697</v>
      </c>
      <c r="Y28" s="1">
        <v>27205.105708161998</v>
      </c>
      <c r="Z28" s="1">
        <v>104.163168208572</v>
      </c>
      <c r="AA28" s="2" t="b">
        <v>0</v>
      </c>
    </row>
    <row r="29" spans="1:27">
      <c r="A29" s="2"/>
      <c r="B29" s="2"/>
      <c r="C29" s="2" t="s">
        <v>202</v>
      </c>
      <c r="D29" s="2" t="s">
        <v>312</v>
      </c>
      <c r="E29" s="2"/>
      <c r="F29" s="1">
        <v>2</v>
      </c>
      <c r="G29" s="2" t="s">
        <v>366</v>
      </c>
      <c r="H29" s="2" t="s">
        <v>8</v>
      </c>
      <c r="I29" s="2" t="s">
        <v>36</v>
      </c>
      <c r="J29" s="3">
        <v>44405.5991072338</v>
      </c>
      <c r="K29" s="1">
        <v>5000</v>
      </c>
      <c r="L29" s="1">
        <v>4.8221166666666697</v>
      </c>
      <c r="M29" s="1">
        <v>818503.87569459504</v>
      </c>
      <c r="N29" s="2" t="b">
        <v>0</v>
      </c>
      <c r="O29" s="1">
        <v>2356.7453022252698</v>
      </c>
      <c r="P29" s="1"/>
      <c r="Q29" s="1">
        <v>2356.7453022252698</v>
      </c>
      <c r="R29" s="1">
        <f t="shared" si="0"/>
        <v>589.18632555631746</v>
      </c>
      <c r="S29" s="1">
        <v>47.134906044505499</v>
      </c>
      <c r="T29" s="1">
        <v>27.151582218027599</v>
      </c>
      <c r="U29" s="2" t="b">
        <v>0</v>
      </c>
      <c r="V29" s="1">
        <v>70.951661861521202</v>
      </c>
      <c r="W29" s="2" t="b">
        <v>0</v>
      </c>
      <c r="X29" s="1">
        <v>6.3194666666666697</v>
      </c>
      <c r="Y29" s="1">
        <v>26612.702327043098</v>
      </c>
      <c r="Z29" s="1">
        <v>100.49040918956899</v>
      </c>
      <c r="AA29" s="2" t="b">
        <v>0</v>
      </c>
    </row>
    <row r="30" spans="1:27">
      <c r="A30" s="2"/>
      <c r="B30" s="2"/>
      <c r="C30" s="2" t="s">
        <v>276</v>
      </c>
      <c r="D30" s="2" t="s">
        <v>312</v>
      </c>
      <c r="E30" s="2"/>
      <c r="F30" s="1">
        <v>17</v>
      </c>
      <c r="G30" s="2" t="s">
        <v>349</v>
      </c>
      <c r="H30" s="2" t="s">
        <v>8</v>
      </c>
      <c r="I30" s="2" t="s">
        <v>35</v>
      </c>
      <c r="J30" s="3">
        <v>44405.902453715302</v>
      </c>
      <c r="K30" s="1">
        <v>50</v>
      </c>
      <c r="L30" s="1">
        <v>4.8527666666666702</v>
      </c>
      <c r="M30" s="1">
        <v>1043.5393850876601</v>
      </c>
      <c r="N30" s="2" t="b">
        <v>0</v>
      </c>
      <c r="O30" s="1">
        <v>2.3907132542326002</v>
      </c>
      <c r="P30" s="1"/>
      <c r="Q30" s="1">
        <v>2.3907132542326002</v>
      </c>
      <c r="R30" s="1">
        <f t="shared" si="0"/>
        <v>0.59767831355815004</v>
      </c>
      <c r="S30" s="1">
        <v>4.7814265084651897</v>
      </c>
      <c r="T30" s="1">
        <v>25.115483457187601</v>
      </c>
      <c r="U30" s="2" t="b">
        <v>0</v>
      </c>
      <c r="V30" s="1" t="s">
        <v>30</v>
      </c>
      <c r="W30" s="2" t="b">
        <v>0</v>
      </c>
      <c r="X30" s="1">
        <v>6.3238166666666702</v>
      </c>
      <c r="Y30" s="1">
        <v>33447.3905761688</v>
      </c>
      <c r="Z30" s="1">
        <v>93.7890222067916</v>
      </c>
      <c r="AA30" s="2" t="b">
        <v>0</v>
      </c>
    </row>
    <row r="31" spans="1:27">
      <c r="A31" s="2"/>
      <c r="B31" s="2"/>
      <c r="C31" s="2" t="s">
        <v>189</v>
      </c>
      <c r="D31" s="2" t="s">
        <v>312</v>
      </c>
      <c r="E31" s="2"/>
      <c r="F31" s="1">
        <v>11</v>
      </c>
      <c r="G31" s="2" t="s">
        <v>342</v>
      </c>
      <c r="H31" s="2" t="s">
        <v>8</v>
      </c>
      <c r="I31" s="2" t="s">
        <v>33</v>
      </c>
      <c r="J31" s="3">
        <v>44406.027353286998</v>
      </c>
      <c r="K31" s="1">
        <v>80</v>
      </c>
      <c r="L31" s="1">
        <v>4.8170166666666701</v>
      </c>
      <c r="M31" s="1">
        <v>24156.943092013698</v>
      </c>
      <c r="N31" s="2" t="b">
        <v>0</v>
      </c>
      <c r="O31" s="1">
        <v>64.143429816198406</v>
      </c>
      <c r="P31" s="1"/>
      <c r="Q31" s="1">
        <v>64.143429816198406</v>
      </c>
      <c r="R31" s="1">
        <f t="shared" si="0"/>
        <v>16.035857454049602</v>
      </c>
      <c r="S31" s="1">
        <v>80.179287270247997</v>
      </c>
      <c r="T31" s="1">
        <v>28.221391031965201</v>
      </c>
      <c r="U31" s="2" t="b">
        <v>0</v>
      </c>
      <c r="V31" s="1">
        <v>67.049919853697801</v>
      </c>
      <c r="W31" s="2" t="b">
        <v>0</v>
      </c>
      <c r="X31" s="1">
        <v>6.3238166666666702</v>
      </c>
      <c r="Y31" s="1">
        <v>28858.296018930901</v>
      </c>
      <c r="Z31" s="1">
        <v>104.582840282202</v>
      </c>
      <c r="AA31" s="2" t="b">
        <v>0</v>
      </c>
    </row>
    <row r="32" spans="1:27">
      <c r="A32" s="2"/>
      <c r="B32" s="2"/>
      <c r="C32" s="2" t="s">
        <v>219</v>
      </c>
      <c r="D32" s="2" t="s">
        <v>312</v>
      </c>
      <c r="E32" s="2"/>
      <c r="F32" s="1">
        <v>24</v>
      </c>
      <c r="G32" s="2" t="s">
        <v>341</v>
      </c>
      <c r="H32" s="2" t="s">
        <v>8</v>
      </c>
      <c r="I32" s="2" t="s">
        <v>20</v>
      </c>
      <c r="J32" s="3">
        <v>44406.045175706</v>
      </c>
      <c r="K32" s="1">
        <v>200</v>
      </c>
      <c r="L32" s="1">
        <v>4.8221166666666697</v>
      </c>
      <c r="M32" s="1">
        <v>3448.9795300226901</v>
      </c>
      <c r="N32" s="2" t="b">
        <v>0</v>
      </c>
      <c r="O32" s="1">
        <v>9.0461576203535792</v>
      </c>
      <c r="P32" s="1"/>
      <c r="Q32" s="1">
        <v>9.0461576203535792</v>
      </c>
      <c r="R32" s="1">
        <f t="shared" si="0"/>
        <v>2.2615394050883948</v>
      </c>
      <c r="S32" s="1">
        <v>4.5230788101767896</v>
      </c>
      <c r="T32" s="1">
        <v>27.836870320942602</v>
      </c>
      <c r="U32" s="2" t="b">
        <v>0</v>
      </c>
      <c r="V32" s="1">
        <v>166.92220281641701</v>
      </c>
      <c r="W32" s="2" t="b">
        <v>0</v>
      </c>
      <c r="X32" s="1">
        <v>6.3194666666666697</v>
      </c>
      <c r="Y32" s="1">
        <v>29215.098325897499</v>
      </c>
      <c r="Z32" s="1">
        <v>100.53101969904699</v>
      </c>
      <c r="AA32" s="2" t="b">
        <v>0</v>
      </c>
    </row>
    <row r="33" spans="1:27">
      <c r="A33" s="2"/>
      <c r="B33" s="2"/>
      <c r="C33" s="2" t="s">
        <v>242</v>
      </c>
      <c r="D33" s="2" t="s">
        <v>312</v>
      </c>
      <c r="E33" s="2"/>
      <c r="F33" s="1">
        <v>34</v>
      </c>
      <c r="G33" s="2" t="s">
        <v>331</v>
      </c>
      <c r="H33" s="2" t="s">
        <v>8</v>
      </c>
      <c r="I33" s="2" t="s">
        <v>25</v>
      </c>
      <c r="J33" s="3">
        <v>44406.223530208299</v>
      </c>
      <c r="K33" s="1">
        <v>800</v>
      </c>
      <c r="L33" s="1">
        <v>4.7965999999999998</v>
      </c>
      <c r="M33" s="1">
        <v>13795.8541335627</v>
      </c>
      <c r="N33" s="2" t="b">
        <v>0</v>
      </c>
      <c r="O33" s="1">
        <v>27.504853795760901</v>
      </c>
      <c r="P33" s="1"/>
      <c r="Q33" s="1">
        <v>27.504853795760901</v>
      </c>
      <c r="R33" s="1">
        <f t="shared" si="0"/>
        <v>6.8762134489402253</v>
      </c>
      <c r="S33" s="1">
        <v>3.43810672447011</v>
      </c>
      <c r="T33" s="1">
        <v>26.720604436787799</v>
      </c>
      <c r="U33" s="2" t="b">
        <v>0</v>
      </c>
      <c r="V33" s="1">
        <v>188.47183985261401</v>
      </c>
      <c r="W33" s="2" t="b">
        <v>0</v>
      </c>
      <c r="X33" s="1">
        <v>6.3238166666666702</v>
      </c>
      <c r="Y33" s="1">
        <v>38434.402966308699</v>
      </c>
      <c r="Z33" s="1">
        <v>100.718828612107</v>
      </c>
      <c r="AA33" s="2" t="b">
        <v>0</v>
      </c>
    </row>
    <row r="34" spans="1:27">
      <c r="A34" s="2"/>
      <c r="B34" s="2"/>
      <c r="C34" s="2" t="s">
        <v>188</v>
      </c>
      <c r="D34" s="2" t="s">
        <v>312</v>
      </c>
      <c r="E34" s="2"/>
      <c r="F34" s="1">
        <v>7</v>
      </c>
      <c r="G34" s="2" t="s">
        <v>330</v>
      </c>
      <c r="H34" s="2" t="s">
        <v>8</v>
      </c>
      <c r="I34" s="2" t="s">
        <v>12</v>
      </c>
      <c r="J34" s="3">
        <v>44406.241353761601</v>
      </c>
      <c r="K34" s="1">
        <v>500</v>
      </c>
      <c r="L34" s="1">
        <v>4.8068</v>
      </c>
      <c r="M34" s="1">
        <v>139508.66760364</v>
      </c>
      <c r="N34" s="2" t="b">
        <v>0</v>
      </c>
      <c r="O34" s="1">
        <v>356.41639739864598</v>
      </c>
      <c r="P34" s="1"/>
      <c r="Q34" s="1">
        <v>356.41639739864598</v>
      </c>
      <c r="R34" s="1">
        <f t="shared" si="0"/>
        <v>89.104099349661496</v>
      </c>
      <c r="S34" s="1">
        <v>71.283279479729103</v>
      </c>
      <c r="T34" s="1">
        <v>27.307345874421301</v>
      </c>
      <c r="U34" s="2" t="b">
        <v>0</v>
      </c>
      <c r="V34" s="1">
        <v>86.175924175254707</v>
      </c>
      <c r="W34" s="2" t="b">
        <v>0</v>
      </c>
      <c r="X34" s="1">
        <v>6.3238166666666702</v>
      </c>
      <c r="Y34" s="1">
        <v>29993.310326045401</v>
      </c>
      <c r="Z34" s="1">
        <v>98.601794218061301</v>
      </c>
      <c r="AA34" s="2" t="b">
        <v>0</v>
      </c>
    </row>
    <row r="35" spans="1:27">
      <c r="A35" s="2"/>
      <c r="B35" s="2"/>
      <c r="C35" s="2" t="s">
        <v>197</v>
      </c>
      <c r="D35" s="2" t="s">
        <v>312</v>
      </c>
      <c r="E35" s="2"/>
      <c r="F35" s="1">
        <v>8</v>
      </c>
      <c r="G35" s="2" t="s">
        <v>319</v>
      </c>
      <c r="H35" s="2" t="s">
        <v>8</v>
      </c>
      <c r="I35" s="2" t="s">
        <v>26</v>
      </c>
      <c r="J35" s="3">
        <v>44406.437635983799</v>
      </c>
      <c r="K35" s="1">
        <v>350</v>
      </c>
      <c r="L35" s="1">
        <v>4.8170166666666701</v>
      </c>
      <c r="M35" s="1">
        <v>99915.201598579806</v>
      </c>
      <c r="N35" s="2" t="b">
        <v>0</v>
      </c>
      <c r="O35" s="1">
        <v>274.55776089459903</v>
      </c>
      <c r="P35" s="1"/>
      <c r="Q35" s="1">
        <v>274.55776089459903</v>
      </c>
      <c r="R35" s="1">
        <f t="shared" si="0"/>
        <v>68.639440223649757</v>
      </c>
      <c r="S35" s="1">
        <v>78.445074541314099</v>
      </c>
      <c r="T35" s="1">
        <v>27.780788985226899</v>
      </c>
      <c r="U35" s="2" t="b">
        <v>0</v>
      </c>
      <c r="V35" s="1">
        <v>75.878776718286602</v>
      </c>
      <c r="W35" s="2" t="b">
        <v>0</v>
      </c>
      <c r="X35" s="1">
        <v>6.3194666666666697</v>
      </c>
      <c r="Y35" s="1">
        <v>27885.5189251583</v>
      </c>
      <c r="Z35" s="1">
        <v>95.7399293289524</v>
      </c>
      <c r="AA35" s="2" t="b">
        <v>0</v>
      </c>
    </row>
    <row r="36" spans="1:27">
      <c r="A36" s="2"/>
      <c r="B36" s="2"/>
      <c r="C36" s="2" t="s">
        <v>219</v>
      </c>
      <c r="D36" s="2" t="s">
        <v>312</v>
      </c>
      <c r="E36" s="2"/>
      <c r="F36" s="1">
        <v>24</v>
      </c>
      <c r="G36" s="2" t="s">
        <v>318</v>
      </c>
      <c r="H36" s="2" t="s">
        <v>8</v>
      </c>
      <c r="I36" s="2" t="s">
        <v>20</v>
      </c>
      <c r="J36" s="3">
        <v>44406.455442951403</v>
      </c>
      <c r="K36" s="1">
        <v>200</v>
      </c>
      <c r="L36" s="1">
        <v>4.83233333333333</v>
      </c>
      <c r="M36" s="1">
        <v>0</v>
      </c>
      <c r="N36" s="2" t="b">
        <v>1</v>
      </c>
      <c r="O36" s="1">
        <v>0</v>
      </c>
      <c r="P36" s="1"/>
      <c r="Q36" s="1">
        <v>0</v>
      </c>
      <c r="R36" s="1">
        <f t="shared" si="0"/>
        <v>0</v>
      </c>
      <c r="S36" s="1">
        <v>0</v>
      </c>
      <c r="T36" s="1"/>
      <c r="U36" s="2" t="b">
        <v>0</v>
      </c>
      <c r="V36" s="1"/>
      <c r="W36" s="2" t="b">
        <v>0</v>
      </c>
      <c r="X36" s="1">
        <v>6.3194666666666697</v>
      </c>
      <c r="Y36" s="1">
        <v>28923.165644721299</v>
      </c>
      <c r="Z36" s="1">
        <v>101.97145740175201</v>
      </c>
      <c r="AA36" s="2" t="b">
        <v>0</v>
      </c>
    </row>
    <row r="37" spans="1:27">
      <c r="A37" s="2"/>
      <c r="B37" s="2"/>
      <c r="C37" s="2" t="s">
        <v>195</v>
      </c>
      <c r="D37" s="2" t="s">
        <v>312</v>
      </c>
      <c r="E37" s="2"/>
      <c r="F37" s="1">
        <v>10</v>
      </c>
      <c r="G37" s="2" t="s">
        <v>313</v>
      </c>
      <c r="H37" s="2" t="s">
        <v>8</v>
      </c>
      <c r="I37" s="2" t="s">
        <v>32</v>
      </c>
      <c r="J37" s="3">
        <v>44406.544637199098</v>
      </c>
      <c r="K37" s="1">
        <v>125</v>
      </c>
      <c r="L37" s="1">
        <v>4.8170166666666701</v>
      </c>
      <c r="M37" s="1">
        <v>42006.7161157878</v>
      </c>
      <c r="N37" s="2" t="b">
        <v>0</v>
      </c>
      <c r="O37" s="1">
        <v>117.03390366909601</v>
      </c>
      <c r="P37" s="1"/>
      <c r="Q37" s="1">
        <v>117.03390366909601</v>
      </c>
      <c r="R37" s="1">
        <f t="shared" si="0"/>
        <v>29.258475917274001</v>
      </c>
      <c r="S37" s="1">
        <v>93.627122935276702</v>
      </c>
      <c r="T37" s="1">
        <v>29.2203459684841</v>
      </c>
      <c r="U37" s="2" t="b">
        <v>0</v>
      </c>
      <c r="V37" s="1">
        <v>93.853137236962695</v>
      </c>
      <c r="W37" s="2" t="b">
        <v>0</v>
      </c>
      <c r="X37" s="1">
        <v>6.3238166666666702</v>
      </c>
      <c r="Y37" s="1">
        <v>27503.497631185499</v>
      </c>
      <c r="Z37" s="1">
        <v>104.570674079772</v>
      </c>
      <c r="AA37" s="2" t="b">
        <v>0</v>
      </c>
    </row>
    <row r="38" spans="1:27">
      <c r="A38" s="2"/>
      <c r="B38" s="2"/>
      <c r="C38" s="2" t="s">
        <v>274</v>
      </c>
      <c r="D38" s="2" t="s">
        <v>312</v>
      </c>
      <c r="E38" s="2"/>
      <c r="F38" s="1">
        <v>18</v>
      </c>
      <c r="G38" s="2" t="s">
        <v>348</v>
      </c>
      <c r="H38" s="2" t="s">
        <v>6</v>
      </c>
      <c r="I38" s="2"/>
      <c r="J38" s="3">
        <v>44405.920287083303</v>
      </c>
      <c r="K38" s="1"/>
      <c r="L38" s="1">
        <v>4.83233333333333</v>
      </c>
      <c r="M38" s="1">
        <v>147375.60359556999</v>
      </c>
      <c r="N38" s="2" t="b">
        <v>0</v>
      </c>
      <c r="O38" s="1">
        <v>510.25184586052802</v>
      </c>
      <c r="P38" s="1"/>
      <c r="Q38" s="1">
        <v>510.25184586052802</v>
      </c>
      <c r="R38" s="1">
        <f t="shared" si="0"/>
        <v>127.56296146513201</v>
      </c>
      <c r="S38" s="1"/>
      <c r="T38" s="1">
        <v>27.1052763414304</v>
      </c>
      <c r="U38" s="2" t="b">
        <v>0</v>
      </c>
      <c r="V38" s="1">
        <v>81.020159401357105</v>
      </c>
      <c r="W38" s="2" t="b">
        <v>0</v>
      </c>
      <c r="X38" s="1">
        <v>6.3194666666666697</v>
      </c>
      <c r="Y38" s="1">
        <v>22132.063035101601</v>
      </c>
      <c r="Z38" s="1">
        <v>110.025005091079</v>
      </c>
      <c r="AA38" s="2" t="b">
        <v>0</v>
      </c>
    </row>
    <row r="39" spans="1:27">
      <c r="A39" s="2"/>
      <c r="B39" s="2"/>
      <c r="C39" s="2" t="s">
        <v>272</v>
      </c>
      <c r="D39" s="2" t="s">
        <v>312</v>
      </c>
      <c r="E39" s="2"/>
      <c r="F39" s="1">
        <v>19</v>
      </c>
      <c r="G39" s="2" t="s">
        <v>347</v>
      </c>
      <c r="H39" s="2" t="s">
        <v>6</v>
      </c>
      <c r="I39" s="2"/>
      <c r="J39" s="3">
        <v>44405.938101759297</v>
      </c>
      <c r="K39" s="1"/>
      <c r="L39" s="1">
        <v>4.83233333333333</v>
      </c>
      <c r="M39" s="1">
        <v>171349.02861223</v>
      </c>
      <c r="N39" s="2" t="b">
        <v>0</v>
      </c>
      <c r="O39" s="1">
        <v>481.42851985951899</v>
      </c>
      <c r="P39" s="1"/>
      <c r="Q39" s="1">
        <v>481.42851985951899</v>
      </c>
      <c r="R39" s="1">
        <f t="shared" si="0"/>
        <v>120.35712996487975</v>
      </c>
      <c r="S39" s="1"/>
      <c r="T39" s="1">
        <v>28.128955517666199</v>
      </c>
      <c r="U39" s="2" t="b">
        <v>0</v>
      </c>
      <c r="V39" s="1">
        <v>87.589155779331605</v>
      </c>
      <c r="W39" s="2" t="b">
        <v>0</v>
      </c>
      <c r="X39" s="1">
        <v>6.3238166666666702</v>
      </c>
      <c r="Y39" s="1">
        <v>27272.862223188</v>
      </c>
      <c r="Z39" s="1">
        <v>99.800429813461903</v>
      </c>
      <c r="AA39" s="2" t="b">
        <v>0</v>
      </c>
    </row>
    <row r="40" spans="1:27">
      <c r="A40" s="2"/>
      <c r="B40" s="2"/>
      <c r="C40" s="2" t="s">
        <v>270</v>
      </c>
      <c r="D40" s="2" t="s">
        <v>312</v>
      </c>
      <c r="E40" s="2"/>
      <c r="F40" s="1">
        <v>20</v>
      </c>
      <c r="G40" s="2" t="s">
        <v>346</v>
      </c>
      <c r="H40" s="2" t="s">
        <v>6</v>
      </c>
      <c r="I40" s="2"/>
      <c r="J40" s="3">
        <v>44405.955985393499</v>
      </c>
      <c r="K40" s="1"/>
      <c r="L40" s="1">
        <v>4.83233333333333</v>
      </c>
      <c r="M40" s="1">
        <v>148709.48112970099</v>
      </c>
      <c r="N40" s="2" t="b">
        <v>0</v>
      </c>
      <c r="O40" s="1">
        <v>523.46650331675505</v>
      </c>
      <c r="P40" s="1"/>
      <c r="Q40" s="1">
        <v>523.46650331675505</v>
      </c>
      <c r="R40" s="1">
        <f t="shared" si="0"/>
        <v>130.86662582918876</v>
      </c>
      <c r="S40" s="1"/>
      <c r="T40" s="1">
        <v>27.583612210910399</v>
      </c>
      <c r="U40" s="2" t="b">
        <v>0</v>
      </c>
      <c r="V40" s="1">
        <v>73.661193760224407</v>
      </c>
      <c r="W40" s="2" t="b">
        <v>0</v>
      </c>
      <c r="X40" s="1">
        <v>6.3194666666666697</v>
      </c>
      <c r="Y40" s="1">
        <v>21768.6074610057</v>
      </c>
      <c r="Z40" s="1">
        <v>95.676519621523397</v>
      </c>
      <c r="AA40" s="2" t="b">
        <v>0</v>
      </c>
    </row>
    <row r="41" spans="1:27">
      <c r="A41" s="2"/>
      <c r="B41" s="2"/>
      <c r="C41" s="2" t="s">
        <v>268</v>
      </c>
      <c r="D41" s="2" t="s">
        <v>312</v>
      </c>
      <c r="E41" s="2"/>
      <c r="F41" s="1">
        <v>21</v>
      </c>
      <c r="G41" s="2" t="s">
        <v>345</v>
      </c>
      <c r="H41" s="2" t="s">
        <v>6</v>
      </c>
      <c r="I41" s="2"/>
      <c r="J41" s="3">
        <v>44405.973830682902</v>
      </c>
      <c r="K41" s="1"/>
      <c r="L41" s="1">
        <v>4.8374333333333297</v>
      </c>
      <c r="M41" s="1">
        <v>81497.582704429995</v>
      </c>
      <c r="N41" s="2" t="b">
        <v>0</v>
      </c>
      <c r="O41" s="1">
        <v>254.15039238763501</v>
      </c>
      <c r="P41" s="1"/>
      <c r="Q41" s="1">
        <v>254.15039238763501</v>
      </c>
      <c r="R41" s="1">
        <f t="shared" si="0"/>
        <v>63.537598096908752</v>
      </c>
      <c r="S41" s="1"/>
      <c r="T41" s="1">
        <v>28.4871669095653</v>
      </c>
      <c r="U41" s="2" t="b">
        <v>0</v>
      </c>
      <c r="V41" s="1">
        <v>93.479419525972702</v>
      </c>
      <c r="W41" s="2" t="b">
        <v>0</v>
      </c>
      <c r="X41" s="1">
        <v>6.3194666666666697</v>
      </c>
      <c r="Y41" s="1">
        <v>24571.678761278599</v>
      </c>
      <c r="Z41" s="1">
        <v>98.171086119267997</v>
      </c>
      <c r="AA41" s="2" t="b">
        <v>0</v>
      </c>
    </row>
    <row r="42" spans="1:27">
      <c r="A42" s="2"/>
      <c r="B42" s="2"/>
      <c r="C42" s="2" t="s">
        <v>266</v>
      </c>
      <c r="D42" s="2" t="s">
        <v>312</v>
      </c>
      <c r="E42" s="2"/>
      <c r="F42" s="1">
        <v>22</v>
      </c>
      <c r="G42" s="2" t="s">
        <v>344</v>
      </c>
      <c r="H42" s="2" t="s">
        <v>6</v>
      </c>
      <c r="I42" s="2"/>
      <c r="J42" s="3">
        <v>44405.991659097199</v>
      </c>
      <c r="K42" s="1"/>
      <c r="L42" s="1">
        <v>4.8272333333333304</v>
      </c>
      <c r="M42" s="1">
        <v>76580.011120824798</v>
      </c>
      <c r="N42" s="2" t="b">
        <v>0</v>
      </c>
      <c r="O42" s="1">
        <v>257.26815378805901</v>
      </c>
      <c r="P42" s="1"/>
      <c r="Q42" s="1">
        <v>257.26815378805901</v>
      </c>
      <c r="R42" s="1">
        <f t="shared" si="0"/>
        <v>64.317038447014752</v>
      </c>
      <c r="S42" s="1"/>
      <c r="T42" s="1">
        <v>27.932342883613501</v>
      </c>
      <c r="U42" s="2" t="b">
        <v>0</v>
      </c>
      <c r="V42" s="1">
        <v>74.288509337419896</v>
      </c>
      <c r="W42" s="2" t="b">
        <v>0</v>
      </c>
      <c r="X42" s="1">
        <v>6.3194666666666697</v>
      </c>
      <c r="Y42" s="1">
        <v>22809.211974001199</v>
      </c>
      <c r="Z42" s="1">
        <v>97.607467550963904</v>
      </c>
      <c r="AA42" s="2" t="b">
        <v>0</v>
      </c>
    </row>
    <row r="43" spans="1:27">
      <c r="A43" s="2"/>
      <c r="B43" s="2"/>
      <c r="C43" s="2" t="s">
        <v>264</v>
      </c>
      <c r="D43" s="2" t="s">
        <v>312</v>
      </c>
      <c r="E43" s="2"/>
      <c r="F43" s="1">
        <v>23</v>
      </c>
      <c r="G43" s="2" t="s">
        <v>343</v>
      </c>
      <c r="H43" s="2" t="s">
        <v>6</v>
      </c>
      <c r="I43" s="2"/>
      <c r="J43" s="3">
        <v>44406.009546087997</v>
      </c>
      <c r="K43" s="1"/>
      <c r="L43" s="1">
        <v>4.8272333333333304</v>
      </c>
      <c r="M43" s="1">
        <v>83659.912567264197</v>
      </c>
      <c r="N43" s="2" t="b">
        <v>0</v>
      </c>
      <c r="O43" s="1">
        <v>271.91137120831399</v>
      </c>
      <c r="P43" s="1"/>
      <c r="Q43" s="1">
        <v>271.91137120831399</v>
      </c>
      <c r="R43" s="1">
        <f t="shared" si="0"/>
        <v>67.977842802078499</v>
      </c>
      <c r="S43" s="1"/>
      <c r="T43" s="1">
        <v>27.644856204589601</v>
      </c>
      <c r="U43" s="2" t="b">
        <v>0</v>
      </c>
      <c r="V43" s="1">
        <v>93.265866776546204</v>
      </c>
      <c r="W43" s="2" t="b">
        <v>0</v>
      </c>
      <c r="X43" s="1">
        <v>6.3238166666666702</v>
      </c>
      <c r="Y43" s="1">
        <v>23576.043411840801</v>
      </c>
      <c r="Z43" s="1">
        <v>101.267357063034</v>
      </c>
      <c r="AA43" s="2" t="b">
        <v>0</v>
      </c>
    </row>
    <row r="44" spans="1:27">
      <c r="A44" s="2"/>
      <c r="B44" s="2"/>
      <c r="C44" s="2" t="s">
        <v>260</v>
      </c>
      <c r="D44" s="2" t="s">
        <v>312</v>
      </c>
      <c r="E44" s="2"/>
      <c r="F44" s="1">
        <v>25</v>
      </c>
      <c r="G44" s="2" t="s">
        <v>340</v>
      </c>
      <c r="H44" s="2" t="s">
        <v>6</v>
      </c>
      <c r="I44" s="2"/>
      <c r="J44" s="3">
        <v>44406.0630407176</v>
      </c>
      <c r="K44" s="1"/>
      <c r="L44" s="1">
        <v>4.8578666666666699</v>
      </c>
      <c r="M44" s="1">
        <v>78832.436877449494</v>
      </c>
      <c r="N44" s="2" t="b">
        <v>0</v>
      </c>
      <c r="O44" s="1">
        <v>214.701761304873</v>
      </c>
      <c r="P44" s="1"/>
      <c r="Q44" s="1">
        <v>214.701761304873</v>
      </c>
      <c r="R44" s="1">
        <f t="shared" si="0"/>
        <v>53.675440326218251</v>
      </c>
      <c r="S44" s="1"/>
      <c r="T44" s="1">
        <v>28.4093770629459</v>
      </c>
      <c r="U44" s="2" t="b">
        <v>0</v>
      </c>
      <c r="V44" s="1">
        <v>84.805312058720702</v>
      </c>
      <c r="W44" s="2" t="b">
        <v>0</v>
      </c>
      <c r="X44" s="1">
        <v>6.3194666666666697</v>
      </c>
      <c r="Y44" s="1">
        <v>28135.214510297999</v>
      </c>
      <c r="Z44" s="1">
        <v>99.480754698975801</v>
      </c>
      <c r="AA44" s="2" t="b">
        <v>0</v>
      </c>
    </row>
    <row r="45" spans="1:27">
      <c r="A45" s="2"/>
      <c r="B45" s="2"/>
      <c r="C45" s="2" t="s">
        <v>258</v>
      </c>
      <c r="D45" s="2" t="s">
        <v>312</v>
      </c>
      <c r="E45" s="2"/>
      <c r="F45" s="1">
        <v>26</v>
      </c>
      <c r="G45" s="2" t="s">
        <v>339</v>
      </c>
      <c r="H45" s="2" t="s">
        <v>6</v>
      </c>
      <c r="I45" s="2"/>
      <c r="J45" s="3">
        <v>44406.080862210598</v>
      </c>
      <c r="K45" s="1"/>
      <c r="L45" s="1">
        <v>4.8476499999999998</v>
      </c>
      <c r="M45" s="1">
        <v>34441.4390908977</v>
      </c>
      <c r="N45" s="2" t="b">
        <v>0</v>
      </c>
      <c r="O45" s="1">
        <v>98.626969897803903</v>
      </c>
      <c r="P45" s="1"/>
      <c r="Q45" s="1">
        <v>98.626969897803903</v>
      </c>
      <c r="R45" s="1">
        <f t="shared" si="0"/>
        <v>24.656742474450976</v>
      </c>
      <c r="S45" s="1"/>
      <c r="T45" s="1">
        <v>28.763333511923499</v>
      </c>
      <c r="U45" s="2" t="b">
        <v>0</v>
      </c>
      <c r="V45" s="1">
        <v>75.155544882909595</v>
      </c>
      <c r="W45" s="2" t="b">
        <v>0</v>
      </c>
      <c r="X45" s="1">
        <v>6.3194666666666697</v>
      </c>
      <c r="Y45" s="1">
        <v>26758.790855861698</v>
      </c>
      <c r="Z45" s="1">
        <v>98.432744190029695</v>
      </c>
      <c r="AA45" s="2" t="b">
        <v>0</v>
      </c>
    </row>
    <row r="46" spans="1:27">
      <c r="A46" s="2"/>
      <c r="B46" s="2"/>
      <c r="C46" s="2" t="s">
        <v>256</v>
      </c>
      <c r="D46" s="2" t="s">
        <v>312</v>
      </c>
      <c r="E46" s="2"/>
      <c r="F46" s="1">
        <v>27</v>
      </c>
      <c r="G46" s="2" t="s">
        <v>338</v>
      </c>
      <c r="H46" s="2" t="s">
        <v>6</v>
      </c>
      <c r="I46" s="2"/>
      <c r="J46" s="3">
        <v>44406.098652094901</v>
      </c>
      <c r="K46" s="1"/>
      <c r="L46" s="1">
        <v>4.8119166666666704</v>
      </c>
      <c r="M46" s="1">
        <v>42713.487373100899</v>
      </c>
      <c r="N46" s="2" t="b">
        <v>0</v>
      </c>
      <c r="O46" s="1">
        <v>124.07933757773699</v>
      </c>
      <c r="P46" s="1"/>
      <c r="Q46" s="1">
        <v>124.07933757773699</v>
      </c>
      <c r="R46" s="1">
        <f t="shared" si="0"/>
        <v>31.019834394434248</v>
      </c>
      <c r="S46" s="1"/>
      <c r="T46" s="1">
        <v>28.885363809766002</v>
      </c>
      <c r="U46" s="2" t="b">
        <v>0</v>
      </c>
      <c r="V46" s="1">
        <v>118.27147412858299</v>
      </c>
      <c r="W46" s="2" t="b">
        <v>0</v>
      </c>
      <c r="X46" s="1">
        <v>6.3238166666666702</v>
      </c>
      <c r="Y46" s="1">
        <v>26378.278612179402</v>
      </c>
      <c r="Z46" s="1">
        <v>105.77206289647199</v>
      </c>
      <c r="AA46" s="2" t="b">
        <v>0</v>
      </c>
    </row>
    <row r="47" spans="1:27">
      <c r="A47" s="2"/>
      <c r="B47" s="2"/>
      <c r="C47" s="2" t="s">
        <v>254</v>
      </c>
      <c r="D47" s="2" t="s">
        <v>312</v>
      </c>
      <c r="E47" s="2"/>
      <c r="F47" s="1">
        <v>28</v>
      </c>
      <c r="G47" s="2" t="s">
        <v>337</v>
      </c>
      <c r="H47" s="2" t="s">
        <v>6</v>
      </c>
      <c r="I47" s="2"/>
      <c r="J47" s="3">
        <v>44406.116508148101</v>
      </c>
      <c r="K47" s="1"/>
      <c r="L47" s="1" t="s">
        <v>30</v>
      </c>
      <c r="M47" s="1" t="s">
        <v>30</v>
      </c>
      <c r="N47" s="2" t="b">
        <v>0</v>
      </c>
      <c r="O47" s="1" t="s">
        <v>30</v>
      </c>
      <c r="P47" s="1" t="s">
        <v>30</v>
      </c>
      <c r="Q47" s="1" t="s">
        <v>30</v>
      </c>
      <c r="R47" s="1" t="e">
        <f t="shared" si="0"/>
        <v>#VALUE!</v>
      </c>
      <c r="S47" s="1" t="s">
        <v>30</v>
      </c>
      <c r="T47" s="1" t="s">
        <v>30</v>
      </c>
      <c r="U47" s="2" t="b">
        <v>0</v>
      </c>
      <c r="V47" s="1" t="s">
        <v>30</v>
      </c>
      <c r="W47" s="2" t="b">
        <v>0</v>
      </c>
      <c r="X47" s="1">
        <v>6.3194666666666697</v>
      </c>
      <c r="Y47" s="1">
        <v>24646.239759494802</v>
      </c>
      <c r="Z47" s="1">
        <v>104.197515803725</v>
      </c>
      <c r="AA47" s="2" t="b">
        <v>0</v>
      </c>
    </row>
    <row r="48" spans="1:27">
      <c r="A48" s="2"/>
      <c r="B48" s="2"/>
      <c r="C48" s="2" t="s">
        <v>252</v>
      </c>
      <c r="D48" s="2" t="s">
        <v>312</v>
      </c>
      <c r="E48" s="2"/>
      <c r="F48" s="1">
        <v>29</v>
      </c>
      <c r="G48" s="2" t="s">
        <v>336</v>
      </c>
      <c r="H48" s="2" t="s">
        <v>6</v>
      </c>
      <c r="I48" s="2"/>
      <c r="J48" s="3">
        <v>44406.1343205671</v>
      </c>
      <c r="K48" s="1"/>
      <c r="L48" s="1">
        <v>4.7506500000000003</v>
      </c>
      <c r="M48" s="1">
        <v>0</v>
      </c>
      <c r="N48" s="2" t="b">
        <v>1</v>
      </c>
      <c r="O48" s="1">
        <v>0</v>
      </c>
      <c r="P48" s="1"/>
      <c r="Q48" s="1">
        <v>0</v>
      </c>
      <c r="R48" s="1">
        <f t="shared" si="0"/>
        <v>0</v>
      </c>
      <c r="S48" s="1"/>
      <c r="T48" s="1"/>
      <c r="U48" s="2" t="b">
        <v>0</v>
      </c>
      <c r="V48" s="1"/>
      <c r="W48" s="2" t="b">
        <v>0</v>
      </c>
      <c r="X48" s="1">
        <v>6.3238166666666702</v>
      </c>
      <c r="Y48" s="1">
        <v>24613.092830482099</v>
      </c>
      <c r="Z48" s="1">
        <v>104.635720766207</v>
      </c>
      <c r="AA48" s="2" t="b">
        <v>0</v>
      </c>
    </row>
    <row r="49" spans="1:27">
      <c r="A49" s="2"/>
      <c r="B49" s="2"/>
      <c r="C49" s="2" t="s">
        <v>250</v>
      </c>
      <c r="D49" s="2" t="s">
        <v>312</v>
      </c>
      <c r="E49" s="2"/>
      <c r="F49" s="1">
        <v>30</v>
      </c>
      <c r="G49" s="2" t="s">
        <v>335</v>
      </c>
      <c r="H49" s="2" t="s">
        <v>6</v>
      </c>
      <c r="I49" s="2"/>
      <c r="J49" s="3">
        <v>44406.152143888903</v>
      </c>
      <c r="K49" s="1"/>
      <c r="L49" s="1">
        <v>4.8884999999999996</v>
      </c>
      <c r="M49" s="1">
        <v>0</v>
      </c>
      <c r="N49" s="2" t="b">
        <v>1</v>
      </c>
      <c r="O49" s="1">
        <v>0</v>
      </c>
      <c r="P49" s="1"/>
      <c r="Q49" s="1">
        <v>0</v>
      </c>
      <c r="R49" s="1">
        <f t="shared" si="0"/>
        <v>0</v>
      </c>
      <c r="S49" s="1"/>
      <c r="T49" s="1"/>
      <c r="U49" s="2" t="b">
        <v>0</v>
      </c>
      <c r="V49" s="1" t="s">
        <v>30</v>
      </c>
      <c r="W49" s="2" t="b">
        <v>0</v>
      </c>
      <c r="X49" s="1">
        <v>6.3238166666666702</v>
      </c>
      <c r="Y49" s="1">
        <v>27474.067476194301</v>
      </c>
      <c r="Z49" s="1">
        <v>99.263725525045203</v>
      </c>
      <c r="AA49" s="2" t="b">
        <v>0</v>
      </c>
    </row>
    <row r="50" spans="1:27">
      <c r="A50" s="2"/>
      <c r="B50" s="2"/>
      <c r="C50" s="2" t="s">
        <v>248</v>
      </c>
      <c r="D50" s="2" t="s">
        <v>312</v>
      </c>
      <c r="E50" s="2"/>
      <c r="F50" s="1">
        <v>31</v>
      </c>
      <c r="G50" s="2" t="s">
        <v>334</v>
      </c>
      <c r="H50" s="2" t="s">
        <v>6</v>
      </c>
      <c r="I50" s="2"/>
      <c r="J50" s="3">
        <v>44406.170023483799</v>
      </c>
      <c r="K50" s="1"/>
      <c r="L50" s="1">
        <v>4.8068</v>
      </c>
      <c r="M50" s="1">
        <v>0</v>
      </c>
      <c r="N50" s="2" t="b">
        <v>1</v>
      </c>
      <c r="O50" s="1">
        <v>0</v>
      </c>
      <c r="P50" s="1"/>
      <c r="Q50" s="1">
        <v>0</v>
      </c>
      <c r="R50" s="1">
        <f t="shared" si="0"/>
        <v>0</v>
      </c>
      <c r="S50" s="1"/>
      <c r="T50" s="1"/>
      <c r="U50" s="2" t="b">
        <v>0</v>
      </c>
      <c r="V50" s="1" t="s">
        <v>30</v>
      </c>
      <c r="W50" s="2" t="b">
        <v>0</v>
      </c>
      <c r="X50" s="1">
        <v>6.3238166666666702</v>
      </c>
      <c r="Y50" s="1">
        <v>28426.792346936101</v>
      </c>
      <c r="Z50" s="1">
        <v>105.53133913021099</v>
      </c>
      <c r="AA50" s="2" t="b">
        <v>0</v>
      </c>
    </row>
    <row r="51" spans="1:27">
      <c r="A51" s="2"/>
      <c r="B51" s="2"/>
      <c r="C51" s="2" t="s">
        <v>246</v>
      </c>
      <c r="D51" s="2" t="s">
        <v>312</v>
      </c>
      <c r="E51" s="2"/>
      <c r="F51" s="1">
        <v>32</v>
      </c>
      <c r="G51" s="2" t="s">
        <v>333</v>
      </c>
      <c r="H51" s="2" t="s">
        <v>6</v>
      </c>
      <c r="I51" s="2"/>
      <c r="J51" s="3">
        <v>44406.187846145804</v>
      </c>
      <c r="K51" s="1"/>
      <c r="L51" s="1">
        <v>4.2809166666666698</v>
      </c>
      <c r="M51" s="1">
        <v>0</v>
      </c>
      <c r="N51" s="2" t="b">
        <v>1</v>
      </c>
      <c r="O51" s="1">
        <v>0</v>
      </c>
      <c r="P51" s="1"/>
      <c r="Q51" s="1">
        <v>0</v>
      </c>
      <c r="R51" s="1">
        <f t="shared" si="0"/>
        <v>0</v>
      </c>
      <c r="S51" s="1"/>
      <c r="T51" s="1"/>
      <c r="U51" s="2" t="b">
        <v>0</v>
      </c>
      <c r="V51" s="1"/>
      <c r="W51" s="2" t="b">
        <v>0</v>
      </c>
      <c r="X51" s="1">
        <v>6.3238166666666702</v>
      </c>
      <c r="Y51" s="1">
        <v>29933.6784334408</v>
      </c>
      <c r="Z51" s="1">
        <v>98.372155985169996</v>
      </c>
      <c r="AA51" s="2" t="b">
        <v>0</v>
      </c>
    </row>
    <row r="52" spans="1:27">
      <c r="A52" s="2"/>
      <c r="B52" s="2"/>
      <c r="C52" s="2" t="s">
        <v>244</v>
      </c>
      <c r="D52" s="2" t="s">
        <v>312</v>
      </c>
      <c r="E52" s="2"/>
      <c r="F52" s="1">
        <v>33</v>
      </c>
      <c r="G52" s="2" t="s">
        <v>332</v>
      </c>
      <c r="H52" s="2" t="s">
        <v>6</v>
      </c>
      <c r="I52" s="2"/>
      <c r="J52" s="3">
        <v>44406.205644710702</v>
      </c>
      <c r="K52" s="1"/>
      <c r="L52" s="1">
        <v>4.9855</v>
      </c>
      <c r="M52" s="1">
        <v>0</v>
      </c>
      <c r="N52" s="2" t="b">
        <v>1</v>
      </c>
      <c r="O52" s="1">
        <v>0</v>
      </c>
      <c r="P52" s="1"/>
      <c r="Q52" s="1">
        <v>0</v>
      </c>
      <c r="R52" s="1">
        <f t="shared" si="0"/>
        <v>0</v>
      </c>
      <c r="S52" s="1"/>
      <c r="T52" s="1"/>
      <c r="U52" s="2" t="b">
        <v>0</v>
      </c>
      <c r="V52" s="1" t="s">
        <v>30</v>
      </c>
      <c r="W52" s="2" t="b">
        <v>0</v>
      </c>
      <c r="X52" s="1">
        <v>6.3238166666666702</v>
      </c>
      <c r="Y52" s="1">
        <v>25497.500009541702</v>
      </c>
      <c r="Z52" s="1">
        <v>106.296881392594</v>
      </c>
      <c r="AA52" s="2" t="b">
        <v>0</v>
      </c>
    </row>
    <row r="53" spans="1:27">
      <c r="A53" s="2"/>
      <c r="B53" s="2"/>
      <c r="C53" s="2" t="s">
        <v>238</v>
      </c>
      <c r="D53" s="2" t="s">
        <v>312</v>
      </c>
      <c r="E53" s="2"/>
      <c r="F53" s="1">
        <v>35</v>
      </c>
      <c r="G53" s="2" t="s">
        <v>328</v>
      </c>
      <c r="H53" s="2" t="s">
        <v>6</v>
      </c>
      <c r="I53" s="2"/>
      <c r="J53" s="3">
        <v>44406.277048252297</v>
      </c>
      <c r="K53" s="1"/>
      <c r="L53" s="1">
        <v>4.8527666666666702</v>
      </c>
      <c r="M53" s="1">
        <v>0</v>
      </c>
      <c r="N53" s="2" t="b">
        <v>1</v>
      </c>
      <c r="O53" s="1">
        <v>0</v>
      </c>
      <c r="P53" s="1"/>
      <c r="Q53" s="1">
        <v>0</v>
      </c>
      <c r="R53" s="1">
        <f t="shared" si="0"/>
        <v>0</v>
      </c>
      <c r="S53" s="1"/>
      <c r="T53" s="1"/>
      <c r="U53" s="2" t="b">
        <v>0</v>
      </c>
      <c r="V53" s="1"/>
      <c r="W53" s="2" t="b">
        <v>0</v>
      </c>
      <c r="X53" s="1">
        <v>6.3238166666666702</v>
      </c>
      <c r="Y53" s="1">
        <v>28442.430797004501</v>
      </c>
      <c r="Z53" s="1">
        <v>104.59673466535099</v>
      </c>
      <c r="AA53" s="2" t="b">
        <v>0</v>
      </c>
    </row>
    <row r="54" spans="1:27">
      <c r="A54" s="2"/>
      <c r="B54" s="2"/>
      <c r="C54" s="2" t="s">
        <v>236</v>
      </c>
      <c r="D54" s="2" t="s">
        <v>312</v>
      </c>
      <c r="E54" s="2"/>
      <c r="F54" s="1">
        <v>36</v>
      </c>
      <c r="G54" s="2" t="s">
        <v>327</v>
      </c>
      <c r="H54" s="2" t="s">
        <v>6</v>
      </c>
      <c r="I54" s="2"/>
      <c r="J54" s="3">
        <v>44406.294880219903</v>
      </c>
      <c r="K54" s="1"/>
      <c r="L54" s="1">
        <v>4.9855</v>
      </c>
      <c r="M54" s="1">
        <v>0</v>
      </c>
      <c r="N54" s="2" t="b">
        <v>1</v>
      </c>
      <c r="O54" s="1">
        <v>0</v>
      </c>
      <c r="P54" s="1"/>
      <c r="Q54" s="1">
        <v>0</v>
      </c>
      <c r="R54" s="1">
        <f t="shared" si="0"/>
        <v>0</v>
      </c>
      <c r="S54" s="1"/>
      <c r="T54" s="1"/>
      <c r="U54" s="2" t="b">
        <v>0</v>
      </c>
      <c r="V54" s="1"/>
      <c r="W54" s="2" t="b">
        <v>0</v>
      </c>
      <c r="X54" s="1">
        <v>6.3238166666666702</v>
      </c>
      <c r="Y54" s="1">
        <v>25371.340267594798</v>
      </c>
      <c r="Z54" s="1">
        <v>105.242623606625</v>
      </c>
      <c r="AA54" s="2" t="b">
        <v>0</v>
      </c>
    </row>
    <row r="55" spans="1:27">
      <c r="A55" s="2"/>
      <c r="B55" s="2"/>
      <c r="C55" s="2" t="s">
        <v>234</v>
      </c>
      <c r="D55" s="2" t="s">
        <v>312</v>
      </c>
      <c r="E55" s="2"/>
      <c r="F55" s="1">
        <v>37</v>
      </c>
      <c r="G55" s="2" t="s">
        <v>326</v>
      </c>
      <c r="H55" s="2" t="s">
        <v>6</v>
      </c>
      <c r="I55" s="2"/>
      <c r="J55" s="3">
        <v>44406.312758379601</v>
      </c>
      <c r="K55" s="1"/>
      <c r="L55" s="1">
        <v>4.9395499999999997</v>
      </c>
      <c r="M55" s="1">
        <v>0</v>
      </c>
      <c r="N55" s="2" t="b">
        <v>1</v>
      </c>
      <c r="O55" s="1">
        <v>0</v>
      </c>
      <c r="P55" s="1"/>
      <c r="Q55" s="1">
        <v>0</v>
      </c>
      <c r="R55" s="1">
        <f t="shared" si="0"/>
        <v>0</v>
      </c>
      <c r="S55" s="1"/>
      <c r="T55" s="1"/>
      <c r="U55" s="2" t="b">
        <v>0</v>
      </c>
      <c r="V55" s="1" t="s">
        <v>30</v>
      </c>
      <c r="W55" s="2" t="b">
        <v>0</v>
      </c>
      <c r="X55" s="1">
        <v>6.3194666666666697</v>
      </c>
      <c r="Y55" s="1">
        <v>25960.800068203502</v>
      </c>
      <c r="Z55" s="1">
        <v>102.991083656558</v>
      </c>
      <c r="AA55" s="2" t="b">
        <v>0</v>
      </c>
    </row>
    <row r="56" spans="1:27">
      <c r="A56" s="2"/>
      <c r="B56" s="2"/>
      <c r="C56" s="2" t="s">
        <v>232</v>
      </c>
      <c r="D56" s="2" t="s">
        <v>312</v>
      </c>
      <c r="E56" s="2"/>
      <c r="F56" s="1">
        <v>38</v>
      </c>
      <c r="G56" s="2" t="s">
        <v>325</v>
      </c>
      <c r="H56" s="2" t="s">
        <v>6</v>
      </c>
      <c r="I56" s="2"/>
      <c r="J56" s="3">
        <v>44406.330629236101</v>
      </c>
      <c r="K56" s="1"/>
      <c r="L56" s="1">
        <v>4.7557499999999999</v>
      </c>
      <c r="M56" s="1">
        <v>0</v>
      </c>
      <c r="N56" s="2" t="b">
        <v>1</v>
      </c>
      <c r="O56" s="1">
        <v>0</v>
      </c>
      <c r="P56" s="1"/>
      <c r="Q56" s="1">
        <v>0</v>
      </c>
      <c r="R56" s="1">
        <f t="shared" si="0"/>
        <v>0</v>
      </c>
      <c r="S56" s="1"/>
      <c r="T56" s="1"/>
      <c r="U56" s="2" t="b">
        <v>0</v>
      </c>
      <c r="V56" s="1" t="s">
        <v>30</v>
      </c>
      <c r="W56" s="2" t="b">
        <v>0</v>
      </c>
      <c r="X56" s="1">
        <v>6.3194666666666697</v>
      </c>
      <c r="Y56" s="1">
        <v>12547.260528351901</v>
      </c>
      <c r="Z56" s="1">
        <v>98.050049205675194</v>
      </c>
      <c r="AA56" s="2" t="b">
        <v>0</v>
      </c>
    </row>
    <row r="57" spans="1:27">
      <c r="A57" s="2"/>
      <c r="B57" s="2"/>
      <c r="C57" s="2" t="s">
        <v>230</v>
      </c>
      <c r="D57" s="2" t="s">
        <v>312</v>
      </c>
      <c r="E57" s="2"/>
      <c r="F57" s="1">
        <v>39</v>
      </c>
      <c r="G57" s="2" t="s">
        <v>324</v>
      </c>
      <c r="H57" s="2" t="s">
        <v>6</v>
      </c>
      <c r="I57" s="2"/>
      <c r="J57" s="3">
        <v>44406.348461030102</v>
      </c>
      <c r="K57" s="1"/>
      <c r="L57" s="1">
        <v>4.65363333333333</v>
      </c>
      <c r="M57" s="1">
        <v>0</v>
      </c>
      <c r="N57" s="2" t="b">
        <v>1</v>
      </c>
      <c r="O57" s="1">
        <v>0</v>
      </c>
      <c r="P57" s="1"/>
      <c r="Q57" s="1">
        <v>0</v>
      </c>
      <c r="R57" s="1">
        <f t="shared" si="0"/>
        <v>0</v>
      </c>
      <c r="S57" s="1"/>
      <c r="T57" s="1"/>
      <c r="U57" s="2" t="b">
        <v>0</v>
      </c>
      <c r="V57" s="1" t="s">
        <v>30</v>
      </c>
      <c r="W57" s="2" t="b">
        <v>0</v>
      </c>
      <c r="X57" s="1">
        <v>6.3238166666666702</v>
      </c>
      <c r="Y57" s="1">
        <v>26058.863443484799</v>
      </c>
      <c r="Z57" s="1">
        <v>100.699058026773</v>
      </c>
      <c r="AA57" s="2" t="b">
        <v>0</v>
      </c>
    </row>
    <row r="58" spans="1:27">
      <c r="A58" s="2"/>
      <c r="B58" s="2"/>
      <c r="C58" s="2" t="s">
        <v>228</v>
      </c>
      <c r="D58" s="2" t="s">
        <v>312</v>
      </c>
      <c r="E58" s="2"/>
      <c r="F58" s="1">
        <v>40</v>
      </c>
      <c r="G58" s="2" t="s">
        <v>323</v>
      </c>
      <c r="H58" s="2" t="s">
        <v>6</v>
      </c>
      <c r="I58" s="2"/>
      <c r="J58" s="3">
        <v>44406.366267199097</v>
      </c>
      <c r="K58" s="1"/>
      <c r="L58" s="1">
        <v>4.7863833333333297</v>
      </c>
      <c r="M58" s="1">
        <v>0</v>
      </c>
      <c r="N58" s="2" t="b">
        <v>1</v>
      </c>
      <c r="O58" s="1">
        <v>0</v>
      </c>
      <c r="P58" s="1"/>
      <c r="Q58" s="1">
        <v>0</v>
      </c>
      <c r="R58" s="1">
        <f t="shared" si="0"/>
        <v>0</v>
      </c>
      <c r="S58" s="1"/>
      <c r="T58" s="1"/>
      <c r="U58" s="2" t="b">
        <v>0</v>
      </c>
      <c r="V58" s="1"/>
      <c r="W58" s="2" t="b">
        <v>0</v>
      </c>
      <c r="X58" s="1">
        <v>6.3238166666666702</v>
      </c>
      <c r="Y58" s="1">
        <v>27256.2427311596</v>
      </c>
      <c r="Z58" s="1">
        <v>101.985346260418</v>
      </c>
      <c r="AA58" s="2" t="b">
        <v>0</v>
      </c>
    </row>
    <row r="59" spans="1:27">
      <c r="A59" s="2"/>
      <c r="B59" s="2"/>
      <c r="C59" s="2" t="s">
        <v>226</v>
      </c>
      <c r="D59" s="2" t="s">
        <v>312</v>
      </c>
      <c r="E59" s="2"/>
      <c r="F59" s="1">
        <v>41</v>
      </c>
      <c r="G59" s="2" t="s">
        <v>322</v>
      </c>
      <c r="H59" s="2" t="s">
        <v>6</v>
      </c>
      <c r="I59" s="2"/>
      <c r="J59" s="3">
        <v>44406.384128460602</v>
      </c>
      <c r="K59" s="1"/>
      <c r="L59" s="1" t="s">
        <v>30</v>
      </c>
      <c r="M59" s="1" t="s">
        <v>30</v>
      </c>
      <c r="N59" s="2" t="b">
        <v>0</v>
      </c>
      <c r="O59" s="1" t="s">
        <v>30</v>
      </c>
      <c r="P59" s="1" t="s">
        <v>30</v>
      </c>
      <c r="Q59" s="1" t="s">
        <v>30</v>
      </c>
      <c r="R59" s="1" t="e">
        <f t="shared" si="0"/>
        <v>#VALUE!</v>
      </c>
      <c r="S59" s="1" t="s">
        <v>30</v>
      </c>
      <c r="T59" s="1" t="s">
        <v>30</v>
      </c>
      <c r="U59" s="2" t="b">
        <v>0</v>
      </c>
      <c r="V59" s="1" t="s">
        <v>30</v>
      </c>
      <c r="W59" s="2" t="b">
        <v>0</v>
      </c>
      <c r="X59" s="1">
        <v>6.3194666666666697</v>
      </c>
      <c r="Y59" s="1">
        <v>25192.0593368931</v>
      </c>
      <c r="Z59" s="1">
        <v>101.926156050787</v>
      </c>
      <c r="AA59" s="2" t="b">
        <v>0</v>
      </c>
    </row>
    <row r="60" spans="1:27">
      <c r="A60" s="2"/>
      <c r="B60" s="2"/>
      <c r="C60" s="2" t="s">
        <v>224</v>
      </c>
      <c r="D60" s="2" t="s">
        <v>312</v>
      </c>
      <c r="E60" s="2"/>
      <c r="F60" s="1">
        <v>42</v>
      </c>
      <c r="G60" s="2" t="s">
        <v>321</v>
      </c>
      <c r="H60" s="2" t="s">
        <v>6</v>
      </c>
      <c r="I60" s="2"/>
      <c r="J60" s="3">
        <v>44406.401942314798</v>
      </c>
      <c r="K60" s="1"/>
      <c r="L60" s="1">
        <v>4.7046999999999999</v>
      </c>
      <c r="M60" s="1">
        <v>0</v>
      </c>
      <c r="N60" s="2" t="b">
        <v>1</v>
      </c>
      <c r="O60" s="1">
        <v>0</v>
      </c>
      <c r="P60" s="1"/>
      <c r="Q60" s="1">
        <v>0</v>
      </c>
      <c r="R60" s="1">
        <f t="shared" si="0"/>
        <v>0</v>
      </c>
      <c r="S60" s="1"/>
      <c r="T60" s="1"/>
      <c r="U60" s="2" t="b">
        <v>0</v>
      </c>
      <c r="V60" s="1" t="s">
        <v>30</v>
      </c>
      <c r="W60" s="2" t="b">
        <v>0</v>
      </c>
      <c r="X60" s="1">
        <v>6.3238166666666702</v>
      </c>
      <c r="Y60" s="1">
        <v>29312.213160255698</v>
      </c>
      <c r="Z60" s="1">
        <v>99.840596015258299</v>
      </c>
      <c r="AA60" s="2" t="b">
        <v>0</v>
      </c>
    </row>
    <row r="61" spans="1:27">
      <c r="A61" s="2"/>
      <c r="B61" s="2"/>
      <c r="C61" s="2" t="s">
        <v>222</v>
      </c>
      <c r="D61" s="2" t="s">
        <v>312</v>
      </c>
      <c r="E61" s="2"/>
      <c r="F61" s="1">
        <v>43</v>
      </c>
      <c r="G61" s="2" t="s">
        <v>320</v>
      </c>
      <c r="H61" s="2" t="s">
        <v>6</v>
      </c>
      <c r="I61" s="2"/>
      <c r="J61" s="3">
        <v>44406.419749884299</v>
      </c>
      <c r="K61" s="1"/>
      <c r="L61" s="1" t="s">
        <v>30</v>
      </c>
      <c r="M61" s="1" t="s">
        <v>30</v>
      </c>
      <c r="N61" s="2" t="b">
        <v>0</v>
      </c>
      <c r="O61" s="1" t="s">
        <v>30</v>
      </c>
      <c r="P61" s="1" t="s">
        <v>30</v>
      </c>
      <c r="Q61" s="1" t="s">
        <v>30</v>
      </c>
      <c r="R61" s="1" t="e">
        <f t="shared" si="0"/>
        <v>#VALUE!</v>
      </c>
      <c r="S61" s="1" t="s">
        <v>30</v>
      </c>
      <c r="T61" s="1" t="s">
        <v>30</v>
      </c>
      <c r="U61" s="2" t="b">
        <v>0</v>
      </c>
      <c r="V61" s="1" t="s">
        <v>30</v>
      </c>
      <c r="W61" s="2" t="b">
        <v>0</v>
      </c>
      <c r="X61" s="1">
        <v>6.3238166666666702</v>
      </c>
      <c r="Y61" s="1">
        <v>28395.8886796724</v>
      </c>
      <c r="Z61" s="1">
        <v>101.141384297977</v>
      </c>
      <c r="AA61" s="2" t="b">
        <v>0</v>
      </c>
    </row>
    <row r="62" spans="1:27">
      <c r="A62" s="2"/>
      <c r="B62" s="2"/>
      <c r="C62" s="2" t="s">
        <v>216</v>
      </c>
      <c r="D62" s="2" t="s">
        <v>312</v>
      </c>
      <c r="E62" s="2"/>
      <c r="F62" s="1">
        <v>44</v>
      </c>
      <c r="G62" s="2" t="s">
        <v>316</v>
      </c>
      <c r="H62" s="2" t="s">
        <v>6</v>
      </c>
      <c r="I62" s="2"/>
      <c r="J62" s="3">
        <v>44406.491128657399</v>
      </c>
      <c r="K62" s="1"/>
      <c r="L62" s="1" t="s">
        <v>30</v>
      </c>
      <c r="M62" s="1" t="s">
        <v>30</v>
      </c>
      <c r="N62" s="2" t="b">
        <v>0</v>
      </c>
      <c r="O62" s="1" t="s">
        <v>30</v>
      </c>
      <c r="P62" s="1" t="s">
        <v>30</v>
      </c>
      <c r="Q62" s="1" t="s">
        <v>30</v>
      </c>
      <c r="R62" s="1" t="e">
        <f t="shared" si="0"/>
        <v>#VALUE!</v>
      </c>
      <c r="S62" s="1" t="s">
        <v>30</v>
      </c>
      <c r="T62" s="1" t="s">
        <v>30</v>
      </c>
      <c r="U62" s="2" t="b">
        <v>0</v>
      </c>
      <c r="V62" s="1" t="s">
        <v>30</v>
      </c>
      <c r="W62" s="2" t="b">
        <v>0</v>
      </c>
      <c r="X62" s="1">
        <v>6.3194666666666697</v>
      </c>
      <c r="Y62" s="1">
        <v>28498.4966448753</v>
      </c>
      <c r="Z62" s="1">
        <v>101.182034416272</v>
      </c>
      <c r="AA62" s="2" t="b">
        <v>0</v>
      </c>
    </row>
    <row r="63" spans="1:27">
      <c r="A63" s="2"/>
      <c r="B63" s="2"/>
      <c r="C63" s="2" t="s">
        <v>214</v>
      </c>
      <c r="D63" s="2" t="s">
        <v>312</v>
      </c>
      <c r="E63" s="2"/>
      <c r="F63" s="1">
        <v>45</v>
      </c>
      <c r="G63" s="2" t="s">
        <v>315</v>
      </c>
      <c r="H63" s="2" t="s">
        <v>6</v>
      </c>
      <c r="I63" s="2"/>
      <c r="J63" s="3">
        <v>44406.508926990697</v>
      </c>
      <c r="K63" s="1"/>
      <c r="L63" s="1">
        <v>4.83233333333333</v>
      </c>
      <c r="M63" s="1">
        <v>0</v>
      </c>
      <c r="N63" s="2" t="b">
        <v>1</v>
      </c>
      <c r="O63" s="1">
        <v>0</v>
      </c>
      <c r="P63" s="1"/>
      <c r="Q63" s="1">
        <v>0</v>
      </c>
      <c r="R63" s="1">
        <f t="shared" si="0"/>
        <v>0</v>
      </c>
      <c r="S63" s="1"/>
      <c r="T63" s="1"/>
      <c r="U63" s="2" t="b">
        <v>0</v>
      </c>
      <c r="V63" s="1" t="s">
        <v>30</v>
      </c>
      <c r="W63" s="2" t="b">
        <v>0</v>
      </c>
      <c r="X63" s="1">
        <v>6.3194666666666697</v>
      </c>
      <c r="Y63" s="1">
        <v>28201.551964198501</v>
      </c>
      <c r="Z63" s="1">
        <v>101.82460672843</v>
      </c>
      <c r="AA63" s="2" t="b">
        <v>0</v>
      </c>
    </row>
    <row r="64" spans="1:27">
      <c r="A64" s="2"/>
      <c r="B64" s="2"/>
      <c r="C64" s="2" t="s">
        <v>212</v>
      </c>
      <c r="D64" s="2" t="s">
        <v>312</v>
      </c>
      <c r="E64" s="2"/>
      <c r="F64" s="1">
        <v>46</v>
      </c>
      <c r="G64" s="2" t="s">
        <v>314</v>
      </c>
      <c r="H64" s="2" t="s">
        <v>6</v>
      </c>
      <c r="I64" s="2"/>
      <c r="J64" s="3">
        <v>44406.526763703703</v>
      </c>
      <c r="K64" s="1"/>
      <c r="L64" s="1">
        <v>4.8221166666666697</v>
      </c>
      <c r="M64" s="1">
        <v>0</v>
      </c>
      <c r="N64" s="2" t="b">
        <v>1</v>
      </c>
      <c r="O64" s="1">
        <v>0</v>
      </c>
      <c r="P64" s="1"/>
      <c r="Q64" s="1">
        <v>0</v>
      </c>
      <c r="R64" s="1">
        <f t="shared" si="0"/>
        <v>0</v>
      </c>
      <c r="S64" s="1"/>
      <c r="T64" s="1"/>
      <c r="U64" s="2" t="b">
        <v>0</v>
      </c>
      <c r="V64" s="1"/>
      <c r="W64" s="2" t="b">
        <v>0</v>
      </c>
      <c r="X64" s="1">
        <v>6.3238166666666702</v>
      </c>
      <c r="Y64" s="1">
        <v>30823.4449318183</v>
      </c>
      <c r="Z64" s="1">
        <v>102.32516309809</v>
      </c>
      <c r="AA64" s="2" t="b">
        <v>0</v>
      </c>
    </row>
  </sheetData>
  <sortState xmlns:xlrd2="http://schemas.microsoft.com/office/spreadsheetml/2017/richdata2" ref="A3:AA64">
    <sortCondition ref="H2:H64"/>
  </sortState>
  <mergeCells count="6">
    <mergeCell ref="Z1:AA1"/>
    <mergeCell ref="A1:J1"/>
    <mergeCell ref="L1:S1"/>
    <mergeCell ref="T1:U1"/>
    <mergeCell ref="V1:W1"/>
    <mergeCell ref="X1:Y1"/>
  </mergeCells>
  <conditionalFormatting sqref="S3:S17">
    <cfRule type="cellIs" dxfId="13" priority="5" operator="lessThan">
      <formula>80</formula>
    </cfRule>
    <cfRule type="cellIs" dxfId="12" priority="6" operator="greaterThan">
      <formula>120</formula>
    </cfRule>
  </conditionalFormatting>
  <conditionalFormatting sqref="S27:S33">
    <cfRule type="cellIs" dxfId="11" priority="3" operator="lessThan">
      <formula>80</formula>
    </cfRule>
    <cfRule type="cellIs" dxfId="10" priority="4" operator="greaterThan">
      <formula>120</formula>
    </cfRule>
  </conditionalFormatting>
  <conditionalFormatting sqref="S34:S37">
    <cfRule type="cellIs" dxfId="9" priority="1" operator="lessThan">
      <formula>80</formula>
    </cfRule>
    <cfRule type="cellIs" dxfId="8" priority="2" operator="greaterThan">
      <formula>120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E1A2A-49A5-4B67-9233-224040078BF5}">
  <sheetPr>
    <outlinePr summaryBelow="0"/>
  </sheetPr>
  <dimension ref="A1:AA64"/>
  <sheetViews>
    <sheetView topLeftCell="A17" zoomScaleNormal="100" workbookViewId="0">
      <selection activeCell="R29" sqref="R29"/>
    </sheetView>
  </sheetViews>
  <sheetFormatPr defaultColWidth="9.140625" defaultRowHeight="15"/>
  <cols>
    <col min="1" max="2" width="4" customWidth="1"/>
    <col min="3" max="3" width="15.28515625" customWidth="1"/>
    <col min="4" max="4" width="23.85546875" customWidth="1"/>
    <col min="5" max="5" width="7.85546875" customWidth="1"/>
    <col min="6" max="6" width="3.5703125" customWidth="1"/>
    <col min="7" max="7" width="17.42578125" customWidth="1"/>
    <col min="8" max="8" width="12.5703125" customWidth="1"/>
    <col min="9" max="9" width="4.7109375" customWidth="1"/>
    <col min="10" max="10" width="18.5703125" customWidth="1"/>
    <col min="12" max="12" width="5.5703125" customWidth="1"/>
    <col min="13" max="13" width="9.5703125" customWidth="1"/>
    <col min="14" max="14" width="2.85546875" customWidth="1"/>
    <col min="15" max="15" width="16.28515625" customWidth="1"/>
    <col min="16" max="16" width="10.5703125" customWidth="1"/>
    <col min="17" max="18" width="16.28515625" customWidth="1"/>
    <col min="19" max="19" width="7.5703125" customWidth="1"/>
    <col min="20" max="20" width="5.5703125" customWidth="1"/>
    <col min="21" max="21" width="2.85546875" customWidth="1"/>
    <col min="22" max="22" width="5.5703125" customWidth="1"/>
    <col min="23" max="23" width="2.85546875" customWidth="1"/>
    <col min="24" max="24" width="5.5703125" customWidth="1"/>
    <col min="25" max="25" width="6.85546875" customWidth="1"/>
    <col min="26" max="26" width="5.5703125" customWidth="1"/>
    <col min="27" max="27" width="2.85546875" customWidth="1"/>
  </cols>
  <sheetData>
    <row r="1" spans="1:27" ht="15" customHeight="1">
      <c r="A1" s="197" t="s">
        <v>6</v>
      </c>
      <c r="B1" s="198"/>
      <c r="C1" s="198"/>
      <c r="D1" s="198"/>
      <c r="E1" s="198"/>
      <c r="F1" s="198"/>
      <c r="G1" s="198"/>
      <c r="H1" s="198"/>
      <c r="I1" s="198"/>
      <c r="J1" s="199"/>
      <c r="K1" s="4" t="s">
        <v>310</v>
      </c>
      <c r="L1" s="197" t="s">
        <v>309</v>
      </c>
      <c r="M1" s="198"/>
      <c r="N1" s="198"/>
      <c r="O1" s="198"/>
      <c r="P1" s="198"/>
      <c r="Q1" s="198"/>
      <c r="R1" s="198"/>
      <c r="S1" s="199"/>
      <c r="T1" s="197" t="s">
        <v>308</v>
      </c>
      <c r="U1" s="199"/>
      <c r="V1" s="197" t="s">
        <v>307</v>
      </c>
      <c r="W1" s="199"/>
      <c r="X1" s="197" t="s">
        <v>10</v>
      </c>
      <c r="Y1" s="199"/>
      <c r="Z1" s="197" t="s">
        <v>306</v>
      </c>
      <c r="AA1" s="199"/>
    </row>
    <row r="2" spans="1:27" ht="15" customHeight="1">
      <c r="A2" s="4" t="s">
        <v>30</v>
      </c>
      <c r="B2" s="4" t="s">
        <v>30</v>
      </c>
      <c r="C2" s="4" t="s">
        <v>18</v>
      </c>
      <c r="D2" s="4" t="s">
        <v>184</v>
      </c>
      <c r="E2" s="4" t="s">
        <v>11</v>
      </c>
      <c r="F2" s="4" t="s">
        <v>183</v>
      </c>
      <c r="G2" s="4" t="s">
        <v>16</v>
      </c>
      <c r="H2" s="4" t="s">
        <v>19</v>
      </c>
      <c r="I2" s="4" t="s">
        <v>7</v>
      </c>
      <c r="J2" s="4" t="s">
        <v>21</v>
      </c>
      <c r="K2" s="4" t="s">
        <v>182</v>
      </c>
      <c r="L2" s="4" t="s">
        <v>3</v>
      </c>
      <c r="M2" s="4" t="s">
        <v>29</v>
      </c>
      <c r="N2" s="4" t="s">
        <v>177</v>
      </c>
      <c r="O2" s="4" t="s">
        <v>181</v>
      </c>
      <c r="P2" s="4" t="s">
        <v>180</v>
      </c>
      <c r="Q2" s="4" t="s">
        <v>179</v>
      </c>
      <c r="R2" s="4" t="s">
        <v>379</v>
      </c>
      <c r="S2" s="4" t="s">
        <v>0</v>
      </c>
      <c r="T2" s="4" t="s">
        <v>178</v>
      </c>
      <c r="U2" s="4" t="s">
        <v>177</v>
      </c>
      <c r="V2" s="4" t="s">
        <v>178</v>
      </c>
      <c r="W2" s="4" t="s">
        <v>177</v>
      </c>
      <c r="X2" s="4" t="s">
        <v>3</v>
      </c>
      <c r="Y2" s="4" t="s">
        <v>29</v>
      </c>
      <c r="Z2" s="4" t="s">
        <v>178</v>
      </c>
      <c r="AA2" s="4" t="s">
        <v>177</v>
      </c>
    </row>
    <row r="3" spans="1:27">
      <c r="A3" s="2"/>
      <c r="B3" s="2"/>
      <c r="C3" s="2" t="s">
        <v>202</v>
      </c>
      <c r="D3" s="2" t="s">
        <v>209</v>
      </c>
      <c r="E3" s="2"/>
      <c r="F3" s="1">
        <v>2</v>
      </c>
      <c r="G3" s="2" t="s">
        <v>292</v>
      </c>
      <c r="H3" s="2" t="s">
        <v>13</v>
      </c>
      <c r="I3" s="2" t="s">
        <v>36</v>
      </c>
      <c r="J3" s="3">
        <v>44398.767889120398</v>
      </c>
      <c r="K3" s="1">
        <v>5000</v>
      </c>
      <c r="L3" s="1">
        <v>6.9963499999999996</v>
      </c>
      <c r="M3" s="1">
        <v>2299226.9737154301</v>
      </c>
      <c r="N3" s="2" t="b">
        <v>0</v>
      </c>
      <c r="O3" s="1">
        <v>4875.2892296185701</v>
      </c>
      <c r="P3" s="1"/>
      <c r="Q3" s="1">
        <v>4875.2892296185701</v>
      </c>
      <c r="R3" s="1">
        <f>Q3/4</f>
        <v>1218.8223074046425</v>
      </c>
      <c r="S3" s="1">
        <v>97.505784592371398</v>
      </c>
      <c r="T3" s="1">
        <v>93.538730321039694</v>
      </c>
      <c r="U3" s="2" t="b">
        <v>0</v>
      </c>
      <c r="V3" s="1">
        <v>96.135502131761797</v>
      </c>
      <c r="W3" s="2" t="b">
        <v>0</v>
      </c>
      <c r="X3" s="1">
        <v>6.4995000000000003</v>
      </c>
      <c r="Y3" s="1">
        <v>57750.665140894598</v>
      </c>
      <c r="Z3" s="1">
        <v>89.261885459872204</v>
      </c>
      <c r="AA3" s="2" t="b">
        <v>0</v>
      </c>
    </row>
    <row r="4" spans="1:27">
      <c r="A4" s="2"/>
      <c r="B4" s="2"/>
      <c r="C4" s="2" t="s">
        <v>201</v>
      </c>
      <c r="D4" s="2" t="s">
        <v>209</v>
      </c>
      <c r="E4" s="2"/>
      <c r="F4" s="1">
        <v>3</v>
      </c>
      <c r="G4" s="2" t="s">
        <v>291</v>
      </c>
      <c r="H4" s="2" t="s">
        <v>13</v>
      </c>
      <c r="I4" s="2" t="s">
        <v>37</v>
      </c>
      <c r="J4" s="3">
        <v>44398.786414618102</v>
      </c>
      <c r="K4" s="1">
        <v>3500</v>
      </c>
      <c r="L4" s="1">
        <v>6.9929500000000004</v>
      </c>
      <c r="M4" s="1">
        <v>2029600.0530955</v>
      </c>
      <c r="N4" s="2" t="b">
        <v>0</v>
      </c>
      <c r="O4" s="1">
        <v>3636.0955952982299</v>
      </c>
      <c r="P4" s="1"/>
      <c r="Q4" s="1">
        <v>3636.0955952982299</v>
      </c>
      <c r="R4" s="1">
        <f t="shared" ref="R4:R64" si="0">Q4/4</f>
        <v>909.02389882455748</v>
      </c>
      <c r="S4" s="1">
        <v>103.88844557994901</v>
      </c>
      <c r="T4" s="1">
        <v>94.546771101906799</v>
      </c>
      <c r="U4" s="2" t="b">
        <v>0</v>
      </c>
      <c r="V4" s="1">
        <v>97.119417522728597</v>
      </c>
      <c r="W4" s="2" t="b">
        <v>0</v>
      </c>
      <c r="X4" s="1">
        <v>6.49271666666667</v>
      </c>
      <c r="Y4" s="1">
        <v>68351.917634012294</v>
      </c>
      <c r="Z4" s="1">
        <v>88.754382321523295</v>
      </c>
      <c r="AA4" s="2" t="b">
        <v>0</v>
      </c>
    </row>
    <row r="5" spans="1:27">
      <c r="A5" s="2"/>
      <c r="B5" s="2"/>
      <c r="C5" s="2" t="s">
        <v>200</v>
      </c>
      <c r="D5" s="2" t="s">
        <v>209</v>
      </c>
      <c r="E5" s="2"/>
      <c r="F5" s="1">
        <v>4</v>
      </c>
      <c r="G5" s="2" t="s">
        <v>290</v>
      </c>
      <c r="H5" s="2" t="s">
        <v>13</v>
      </c>
      <c r="I5" s="2" t="s">
        <v>14</v>
      </c>
      <c r="J5" s="3">
        <v>44398.804904687502</v>
      </c>
      <c r="K5" s="1">
        <v>2500</v>
      </c>
      <c r="L5" s="1">
        <v>6.9929500000000004</v>
      </c>
      <c r="M5" s="1">
        <v>1492977.7537941399</v>
      </c>
      <c r="N5" s="2" t="b">
        <v>0</v>
      </c>
      <c r="O5" s="1">
        <v>2499.8095233235299</v>
      </c>
      <c r="P5" s="1"/>
      <c r="Q5" s="1">
        <v>2499.8095233235299</v>
      </c>
      <c r="R5" s="1">
        <f t="shared" si="0"/>
        <v>624.95238083088248</v>
      </c>
      <c r="S5" s="1">
        <v>99.992380932941401</v>
      </c>
      <c r="T5" s="1">
        <v>93.366242980740097</v>
      </c>
      <c r="U5" s="2" t="b">
        <v>0</v>
      </c>
      <c r="V5" s="1">
        <v>95.634813301214095</v>
      </c>
      <c r="W5" s="2" t="b">
        <v>0</v>
      </c>
      <c r="X5" s="1">
        <v>6.49271666666667</v>
      </c>
      <c r="Y5" s="1">
        <v>73134.441410147498</v>
      </c>
      <c r="Z5" s="1">
        <v>86.522355527669305</v>
      </c>
      <c r="AA5" s="2" t="b">
        <v>0</v>
      </c>
    </row>
    <row r="6" spans="1:27">
      <c r="A6" s="2"/>
      <c r="B6" s="2"/>
      <c r="C6" s="2" t="s">
        <v>199</v>
      </c>
      <c r="D6" s="2" t="s">
        <v>209</v>
      </c>
      <c r="E6" s="2"/>
      <c r="F6" s="1">
        <v>5</v>
      </c>
      <c r="G6" s="2" t="s">
        <v>289</v>
      </c>
      <c r="H6" s="2" t="s">
        <v>13</v>
      </c>
      <c r="I6" s="2" t="s">
        <v>38</v>
      </c>
      <c r="J6" s="3">
        <v>44398.823391145801</v>
      </c>
      <c r="K6" s="1">
        <v>1500</v>
      </c>
      <c r="L6" s="1">
        <v>6.9929500000000004</v>
      </c>
      <c r="M6" s="1">
        <v>929936.82837067696</v>
      </c>
      <c r="N6" s="2" t="b">
        <v>0</v>
      </c>
      <c r="O6" s="1">
        <v>1592.3051491799899</v>
      </c>
      <c r="P6" s="1"/>
      <c r="Q6" s="1">
        <v>1592.3051491799899</v>
      </c>
      <c r="R6" s="1">
        <f t="shared" si="0"/>
        <v>398.07628729499748</v>
      </c>
      <c r="S6" s="1">
        <v>106.153676611999</v>
      </c>
      <c r="T6" s="1">
        <v>93.767774437650203</v>
      </c>
      <c r="U6" s="2" t="b">
        <v>0</v>
      </c>
      <c r="V6" s="1">
        <v>96.505187051151395</v>
      </c>
      <c r="W6" s="2" t="b">
        <v>0</v>
      </c>
      <c r="X6" s="1">
        <v>6.49271666666667</v>
      </c>
      <c r="Y6" s="1">
        <v>71515.911500623901</v>
      </c>
      <c r="Z6" s="1">
        <v>88.174841228427496</v>
      </c>
      <c r="AA6" s="2" t="b">
        <v>0</v>
      </c>
    </row>
    <row r="7" spans="1:27">
      <c r="A7" s="2"/>
      <c r="B7" s="2"/>
      <c r="C7" s="2" t="s">
        <v>198</v>
      </c>
      <c r="D7" s="2" t="s">
        <v>209</v>
      </c>
      <c r="E7" s="2"/>
      <c r="F7" s="1">
        <v>6</v>
      </c>
      <c r="G7" s="2" t="s">
        <v>288</v>
      </c>
      <c r="H7" s="2" t="s">
        <v>13</v>
      </c>
      <c r="I7" s="2" t="s">
        <v>25</v>
      </c>
      <c r="J7" s="3">
        <v>44398.841919074097</v>
      </c>
      <c r="K7" s="1">
        <v>800</v>
      </c>
      <c r="L7" s="1">
        <v>6.9895666666666703</v>
      </c>
      <c r="M7" s="1">
        <v>522562.91705514898</v>
      </c>
      <c r="N7" s="2" t="b">
        <v>0</v>
      </c>
      <c r="O7" s="1">
        <v>808.31140825162902</v>
      </c>
      <c r="P7" s="1"/>
      <c r="Q7" s="1">
        <v>808.31140825162902</v>
      </c>
      <c r="R7" s="1">
        <f t="shared" si="0"/>
        <v>202.07785206290725</v>
      </c>
      <c r="S7" s="1">
        <v>101.038926031454</v>
      </c>
      <c r="T7" s="1">
        <v>92.436845735855101</v>
      </c>
      <c r="U7" s="2" t="b">
        <v>0</v>
      </c>
      <c r="V7" s="1">
        <v>95.271068907017096</v>
      </c>
      <c r="W7" s="2" t="b">
        <v>0</v>
      </c>
      <c r="X7" s="1">
        <v>6.49271666666667</v>
      </c>
      <c r="Y7" s="1">
        <v>79165.399803420398</v>
      </c>
      <c r="Z7" s="1">
        <v>88.788429625759406</v>
      </c>
      <c r="AA7" s="2" t="b">
        <v>0</v>
      </c>
    </row>
    <row r="8" spans="1:27">
      <c r="A8" s="2"/>
      <c r="B8" s="2"/>
      <c r="C8" s="2" t="s">
        <v>188</v>
      </c>
      <c r="D8" s="2" t="s">
        <v>209</v>
      </c>
      <c r="E8" s="2"/>
      <c r="F8" s="1">
        <v>7</v>
      </c>
      <c r="G8" s="2" t="s">
        <v>287</v>
      </c>
      <c r="H8" s="2" t="s">
        <v>13</v>
      </c>
      <c r="I8" s="2" t="s">
        <v>12</v>
      </c>
      <c r="J8" s="3">
        <v>44398.860420775498</v>
      </c>
      <c r="K8" s="1">
        <v>500</v>
      </c>
      <c r="L8" s="1">
        <v>6.9929500000000004</v>
      </c>
      <c r="M8" s="1">
        <v>284991.48179384501</v>
      </c>
      <c r="N8" s="2" t="b">
        <v>0</v>
      </c>
      <c r="O8" s="1">
        <v>499.05470240522402</v>
      </c>
      <c r="P8" s="1"/>
      <c r="Q8" s="1">
        <v>499.05470240522402</v>
      </c>
      <c r="R8" s="1">
        <f t="shared" si="0"/>
        <v>124.76367560130601</v>
      </c>
      <c r="S8" s="1">
        <v>99.810940481044895</v>
      </c>
      <c r="T8" s="1">
        <v>92.6330983672771</v>
      </c>
      <c r="U8" s="2" t="b">
        <v>0</v>
      </c>
      <c r="V8" s="1">
        <v>95.307203253001902</v>
      </c>
      <c r="W8" s="2" t="b">
        <v>0</v>
      </c>
      <c r="X8" s="1">
        <v>6.4961166666666701</v>
      </c>
      <c r="Y8" s="1">
        <v>69929.312351916204</v>
      </c>
      <c r="Z8" s="1">
        <v>88.150739674658993</v>
      </c>
      <c r="AA8" s="2" t="b">
        <v>0</v>
      </c>
    </row>
    <row r="9" spans="1:27">
      <c r="A9" s="2"/>
      <c r="B9" s="2"/>
      <c r="C9" s="2" t="s">
        <v>197</v>
      </c>
      <c r="D9" s="2" t="s">
        <v>209</v>
      </c>
      <c r="E9" s="2"/>
      <c r="F9" s="1">
        <v>8</v>
      </c>
      <c r="G9" s="2" t="s">
        <v>286</v>
      </c>
      <c r="H9" s="2" t="s">
        <v>13</v>
      </c>
      <c r="I9" s="2" t="s">
        <v>26</v>
      </c>
      <c r="J9" s="3">
        <v>44398.878891817098</v>
      </c>
      <c r="K9" s="1">
        <v>350</v>
      </c>
      <c r="L9" s="1">
        <v>6.9929500000000004</v>
      </c>
      <c r="M9" s="1">
        <v>206264.48613455801</v>
      </c>
      <c r="N9" s="2" t="b">
        <v>0</v>
      </c>
      <c r="O9" s="1">
        <v>354.04387604485601</v>
      </c>
      <c r="P9" s="1"/>
      <c r="Q9" s="1">
        <v>354.04387604485601</v>
      </c>
      <c r="R9" s="1">
        <f t="shared" si="0"/>
        <v>88.510969011214002</v>
      </c>
      <c r="S9" s="1">
        <v>101.155393155673</v>
      </c>
      <c r="T9" s="1">
        <v>92.287249614977299</v>
      </c>
      <c r="U9" s="2" t="b">
        <v>0</v>
      </c>
      <c r="V9" s="1">
        <v>93.912141247100806</v>
      </c>
      <c r="W9" s="2" t="b">
        <v>0</v>
      </c>
      <c r="X9" s="1">
        <v>6.49271666666667</v>
      </c>
      <c r="Y9" s="1">
        <v>71341.609466466907</v>
      </c>
      <c r="Z9" s="1">
        <v>90.352199892708498</v>
      </c>
      <c r="AA9" s="2" t="b">
        <v>0</v>
      </c>
    </row>
    <row r="10" spans="1:27">
      <c r="A10" s="2"/>
      <c r="B10" s="2"/>
      <c r="C10" s="2" t="s">
        <v>196</v>
      </c>
      <c r="D10" s="2" t="s">
        <v>209</v>
      </c>
      <c r="E10" s="2"/>
      <c r="F10" s="1">
        <v>9</v>
      </c>
      <c r="G10" s="2" t="s">
        <v>285</v>
      </c>
      <c r="H10" s="2" t="s">
        <v>13</v>
      </c>
      <c r="I10" s="2" t="s">
        <v>20</v>
      </c>
      <c r="J10" s="3">
        <v>44398.897425162002</v>
      </c>
      <c r="K10" s="1">
        <v>200</v>
      </c>
      <c r="L10" s="1">
        <v>6.9929500000000004</v>
      </c>
      <c r="M10" s="1">
        <v>115828.330982172</v>
      </c>
      <c r="N10" s="2" t="b">
        <v>0</v>
      </c>
      <c r="O10" s="1">
        <v>211.43316438593601</v>
      </c>
      <c r="P10" s="1"/>
      <c r="Q10" s="1">
        <v>211.43316438593601</v>
      </c>
      <c r="R10" s="1">
        <f t="shared" si="0"/>
        <v>52.858291096484002</v>
      </c>
      <c r="S10" s="1">
        <v>105.716582192968</v>
      </c>
      <c r="T10" s="1">
        <v>92.708684873954397</v>
      </c>
      <c r="U10" s="2" t="b">
        <v>0</v>
      </c>
      <c r="V10" s="1">
        <v>95.635107860862803</v>
      </c>
      <c r="W10" s="2" t="b">
        <v>0</v>
      </c>
      <c r="X10" s="1">
        <v>6.4961166666666701</v>
      </c>
      <c r="Y10" s="1">
        <v>67083.732601560696</v>
      </c>
      <c r="Z10" s="1">
        <v>87.960211634856506</v>
      </c>
      <c r="AA10" s="2" t="b">
        <v>0</v>
      </c>
    </row>
    <row r="11" spans="1:27">
      <c r="A11" s="2"/>
      <c r="B11" s="2"/>
      <c r="C11" s="2" t="s">
        <v>195</v>
      </c>
      <c r="D11" s="2" t="s">
        <v>209</v>
      </c>
      <c r="E11" s="2"/>
      <c r="F11" s="1">
        <v>10</v>
      </c>
      <c r="G11" s="2" t="s">
        <v>284</v>
      </c>
      <c r="H11" s="2" t="s">
        <v>13</v>
      </c>
      <c r="I11" s="2" t="s">
        <v>32</v>
      </c>
      <c r="J11" s="3">
        <v>44398.915901250002</v>
      </c>
      <c r="K11" s="1">
        <v>125</v>
      </c>
      <c r="L11" s="1">
        <v>6.9895666666666703</v>
      </c>
      <c r="M11" s="1">
        <v>75004.9839688473</v>
      </c>
      <c r="N11" s="2" t="b">
        <v>0</v>
      </c>
      <c r="O11" s="1">
        <v>118.495776653276</v>
      </c>
      <c r="P11" s="1"/>
      <c r="Q11" s="1">
        <v>118.495776653276</v>
      </c>
      <c r="R11" s="1">
        <f t="shared" si="0"/>
        <v>29.623944163318999</v>
      </c>
      <c r="S11" s="1">
        <v>94.796621322620794</v>
      </c>
      <c r="T11" s="1">
        <v>96.5812037465071</v>
      </c>
      <c r="U11" s="2" t="b">
        <v>0</v>
      </c>
      <c r="V11" s="1">
        <v>104.601092823507</v>
      </c>
      <c r="W11" s="2" t="b">
        <v>0</v>
      </c>
      <c r="X11" s="1">
        <v>6.49271666666667</v>
      </c>
      <c r="Y11" s="1">
        <v>77510.900266989105</v>
      </c>
      <c r="Z11" s="1">
        <v>87.648987329233194</v>
      </c>
      <c r="AA11" s="2" t="b">
        <v>0</v>
      </c>
    </row>
    <row r="12" spans="1:27">
      <c r="A12" s="2"/>
      <c r="B12" s="2"/>
      <c r="C12" s="2" t="s">
        <v>189</v>
      </c>
      <c r="D12" s="2" t="s">
        <v>209</v>
      </c>
      <c r="E12" s="2"/>
      <c r="F12" s="1">
        <v>11</v>
      </c>
      <c r="G12" s="2" t="s">
        <v>283</v>
      </c>
      <c r="H12" s="2" t="s">
        <v>13</v>
      </c>
      <c r="I12" s="2" t="s">
        <v>33</v>
      </c>
      <c r="J12" s="3">
        <v>44398.9344039352</v>
      </c>
      <c r="K12" s="1">
        <v>80</v>
      </c>
      <c r="L12" s="1">
        <v>6.9929500000000004</v>
      </c>
      <c r="M12" s="1">
        <v>44936.077999028203</v>
      </c>
      <c r="N12" s="2" t="b">
        <v>0</v>
      </c>
      <c r="O12" s="1">
        <v>76.604136213875293</v>
      </c>
      <c r="P12" s="1"/>
      <c r="Q12" s="1">
        <v>76.604136213875293</v>
      </c>
      <c r="R12" s="1">
        <f t="shared" si="0"/>
        <v>19.151034053468823</v>
      </c>
      <c r="S12" s="1">
        <v>95.755170267344099</v>
      </c>
      <c r="T12" s="1">
        <v>94.229108123295703</v>
      </c>
      <c r="U12" s="2" t="b">
        <v>0</v>
      </c>
      <c r="V12" s="1">
        <v>97.921826871713904</v>
      </c>
      <c r="W12" s="2" t="b">
        <v>0</v>
      </c>
      <c r="X12" s="1">
        <v>6.4961166666666701</v>
      </c>
      <c r="Y12" s="1">
        <v>71832.085454565007</v>
      </c>
      <c r="Z12" s="1">
        <v>87.980132266376998</v>
      </c>
      <c r="AA12" s="2" t="b">
        <v>0</v>
      </c>
    </row>
    <row r="13" spans="1:27">
      <c r="A13" s="2"/>
      <c r="B13" s="2"/>
      <c r="C13" s="2" t="s">
        <v>194</v>
      </c>
      <c r="D13" s="2" t="s">
        <v>209</v>
      </c>
      <c r="E13" s="2"/>
      <c r="F13" s="1">
        <v>12</v>
      </c>
      <c r="G13" s="2" t="s">
        <v>282</v>
      </c>
      <c r="H13" s="2" t="s">
        <v>13</v>
      </c>
      <c r="I13" s="2" t="s">
        <v>35</v>
      </c>
      <c r="J13" s="3">
        <v>44398.952947789403</v>
      </c>
      <c r="K13" s="1">
        <v>50</v>
      </c>
      <c r="L13" s="1">
        <v>6.9929500000000004</v>
      </c>
      <c r="M13" s="1">
        <v>25438.185290093199</v>
      </c>
      <c r="N13" s="2" t="b">
        <v>0</v>
      </c>
      <c r="O13" s="1">
        <v>49.817034979570899</v>
      </c>
      <c r="P13" s="1"/>
      <c r="Q13" s="1">
        <v>49.817034979570899</v>
      </c>
      <c r="R13" s="1">
        <f t="shared" si="0"/>
        <v>12.454258744892725</v>
      </c>
      <c r="S13" s="1">
        <v>99.634069959141698</v>
      </c>
      <c r="T13" s="1">
        <v>91.818810724155796</v>
      </c>
      <c r="U13" s="2" t="b">
        <v>0</v>
      </c>
      <c r="V13" s="1">
        <v>94.249464974363704</v>
      </c>
      <c r="W13" s="2" t="b">
        <v>0</v>
      </c>
      <c r="X13" s="1">
        <v>6.4995000000000003</v>
      </c>
      <c r="Y13" s="1">
        <v>62529.3308527095</v>
      </c>
      <c r="Z13" s="1">
        <v>88.414502679143794</v>
      </c>
      <c r="AA13" s="2" t="b">
        <v>0</v>
      </c>
    </row>
    <row r="14" spans="1:27">
      <c r="A14" s="2"/>
      <c r="B14" s="2"/>
      <c r="C14" s="2" t="s">
        <v>193</v>
      </c>
      <c r="D14" s="2" t="s">
        <v>209</v>
      </c>
      <c r="E14" s="2"/>
      <c r="F14" s="1">
        <v>13</v>
      </c>
      <c r="G14" s="2" t="s">
        <v>281</v>
      </c>
      <c r="H14" s="2" t="s">
        <v>13</v>
      </c>
      <c r="I14" s="2" t="s">
        <v>31</v>
      </c>
      <c r="J14" s="3">
        <v>44398.971458252301</v>
      </c>
      <c r="K14" s="1">
        <v>30</v>
      </c>
      <c r="L14" s="1">
        <v>6.9929500000000004</v>
      </c>
      <c r="M14" s="1">
        <v>16629.746298391201</v>
      </c>
      <c r="N14" s="2" t="b">
        <v>0</v>
      </c>
      <c r="O14" s="1">
        <v>28.125727573627401</v>
      </c>
      <c r="P14" s="1"/>
      <c r="Q14" s="1">
        <v>28.125727573627401</v>
      </c>
      <c r="R14" s="1">
        <f t="shared" si="0"/>
        <v>7.0314318934068503</v>
      </c>
      <c r="S14" s="1">
        <v>93.752425245424504</v>
      </c>
      <c r="T14" s="1">
        <v>101.99067943518099</v>
      </c>
      <c r="U14" s="2" t="b">
        <v>0</v>
      </c>
      <c r="V14" s="1">
        <v>101.465175239944</v>
      </c>
      <c r="W14" s="2" t="b">
        <v>0</v>
      </c>
      <c r="X14" s="1">
        <v>6.4995000000000003</v>
      </c>
      <c r="Y14" s="1">
        <v>72403.137831561806</v>
      </c>
      <c r="Z14" s="1">
        <v>85.786312784359495</v>
      </c>
      <c r="AA14" s="2" t="b">
        <v>0</v>
      </c>
    </row>
    <row r="15" spans="1:27">
      <c r="A15" s="2"/>
      <c r="B15" s="2"/>
      <c r="C15" s="2" t="s">
        <v>192</v>
      </c>
      <c r="D15" s="2" t="s">
        <v>209</v>
      </c>
      <c r="E15" s="2"/>
      <c r="F15" s="1">
        <v>14</v>
      </c>
      <c r="G15" s="2" t="s">
        <v>280</v>
      </c>
      <c r="H15" s="2" t="s">
        <v>13</v>
      </c>
      <c r="I15" s="2" t="s">
        <v>17</v>
      </c>
      <c r="J15" s="3">
        <v>44398.989964849497</v>
      </c>
      <c r="K15" s="1">
        <v>20</v>
      </c>
      <c r="L15" s="1">
        <v>6.9929500000000004</v>
      </c>
      <c r="M15" s="1">
        <v>13086.444856835</v>
      </c>
      <c r="N15" s="2" t="b">
        <v>0</v>
      </c>
      <c r="O15" s="1">
        <v>21.325073175085102</v>
      </c>
      <c r="P15" s="1"/>
      <c r="Q15" s="1">
        <v>21.325073175085102</v>
      </c>
      <c r="R15" s="1">
        <f t="shared" si="0"/>
        <v>5.3312682937712754</v>
      </c>
      <c r="S15" s="1">
        <v>106.625365875425</v>
      </c>
      <c r="T15" s="1">
        <v>93.195114136715802</v>
      </c>
      <c r="U15" s="2" t="b">
        <v>0</v>
      </c>
      <c r="V15" s="1">
        <v>101.77395354090299</v>
      </c>
      <c r="W15" s="2" t="b">
        <v>0</v>
      </c>
      <c r="X15" s="1">
        <v>6.4961166666666701</v>
      </c>
      <c r="Y15" s="1">
        <v>75146.140429402207</v>
      </c>
      <c r="Z15" s="1">
        <v>86.712608839040598</v>
      </c>
      <c r="AA15" s="2" t="b">
        <v>0</v>
      </c>
    </row>
    <row r="16" spans="1:27">
      <c r="A16" s="2"/>
      <c r="B16" s="2"/>
      <c r="C16" s="2" t="s">
        <v>191</v>
      </c>
      <c r="D16" s="2" t="s">
        <v>209</v>
      </c>
      <c r="E16" s="2"/>
      <c r="F16" s="1">
        <v>15</v>
      </c>
      <c r="G16" s="2" t="s">
        <v>279</v>
      </c>
      <c r="H16" s="2" t="s">
        <v>13</v>
      </c>
      <c r="I16" s="2" t="s">
        <v>5</v>
      </c>
      <c r="J16" s="3">
        <v>44399.008502083299</v>
      </c>
      <c r="K16" s="1">
        <v>12</v>
      </c>
      <c r="L16" s="1">
        <v>6.9895666666666703</v>
      </c>
      <c r="M16" s="1">
        <v>8245.9267666633405</v>
      </c>
      <c r="N16" s="2" t="b">
        <v>0</v>
      </c>
      <c r="O16" s="1">
        <v>13.376019775877801</v>
      </c>
      <c r="P16" s="1"/>
      <c r="Q16" s="1">
        <v>13.376019775877801</v>
      </c>
      <c r="R16" s="1">
        <f t="shared" si="0"/>
        <v>3.3440049439694501</v>
      </c>
      <c r="S16" s="1">
        <v>111.466831465648</v>
      </c>
      <c r="T16" s="1">
        <v>91.062021628524406</v>
      </c>
      <c r="U16" s="2" t="b">
        <v>0</v>
      </c>
      <c r="V16" s="1">
        <v>101.161852649842</v>
      </c>
      <c r="W16" s="2" t="b">
        <v>0</v>
      </c>
      <c r="X16" s="1">
        <v>6.4961166666666701</v>
      </c>
      <c r="Y16" s="1">
        <v>75489.769901631997</v>
      </c>
      <c r="Z16" s="1">
        <v>88.082811429977795</v>
      </c>
      <c r="AA16" s="2" t="b">
        <v>0</v>
      </c>
    </row>
    <row r="17" spans="1:27">
      <c r="A17" s="2"/>
      <c r="B17" s="2"/>
      <c r="C17" s="2" t="s">
        <v>190</v>
      </c>
      <c r="D17" s="2" t="s">
        <v>209</v>
      </c>
      <c r="E17" s="2"/>
      <c r="F17" s="1">
        <v>16</v>
      </c>
      <c r="G17" s="2" t="s">
        <v>278</v>
      </c>
      <c r="H17" s="2" t="s">
        <v>13</v>
      </c>
      <c r="I17" s="2" t="s">
        <v>23</v>
      </c>
      <c r="J17" s="3">
        <v>44399.026958414397</v>
      </c>
      <c r="K17" s="1">
        <v>7</v>
      </c>
      <c r="L17" s="1">
        <v>6.9929500000000004</v>
      </c>
      <c r="M17" s="1">
        <v>3523.8648392333698</v>
      </c>
      <c r="N17" s="2" t="b">
        <v>1</v>
      </c>
      <c r="O17" s="1">
        <v>6.0971335101031601</v>
      </c>
      <c r="P17" s="1"/>
      <c r="Q17" s="1">
        <v>6.0971335101031601</v>
      </c>
      <c r="R17" s="1">
        <f t="shared" si="0"/>
        <v>1.52428337752579</v>
      </c>
      <c r="S17" s="1">
        <v>87.101907287187998</v>
      </c>
      <c r="T17" s="1">
        <v>129.167705314345</v>
      </c>
      <c r="U17" s="2" t="b">
        <v>0</v>
      </c>
      <c r="V17" s="1">
        <v>117.72690183344599</v>
      </c>
      <c r="W17" s="2" t="b">
        <v>0</v>
      </c>
      <c r="X17" s="1">
        <v>6.4961166666666701</v>
      </c>
      <c r="Y17" s="1">
        <v>70773.238314327798</v>
      </c>
      <c r="Z17" s="1">
        <v>88.864254772132497</v>
      </c>
      <c r="AA17" s="2" t="b">
        <v>0</v>
      </c>
    </row>
    <row r="18" spans="1:27">
      <c r="A18" s="2"/>
      <c r="B18" s="2"/>
      <c r="C18" s="2" t="s">
        <v>24</v>
      </c>
      <c r="D18" s="2" t="s">
        <v>209</v>
      </c>
      <c r="E18" s="2"/>
      <c r="F18" s="1">
        <v>1</v>
      </c>
      <c r="G18" s="2" t="s">
        <v>300</v>
      </c>
      <c r="H18" s="2" t="s">
        <v>34</v>
      </c>
      <c r="I18" s="2"/>
      <c r="J18" s="3">
        <v>44398.621313321797</v>
      </c>
      <c r="K18" s="1"/>
      <c r="L18" s="1">
        <v>7.3017833333333302</v>
      </c>
      <c r="M18" s="1">
        <v>0</v>
      </c>
      <c r="N18" s="2" t="b">
        <v>1</v>
      </c>
      <c r="O18" s="1">
        <v>0</v>
      </c>
      <c r="P18" s="1"/>
      <c r="Q18" s="1">
        <v>0</v>
      </c>
      <c r="R18" s="1">
        <f t="shared" si="0"/>
        <v>0</v>
      </c>
      <c r="S18" s="1"/>
      <c r="T18" s="1"/>
      <c r="U18" s="2" t="b">
        <v>0</v>
      </c>
      <c r="V18" s="1"/>
      <c r="W18" s="2" t="b">
        <v>0</v>
      </c>
      <c r="X18" s="1">
        <v>6.4961166666666701</v>
      </c>
      <c r="Y18" s="1">
        <v>63894.326087397902</v>
      </c>
      <c r="Z18" s="1">
        <v>89.499846156682295</v>
      </c>
      <c r="AA18" s="2" t="b">
        <v>0</v>
      </c>
    </row>
    <row r="19" spans="1:27">
      <c r="A19" s="2"/>
      <c r="B19" s="2"/>
      <c r="C19" s="2" t="s">
        <v>24</v>
      </c>
      <c r="D19" s="2" t="s">
        <v>209</v>
      </c>
      <c r="E19" s="2"/>
      <c r="F19" s="1">
        <v>1</v>
      </c>
      <c r="G19" s="2" t="s">
        <v>299</v>
      </c>
      <c r="H19" s="2" t="s">
        <v>34</v>
      </c>
      <c r="I19" s="2"/>
      <c r="J19" s="3">
        <v>44398.639411979202</v>
      </c>
      <c r="K19" s="1"/>
      <c r="L19" s="1">
        <v>7.3017833333333302</v>
      </c>
      <c r="M19" s="1">
        <v>0</v>
      </c>
      <c r="N19" s="2" t="b">
        <v>1</v>
      </c>
      <c r="O19" s="1">
        <v>0</v>
      </c>
      <c r="P19" s="1"/>
      <c r="Q19" s="1">
        <v>0</v>
      </c>
      <c r="R19" s="1">
        <f t="shared" si="0"/>
        <v>0</v>
      </c>
      <c r="S19" s="1"/>
      <c r="T19" s="1" t="s">
        <v>30</v>
      </c>
      <c r="U19" s="2" t="b">
        <v>0</v>
      </c>
      <c r="V19" s="1"/>
      <c r="W19" s="2" t="b">
        <v>0</v>
      </c>
      <c r="X19" s="1">
        <v>6.4995000000000003</v>
      </c>
      <c r="Y19" s="1">
        <v>65127.640638779703</v>
      </c>
      <c r="Z19" s="1">
        <v>88.862935821794196</v>
      </c>
      <c r="AA19" s="2" t="b">
        <v>0</v>
      </c>
    </row>
    <row r="20" spans="1:27">
      <c r="A20" s="2"/>
      <c r="B20" s="2"/>
      <c r="C20" s="2" t="s">
        <v>24</v>
      </c>
      <c r="D20" s="2" t="s">
        <v>209</v>
      </c>
      <c r="E20" s="2"/>
      <c r="F20" s="1">
        <v>1</v>
      </c>
      <c r="G20" s="2" t="s">
        <v>298</v>
      </c>
      <c r="H20" s="2" t="s">
        <v>34</v>
      </c>
      <c r="I20" s="2"/>
      <c r="J20" s="3">
        <v>44398.657589259303</v>
      </c>
      <c r="K20" s="1"/>
      <c r="L20" s="1">
        <v>7.3017833333333302</v>
      </c>
      <c r="M20" s="1">
        <v>0</v>
      </c>
      <c r="N20" s="2" t="b">
        <v>1</v>
      </c>
      <c r="O20" s="1">
        <v>0</v>
      </c>
      <c r="P20" s="1"/>
      <c r="Q20" s="1">
        <v>0</v>
      </c>
      <c r="R20" s="1">
        <f t="shared" si="0"/>
        <v>0</v>
      </c>
      <c r="S20" s="1"/>
      <c r="T20" s="1" t="s">
        <v>30</v>
      </c>
      <c r="U20" s="2" t="b">
        <v>0</v>
      </c>
      <c r="V20" s="1"/>
      <c r="W20" s="2" t="b">
        <v>0</v>
      </c>
      <c r="X20" s="1">
        <v>6.4995166666666702</v>
      </c>
      <c r="Y20" s="1">
        <v>65911.811910801902</v>
      </c>
      <c r="Z20" s="1">
        <v>84.953446683164401</v>
      </c>
      <c r="AA20" s="2" t="b">
        <v>0</v>
      </c>
    </row>
    <row r="21" spans="1:27">
      <c r="A21" s="2"/>
      <c r="B21" s="2"/>
      <c r="C21" s="2" t="s">
        <v>24</v>
      </c>
      <c r="D21" s="2" t="s">
        <v>209</v>
      </c>
      <c r="E21" s="2"/>
      <c r="F21" s="1">
        <v>1</v>
      </c>
      <c r="G21" s="2" t="s">
        <v>297</v>
      </c>
      <c r="H21" s="2" t="s">
        <v>34</v>
      </c>
      <c r="I21" s="2"/>
      <c r="J21" s="3">
        <v>44398.675822141202</v>
      </c>
      <c r="K21" s="1"/>
      <c r="L21" s="1">
        <v>7.3017833333333302</v>
      </c>
      <c r="M21" s="1">
        <v>0</v>
      </c>
      <c r="N21" s="2" t="b">
        <v>1</v>
      </c>
      <c r="O21" s="1">
        <v>0</v>
      </c>
      <c r="P21" s="1"/>
      <c r="Q21" s="1">
        <v>0</v>
      </c>
      <c r="R21" s="1">
        <f t="shared" si="0"/>
        <v>0</v>
      </c>
      <c r="S21" s="1"/>
      <c r="T21" s="1"/>
      <c r="U21" s="2" t="b">
        <v>0</v>
      </c>
      <c r="V21" s="1"/>
      <c r="W21" s="2" t="b">
        <v>0</v>
      </c>
      <c r="X21" s="1">
        <v>6.4961166666666701</v>
      </c>
      <c r="Y21" s="1">
        <v>70290.372694370802</v>
      </c>
      <c r="Z21" s="1">
        <v>88.578593636007398</v>
      </c>
      <c r="AA21" s="2" t="b">
        <v>0</v>
      </c>
    </row>
    <row r="22" spans="1:27">
      <c r="A22" s="2"/>
      <c r="B22" s="2"/>
      <c r="C22" s="2" t="s">
        <v>24</v>
      </c>
      <c r="D22" s="2" t="s">
        <v>209</v>
      </c>
      <c r="E22" s="2"/>
      <c r="F22" s="1">
        <v>1</v>
      </c>
      <c r="G22" s="2" t="s">
        <v>296</v>
      </c>
      <c r="H22" s="2" t="s">
        <v>34</v>
      </c>
      <c r="I22" s="2"/>
      <c r="J22" s="3">
        <v>44398.694137905099</v>
      </c>
      <c r="K22" s="1"/>
      <c r="L22" s="1">
        <v>7.3051833333333303</v>
      </c>
      <c r="M22" s="1">
        <v>0</v>
      </c>
      <c r="N22" s="2" t="b">
        <v>1</v>
      </c>
      <c r="O22" s="1">
        <v>0</v>
      </c>
      <c r="P22" s="1"/>
      <c r="Q22" s="1">
        <v>0</v>
      </c>
      <c r="R22" s="1">
        <f t="shared" si="0"/>
        <v>0</v>
      </c>
      <c r="S22" s="1"/>
      <c r="T22" s="1"/>
      <c r="U22" s="2" t="b">
        <v>0</v>
      </c>
      <c r="V22" s="1" t="s">
        <v>30</v>
      </c>
      <c r="W22" s="2" t="b">
        <v>0</v>
      </c>
      <c r="X22" s="1">
        <v>6.4995000000000003</v>
      </c>
      <c r="Y22" s="1">
        <v>65796.821310240906</v>
      </c>
      <c r="Z22" s="1">
        <v>87.924854198753394</v>
      </c>
      <c r="AA22" s="2" t="b">
        <v>0</v>
      </c>
    </row>
    <row r="23" spans="1:27">
      <c r="A23" s="2"/>
      <c r="B23" s="2"/>
      <c r="C23" s="2" t="s">
        <v>24</v>
      </c>
      <c r="D23" s="2" t="s">
        <v>209</v>
      </c>
      <c r="E23" s="2"/>
      <c r="F23" s="1">
        <v>1</v>
      </c>
      <c r="G23" s="2" t="s">
        <v>277</v>
      </c>
      <c r="H23" s="2" t="s">
        <v>34</v>
      </c>
      <c r="I23" s="2"/>
      <c r="J23" s="3">
        <v>44399.045579340302</v>
      </c>
      <c r="K23" s="1"/>
      <c r="L23" s="1">
        <v>7.3119666666666703</v>
      </c>
      <c r="M23" s="1">
        <v>0</v>
      </c>
      <c r="N23" s="2" t="b">
        <v>1</v>
      </c>
      <c r="O23" s="1">
        <v>0</v>
      </c>
      <c r="P23" s="1"/>
      <c r="Q23" s="1">
        <v>0</v>
      </c>
      <c r="R23" s="1">
        <f t="shared" si="0"/>
        <v>0</v>
      </c>
      <c r="S23" s="1"/>
      <c r="T23" s="1" t="s">
        <v>30</v>
      </c>
      <c r="U23" s="2" t="b">
        <v>0</v>
      </c>
      <c r="V23" s="1"/>
      <c r="W23" s="2" t="b">
        <v>0</v>
      </c>
      <c r="X23" s="1">
        <v>6.5063000000000004</v>
      </c>
      <c r="Y23" s="1">
        <v>70607.046776800693</v>
      </c>
      <c r="Z23" s="1">
        <v>88.063503338567202</v>
      </c>
      <c r="AA23" s="2" t="b">
        <v>0</v>
      </c>
    </row>
    <row r="24" spans="1:27">
      <c r="A24" s="2"/>
      <c r="B24" s="2"/>
      <c r="C24" s="2" t="s">
        <v>24</v>
      </c>
      <c r="D24" s="2" t="s">
        <v>209</v>
      </c>
      <c r="E24" s="2"/>
      <c r="F24" s="1">
        <v>1</v>
      </c>
      <c r="G24" s="2" t="s">
        <v>239</v>
      </c>
      <c r="H24" s="2" t="s">
        <v>34</v>
      </c>
      <c r="I24" s="2"/>
      <c r="J24" s="3">
        <v>44399.4330948032</v>
      </c>
      <c r="K24" s="1"/>
      <c r="L24" s="1">
        <v>7.3119666666666703</v>
      </c>
      <c r="M24" s="1">
        <v>0</v>
      </c>
      <c r="N24" s="2" t="b">
        <v>1</v>
      </c>
      <c r="O24" s="1">
        <v>0</v>
      </c>
      <c r="P24" s="1"/>
      <c r="Q24" s="1">
        <v>0</v>
      </c>
      <c r="R24" s="1">
        <f t="shared" si="0"/>
        <v>0</v>
      </c>
      <c r="S24" s="1"/>
      <c r="T24" s="1"/>
      <c r="U24" s="2" t="b">
        <v>0</v>
      </c>
      <c r="V24" s="1"/>
      <c r="W24" s="2" t="b">
        <v>0</v>
      </c>
      <c r="X24" s="1">
        <v>6.5063000000000004</v>
      </c>
      <c r="Y24" s="1">
        <v>77688.805230110898</v>
      </c>
      <c r="Z24" s="1">
        <v>88.75454537713</v>
      </c>
      <c r="AA24" s="2" t="b">
        <v>0</v>
      </c>
    </row>
    <row r="25" spans="1:27">
      <c r="A25" s="2"/>
      <c r="B25" s="2"/>
      <c r="C25" s="2" t="s">
        <v>24</v>
      </c>
      <c r="D25" s="2" t="s">
        <v>209</v>
      </c>
      <c r="E25" s="2"/>
      <c r="F25" s="1">
        <v>1</v>
      </c>
      <c r="G25" s="2" t="s">
        <v>217</v>
      </c>
      <c r="H25" s="2" t="s">
        <v>34</v>
      </c>
      <c r="I25" s="2"/>
      <c r="J25" s="3">
        <v>44399.652551794003</v>
      </c>
      <c r="K25" s="1"/>
      <c r="L25" s="1">
        <v>7.3187499999999996</v>
      </c>
      <c r="M25" s="1">
        <v>0</v>
      </c>
      <c r="N25" s="2" t="b">
        <v>1</v>
      </c>
      <c r="O25" s="1">
        <v>0</v>
      </c>
      <c r="P25" s="1"/>
      <c r="Q25" s="1">
        <v>0</v>
      </c>
      <c r="R25" s="1">
        <f t="shared" si="0"/>
        <v>0</v>
      </c>
      <c r="S25" s="1"/>
      <c r="T25" s="1"/>
      <c r="U25" s="2" t="b">
        <v>0</v>
      </c>
      <c r="V25" s="1"/>
      <c r="W25" s="2" t="b">
        <v>0</v>
      </c>
      <c r="X25" s="1">
        <v>6.5096833333333297</v>
      </c>
      <c r="Y25" s="1">
        <v>80543.084730697999</v>
      </c>
      <c r="Z25" s="1">
        <v>86.544811868496097</v>
      </c>
      <c r="AA25" s="2" t="b">
        <v>0</v>
      </c>
    </row>
    <row r="26" spans="1:27">
      <c r="A26" s="2"/>
      <c r="B26" s="2"/>
      <c r="C26" s="2" t="s">
        <v>24</v>
      </c>
      <c r="D26" s="2" t="s">
        <v>209</v>
      </c>
      <c r="E26" s="2"/>
      <c r="F26" s="1">
        <v>1</v>
      </c>
      <c r="G26" s="2" t="s">
        <v>208</v>
      </c>
      <c r="H26" s="2" t="s">
        <v>34</v>
      </c>
      <c r="I26" s="2"/>
      <c r="J26" s="3">
        <v>44399.744096215298</v>
      </c>
      <c r="K26" s="1"/>
      <c r="L26" s="1">
        <v>7.3187499999999996</v>
      </c>
      <c r="M26" s="1">
        <v>193272.49624157601</v>
      </c>
      <c r="N26" s="2" t="b">
        <v>0</v>
      </c>
      <c r="O26" s="1">
        <v>281.83976547989101</v>
      </c>
      <c r="P26" s="1"/>
      <c r="Q26" s="1">
        <v>281.83976547989101</v>
      </c>
      <c r="R26" s="1">
        <f t="shared" si="0"/>
        <v>70.459941369972753</v>
      </c>
      <c r="S26" s="1"/>
      <c r="T26" s="1">
        <v>0.70357793144800995</v>
      </c>
      <c r="U26" s="2" t="b">
        <v>0</v>
      </c>
      <c r="V26" s="1">
        <v>0.71616060371074097</v>
      </c>
      <c r="W26" s="2" t="b">
        <v>0</v>
      </c>
      <c r="X26" s="1">
        <v>6.5130833333333298</v>
      </c>
      <c r="Y26" s="1">
        <v>83973.705453440794</v>
      </c>
      <c r="Z26" s="1">
        <v>87.361222680679106</v>
      </c>
      <c r="AA26" s="2" t="b">
        <v>0</v>
      </c>
    </row>
    <row r="27" spans="1:27">
      <c r="A27" s="2"/>
      <c r="B27" s="2"/>
      <c r="C27" s="2" t="s">
        <v>202</v>
      </c>
      <c r="D27" s="2" t="s">
        <v>209</v>
      </c>
      <c r="E27" s="2"/>
      <c r="F27" s="1">
        <v>2</v>
      </c>
      <c r="G27" s="2" t="s">
        <v>295</v>
      </c>
      <c r="H27" s="2" t="s">
        <v>8</v>
      </c>
      <c r="I27" s="2" t="s">
        <v>36</v>
      </c>
      <c r="J27" s="3">
        <v>44398.712500729198</v>
      </c>
      <c r="K27" s="1">
        <v>5000</v>
      </c>
      <c r="L27" s="1">
        <v>6.9963499999999996</v>
      </c>
      <c r="M27" s="1">
        <v>2362598.5142356101</v>
      </c>
      <c r="N27" s="2" t="b">
        <v>0</v>
      </c>
      <c r="O27" s="1">
        <v>5081.9221595441704</v>
      </c>
      <c r="P27" s="1"/>
      <c r="Q27" s="1">
        <v>5081.9221595441704</v>
      </c>
      <c r="R27" s="1">
        <f t="shared" si="0"/>
        <v>1270.4805398860426</v>
      </c>
      <c r="S27" s="1">
        <v>101.638443190883</v>
      </c>
      <c r="T27" s="1">
        <v>92.735796739629393</v>
      </c>
      <c r="U27" s="2" t="b">
        <v>0</v>
      </c>
      <c r="V27" s="1">
        <v>94.961182807917695</v>
      </c>
      <c r="W27" s="2" t="b">
        <v>0</v>
      </c>
      <c r="X27" s="1">
        <v>6.4995000000000003</v>
      </c>
      <c r="Y27" s="1">
        <v>56929.510320227499</v>
      </c>
      <c r="Z27" s="1">
        <v>88.433342777987306</v>
      </c>
      <c r="AA27" s="2" t="b">
        <v>0</v>
      </c>
    </row>
    <row r="28" spans="1:27">
      <c r="A28" s="2"/>
      <c r="B28" s="2"/>
      <c r="C28" s="2" t="s">
        <v>202</v>
      </c>
      <c r="D28" s="2" t="s">
        <v>209</v>
      </c>
      <c r="E28" s="2"/>
      <c r="F28" s="1">
        <v>2</v>
      </c>
      <c r="G28" s="2" t="s">
        <v>294</v>
      </c>
      <c r="H28" s="2" t="s">
        <v>8</v>
      </c>
      <c r="I28" s="2" t="s">
        <v>36</v>
      </c>
      <c r="J28" s="3">
        <v>44398.730984699097</v>
      </c>
      <c r="K28" s="1">
        <v>5000</v>
      </c>
      <c r="L28" s="1">
        <v>6.9929500000000004</v>
      </c>
      <c r="M28" s="1">
        <v>2422455.12938454</v>
      </c>
      <c r="N28" s="2" t="b">
        <v>0</v>
      </c>
      <c r="O28" s="1">
        <v>4912.27652215332</v>
      </c>
      <c r="P28" s="1"/>
      <c r="Q28" s="1">
        <v>4912.27652215332</v>
      </c>
      <c r="R28" s="1">
        <f t="shared" si="0"/>
        <v>1228.06913053833</v>
      </c>
      <c r="S28" s="1">
        <v>98.2455304430664</v>
      </c>
      <c r="T28" s="1">
        <v>93.667591524841399</v>
      </c>
      <c r="U28" s="2" t="b">
        <v>0</v>
      </c>
      <c r="V28" s="1">
        <v>95.630599663614305</v>
      </c>
      <c r="W28" s="2" t="b">
        <v>0</v>
      </c>
      <c r="X28" s="1">
        <v>6.4961166666666701</v>
      </c>
      <c r="Y28" s="1">
        <v>60387.696773854499</v>
      </c>
      <c r="Z28" s="1">
        <v>88.044282713861904</v>
      </c>
      <c r="AA28" s="2" t="b">
        <v>0</v>
      </c>
    </row>
    <row r="29" spans="1:27">
      <c r="A29" s="2"/>
      <c r="B29" s="2"/>
      <c r="C29" s="2" t="s">
        <v>202</v>
      </c>
      <c r="D29" s="2" t="s">
        <v>209</v>
      </c>
      <c r="E29" s="2"/>
      <c r="F29" s="1">
        <v>2</v>
      </c>
      <c r="G29" s="2" t="s">
        <v>293</v>
      </c>
      <c r="H29" s="2" t="s">
        <v>8</v>
      </c>
      <c r="I29" s="2" t="s">
        <v>36</v>
      </c>
      <c r="J29" s="3">
        <v>44398.749421944398</v>
      </c>
      <c r="K29" s="1">
        <v>5000</v>
      </c>
      <c r="L29" s="1">
        <v>6.9963499999999996</v>
      </c>
      <c r="M29" s="1">
        <v>2387900.96164966</v>
      </c>
      <c r="N29" s="2" t="b">
        <v>0</v>
      </c>
      <c r="O29" s="1">
        <v>4904.5776004108302</v>
      </c>
      <c r="P29" s="1"/>
      <c r="Q29" s="1">
        <v>4904.5776004108302</v>
      </c>
      <c r="R29" s="1">
        <f t="shared" si="0"/>
        <v>1226.1444001027076</v>
      </c>
      <c r="S29" s="1">
        <v>98.091552008216595</v>
      </c>
      <c r="T29" s="1">
        <v>92.977927207677695</v>
      </c>
      <c r="U29" s="2" t="b">
        <v>0</v>
      </c>
      <c r="V29" s="1">
        <v>94.891100053610799</v>
      </c>
      <c r="W29" s="2" t="b">
        <v>0</v>
      </c>
      <c r="X29" s="1">
        <v>6.4961166666666701</v>
      </c>
      <c r="Y29" s="1">
        <v>59619.760960164</v>
      </c>
      <c r="Z29" s="1">
        <v>88.249852006824895</v>
      </c>
      <c r="AA29" s="2" t="b">
        <v>0</v>
      </c>
    </row>
    <row r="30" spans="1:27">
      <c r="A30" s="2"/>
      <c r="B30" s="2"/>
      <c r="C30" s="2" t="s">
        <v>276</v>
      </c>
      <c r="D30" s="2" t="s">
        <v>209</v>
      </c>
      <c r="E30" s="2"/>
      <c r="F30" s="1">
        <v>17</v>
      </c>
      <c r="G30" s="2" t="s">
        <v>275</v>
      </c>
      <c r="H30" s="2" t="s">
        <v>8</v>
      </c>
      <c r="I30" s="2" t="s">
        <v>35</v>
      </c>
      <c r="J30" s="3">
        <v>44399.064098055598</v>
      </c>
      <c r="K30" s="1">
        <v>50</v>
      </c>
      <c r="L30" s="1">
        <v>7.3085666666666702</v>
      </c>
      <c r="M30" s="1">
        <v>0</v>
      </c>
      <c r="N30" s="2" t="b">
        <v>1</v>
      </c>
      <c r="O30" s="1">
        <v>0</v>
      </c>
      <c r="P30" s="1"/>
      <c r="Q30" s="1">
        <v>0</v>
      </c>
      <c r="R30" s="1">
        <f t="shared" si="0"/>
        <v>0</v>
      </c>
      <c r="S30" s="1">
        <v>0</v>
      </c>
      <c r="T30" s="1"/>
      <c r="U30" s="2" t="b">
        <v>0</v>
      </c>
      <c r="V30" s="1"/>
      <c r="W30" s="2" t="b">
        <v>0</v>
      </c>
      <c r="X30" s="1">
        <v>6.4961166666666701</v>
      </c>
      <c r="Y30" s="1">
        <v>84096.477056718795</v>
      </c>
      <c r="Z30" s="1">
        <v>87.206272848724197</v>
      </c>
      <c r="AA30" s="2" t="b">
        <v>0</v>
      </c>
    </row>
    <row r="31" spans="1:27">
      <c r="A31" s="2"/>
      <c r="B31" s="2"/>
      <c r="C31" s="2" t="s">
        <v>189</v>
      </c>
      <c r="D31" s="2" t="s">
        <v>209</v>
      </c>
      <c r="E31" s="2"/>
      <c r="F31" s="1">
        <v>11</v>
      </c>
      <c r="G31" s="2" t="s">
        <v>262</v>
      </c>
      <c r="H31" s="2" t="s">
        <v>8</v>
      </c>
      <c r="I31" s="2" t="s">
        <v>33</v>
      </c>
      <c r="J31" s="3">
        <v>44399.193190486098</v>
      </c>
      <c r="K31" s="1">
        <v>80</v>
      </c>
      <c r="L31" s="1">
        <v>6.9929500000000004</v>
      </c>
      <c r="M31" s="1">
        <v>46682.657930327703</v>
      </c>
      <c r="N31" s="2" t="b">
        <v>0</v>
      </c>
      <c r="O31" s="1">
        <v>76.7048701333525</v>
      </c>
      <c r="P31" s="1"/>
      <c r="Q31" s="1">
        <v>76.7048701333525</v>
      </c>
      <c r="R31" s="1">
        <f t="shared" si="0"/>
        <v>19.176217533338125</v>
      </c>
      <c r="S31" s="1">
        <v>95.881087666690604</v>
      </c>
      <c r="T31" s="1">
        <v>93.834424465131903</v>
      </c>
      <c r="U31" s="2" t="b">
        <v>0</v>
      </c>
      <c r="V31" s="1">
        <v>96.827752613862501</v>
      </c>
      <c r="W31" s="2" t="b">
        <v>0</v>
      </c>
      <c r="X31" s="1">
        <v>6.4961166666666701</v>
      </c>
      <c r="Y31" s="1">
        <v>74526.060803714194</v>
      </c>
      <c r="Z31" s="1">
        <v>87.139366516143099</v>
      </c>
      <c r="AA31" s="2" t="b">
        <v>0</v>
      </c>
    </row>
    <row r="32" spans="1:27">
      <c r="A32" s="2"/>
      <c r="B32" s="2"/>
      <c r="C32" s="2" t="s">
        <v>219</v>
      </c>
      <c r="D32" s="2" t="s">
        <v>209</v>
      </c>
      <c r="E32" s="2"/>
      <c r="F32" s="1">
        <v>24</v>
      </c>
      <c r="G32" s="2" t="s">
        <v>261</v>
      </c>
      <c r="H32" s="2" t="s">
        <v>8</v>
      </c>
      <c r="I32" s="2" t="s">
        <v>20</v>
      </c>
      <c r="J32" s="3">
        <v>44399.211662511603</v>
      </c>
      <c r="K32" s="1">
        <v>200</v>
      </c>
      <c r="L32" s="1">
        <v>6.9929500000000004</v>
      </c>
      <c r="M32" s="1">
        <v>4706.8885448607898</v>
      </c>
      <c r="N32" s="2" t="b">
        <v>1</v>
      </c>
      <c r="O32" s="1">
        <v>6.7931254011805198</v>
      </c>
      <c r="P32" s="1"/>
      <c r="Q32" s="1">
        <v>6.7931254011805198</v>
      </c>
      <c r="R32" s="1">
        <f t="shared" si="0"/>
        <v>1.6982813502951299</v>
      </c>
      <c r="S32" s="1">
        <v>3.3965627005902599</v>
      </c>
      <c r="T32" s="1">
        <v>128.24627460667199</v>
      </c>
      <c r="U32" s="2" t="b">
        <v>0</v>
      </c>
      <c r="V32" s="1">
        <v>143.253464410888</v>
      </c>
      <c r="W32" s="2" t="b">
        <v>0</v>
      </c>
      <c r="X32" s="1">
        <v>6.49271666666667</v>
      </c>
      <c r="Y32" s="1">
        <v>84847.649024495098</v>
      </c>
      <c r="Z32" s="1">
        <v>85.233005859121505</v>
      </c>
      <c r="AA32" s="2" t="b">
        <v>0</v>
      </c>
    </row>
    <row r="33" spans="1:27">
      <c r="A33" s="2"/>
      <c r="B33" s="2"/>
      <c r="C33" s="2" t="s">
        <v>242</v>
      </c>
      <c r="D33" s="2" t="s">
        <v>209</v>
      </c>
      <c r="E33" s="2"/>
      <c r="F33" s="1">
        <v>34</v>
      </c>
      <c r="G33" s="2" t="s">
        <v>241</v>
      </c>
      <c r="H33" s="2" t="s">
        <v>8</v>
      </c>
      <c r="I33" s="2" t="s">
        <v>25</v>
      </c>
      <c r="J33" s="3">
        <v>44399.396404178202</v>
      </c>
      <c r="K33" s="1">
        <v>800</v>
      </c>
      <c r="L33" s="1">
        <v>6.9929500000000004</v>
      </c>
      <c r="M33" s="1">
        <v>22461.052881100801</v>
      </c>
      <c r="N33" s="2" t="b">
        <v>0</v>
      </c>
      <c r="O33" s="1">
        <v>33.650959434737501</v>
      </c>
      <c r="P33" s="1"/>
      <c r="Q33" s="1">
        <v>33.650959434737501</v>
      </c>
      <c r="R33" s="1">
        <f t="shared" si="0"/>
        <v>8.4127398586843753</v>
      </c>
      <c r="S33" s="1">
        <v>4.2063699293421903</v>
      </c>
      <c r="T33" s="1">
        <v>101.344094409565</v>
      </c>
      <c r="U33" s="2" t="b">
        <v>0</v>
      </c>
      <c r="V33" s="1">
        <v>102.51811488617101</v>
      </c>
      <c r="W33" s="2" t="b">
        <v>0</v>
      </c>
      <c r="X33" s="1">
        <v>6.4995000000000003</v>
      </c>
      <c r="Y33" s="1">
        <v>81735.023083151202</v>
      </c>
      <c r="Z33" s="1">
        <v>86.943650462519301</v>
      </c>
      <c r="AA33" s="2" t="b">
        <v>0</v>
      </c>
    </row>
    <row r="34" spans="1:27">
      <c r="A34" s="2"/>
      <c r="B34" s="2"/>
      <c r="C34" s="2" t="s">
        <v>188</v>
      </c>
      <c r="D34" s="2" t="s">
        <v>209</v>
      </c>
      <c r="E34" s="2"/>
      <c r="F34" s="1">
        <v>7</v>
      </c>
      <c r="G34" s="2" t="s">
        <v>240</v>
      </c>
      <c r="H34" s="2" t="s">
        <v>8</v>
      </c>
      <c r="I34" s="2" t="s">
        <v>12</v>
      </c>
      <c r="J34" s="3">
        <v>44399.414831238399</v>
      </c>
      <c r="K34" s="1">
        <v>500</v>
      </c>
      <c r="L34" s="1">
        <v>6.9929500000000004</v>
      </c>
      <c r="M34" s="1">
        <v>277300.32630767202</v>
      </c>
      <c r="N34" s="2" t="b">
        <v>0</v>
      </c>
      <c r="O34" s="1">
        <v>481.29890019785199</v>
      </c>
      <c r="P34" s="1"/>
      <c r="Q34" s="1">
        <v>481.29890019785199</v>
      </c>
      <c r="R34" s="1">
        <f t="shared" si="0"/>
        <v>120.324725049463</v>
      </c>
      <c r="S34" s="1">
        <v>96.259780039570302</v>
      </c>
      <c r="T34" s="1">
        <v>97.964404997864094</v>
      </c>
      <c r="U34" s="2" t="b">
        <v>0</v>
      </c>
      <c r="V34" s="1">
        <v>102.39898194758</v>
      </c>
      <c r="W34" s="2" t="b">
        <v>0</v>
      </c>
      <c r="X34" s="1">
        <v>6.5029000000000003</v>
      </c>
      <c r="Y34" s="1">
        <v>70552.278133360902</v>
      </c>
      <c r="Z34" s="1">
        <v>89.571944083790697</v>
      </c>
      <c r="AA34" s="2" t="b">
        <v>0</v>
      </c>
    </row>
    <row r="35" spans="1:27">
      <c r="A35" s="2"/>
      <c r="B35" s="2"/>
      <c r="C35" s="2" t="s">
        <v>197</v>
      </c>
      <c r="D35" s="2" t="s">
        <v>209</v>
      </c>
      <c r="E35" s="2"/>
      <c r="F35" s="1">
        <v>8</v>
      </c>
      <c r="G35" s="2" t="s">
        <v>220</v>
      </c>
      <c r="H35" s="2" t="s">
        <v>8</v>
      </c>
      <c r="I35" s="2" t="s">
        <v>26</v>
      </c>
      <c r="J35" s="3">
        <v>44399.615966724501</v>
      </c>
      <c r="K35" s="1">
        <v>350</v>
      </c>
      <c r="L35" s="1">
        <v>6.9895666666666703</v>
      </c>
      <c r="M35" s="1">
        <v>197717.99299974699</v>
      </c>
      <c r="N35" s="2" t="b">
        <v>0</v>
      </c>
      <c r="O35" s="1">
        <v>320.87384200580499</v>
      </c>
      <c r="P35" s="1"/>
      <c r="Q35" s="1">
        <v>320.87384200580499</v>
      </c>
      <c r="R35" s="1">
        <f t="shared" si="0"/>
        <v>80.218460501451247</v>
      </c>
      <c r="S35" s="1">
        <v>91.678240573087095</v>
      </c>
      <c r="T35" s="1">
        <v>103.82147197553</v>
      </c>
      <c r="U35" s="2" t="b">
        <v>0</v>
      </c>
      <c r="V35" s="1">
        <v>109.323360544633</v>
      </c>
      <c r="W35" s="2" t="b">
        <v>0</v>
      </c>
      <c r="X35" s="1">
        <v>6.5029000000000003</v>
      </c>
      <c r="Y35" s="1">
        <v>75454.893305861202</v>
      </c>
      <c r="Z35" s="1">
        <v>88.620592984886997</v>
      </c>
      <c r="AA35" s="2" t="b">
        <v>0</v>
      </c>
    </row>
    <row r="36" spans="1:27">
      <c r="A36" s="2"/>
      <c r="B36" s="2"/>
      <c r="C36" s="2" t="s">
        <v>219</v>
      </c>
      <c r="D36" s="2" t="s">
        <v>209</v>
      </c>
      <c r="E36" s="2"/>
      <c r="F36" s="1">
        <v>24</v>
      </c>
      <c r="G36" s="2" t="s">
        <v>218</v>
      </c>
      <c r="H36" s="2" t="s">
        <v>8</v>
      </c>
      <c r="I36" s="2" t="s">
        <v>20</v>
      </c>
      <c r="J36" s="3">
        <v>44399.634330092602</v>
      </c>
      <c r="K36" s="1">
        <v>200</v>
      </c>
      <c r="L36" s="1">
        <v>6.9929500000000004</v>
      </c>
      <c r="M36" s="1">
        <v>5722.2001718749398</v>
      </c>
      <c r="N36" s="2" t="b">
        <v>1</v>
      </c>
      <c r="O36" s="1">
        <v>9.2664765266784297</v>
      </c>
      <c r="P36" s="1"/>
      <c r="Q36" s="1">
        <v>9.2664765266784297</v>
      </c>
      <c r="R36" s="1">
        <f t="shared" si="0"/>
        <v>2.3166191316696074</v>
      </c>
      <c r="S36" s="1">
        <v>4.6332382633392202</v>
      </c>
      <c r="T36" s="1">
        <v>118.045850107036</v>
      </c>
      <c r="U36" s="2" t="b">
        <v>0</v>
      </c>
      <c r="V36" s="1">
        <v>128.128889419746</v>
      </c>
      <c r="W36" s="2" t="b">
        <v>0</v>
      </c>
      <c r="X36" s="1">
        <v>6.5063000000000004</v>
      </c>
      <c r="Y36" s="1">
        <v>75617.784064198</v>
      </c>
      <c r="Z36" s="1">
        <v>87.067662597506796</v>
      </c>
      <c r="AA36" s="2" t="b">
        <v>0</v>
      </c>
    </row>
    <row r="37" spans="1:27">
      <c r="A37" s="2"/>
      <c r="B37" s="2"/>
      <c r="C37" s="2" t="s">
        <v>195</v>
      </c>
      <c r="D37" s="2" t="s">
        <v>209</v>
      </c>
      <c r="E37" s="2"/>
      <c r="F37" s="1">
        <v>10</v>
      </c>
      <c r="G37" s="2" t="s">
        <v>210</v>
      </c>
      <c r="H37" s="2" t="s">
        <v>8</v>
      </c>
      <c r="I37" s="2" t="s">
        <v>32</v>
      </c>
      <c r="J37" s="3">
        <v>44399.725735185202</v>
      </c>
      <c r="K37" s="1">
        <v>125</v>
      </c>
      <c r="L37" s="1">
        <v>6.9963499999999996</v>
      </c>
      <c r="M37" s="1">
        <v>69942.959799402306</v>
      </c>
      <c r="N37" s="2" t="b">
        <v>0</v>
      </c>
      <c r="O37" s="1">
        <v>124.2960547103</v>
      </c>
      <c r="P37" s="1"/>
      <c r="Q37" s="1">
        <v>124.2960547103</v>
      </c>
      <c r="R37" s="1">
        <f t="shared" si="0"/>
        <v>31.074013677575</v>
      </c>
      <c r="S37" s="1">
        <v>99.436843768239797</v>
      </c>
      <c r="T37" s="1">
        <v>106.048228524981</v>
      </c>
      <c r="U37" s="2" t="b">
        <v>0</v>
      </c>
      <c r="V37" s="1">
        <v>109.356134246878</v>
      </c>
      <c r="W37" s="2" t="b">
        <v>0</v>
      </c>
      <c r="X37" s="1">
        <v>6.5096833333333297</v>
      </c>
      <c r="Y37" s="1">
        <v>68906.817620479997</v>
      </c>
      <c r="Z37" s="1">
        <v>87.300330817709295</v>
      </c>
      <c r="AA37" s="2" t="b">
        <v>0</v>
      </c>
    </row>
    <row r="38" spans="1:27">
      <c r="A38" s="2"/>
      <c r="B38" s="2"/>
      <c r="C38" s="2" t="s">
        <v>274</v>
      </c>
      <c r="D38" s="2" t="s">
        <v>209</v>
      </c>
      <c r="E38" s="2"/>
      <c r="F38" s="1">
        <v>18</v>
      </c>
      <c r="G38" s="2" t="s">
        <v>273</v>
      </c>
      <c r="H38" s="2" t="s">
        <v>6</v>
      </c>
      <c r="I38" s="2"/>
      <c r="J38" s="3">
        <v>44399.082374259298</v>
      </c>
      <c r="K38" s="1"/>
      <c r="L38" s="1">
        <v>6.9115000000000002</v>
      </c>
      <c r="M38" s="1">
        <v>0</v>
      </c>
      <c r="N38" s="2" t="b">
        <v>1</v>
      </c>
      <c r="O38" s="1">
        <v>0</v>
      </c>
      <c r="P38" s="1"/>
      <c r="Q38" s="1">
        <v>0</v>
      </c>
      <c r="R38" s="1">
        <f t="shared" si="0"/>
        <v>0</v>
      </c>
      <c r="S38" s="1"/>
      <c r="T38" s="1" t="s">
        <v>30</v>
      </c>
      <c r="U38" s="2" t="b">
        <v>0</v>
      </c>
      <c r="V38" s="1"/>
      <c r="W38" s="2" t="b">
        <v>0</v>
      </c>
      <c r="X38" s="1">
        <v>6.4995000000000003</v>
      </c>
      <c r="Y38" s="1">
        <v>56544.626126915799</v>
      </c>
      <c r="Z38" s="1">
        <v>87.435519337154204</v>
      </c>
      <c r="AA38" s="2" t="b">
        <v>0</v>
      </c>
    </row>
    <row r="39" spans="1:27">
      <c r="A39" s="2"/>
      <c r="B39" s="2"/>
      <c r="C39" s="2" t="s">
        <v>272</v>
      </c>
      <c r="D39" s="2" t="s">
        <v>209</v>
      </c>
      <c r="E39" s="2"/>
      <c r="F39" s="1">
        <v>19</v>
      </c>
      <c r="G39" s="2" t="s">
        <v>271</v>
      </c>
      <c r="H39" s="2" t="s">
        <v>6</v>
      </c>
      <c r="I39" s="2"/>
      <c r="J39" s="3">
        <v>44399.100784108799</v>
      </c>
      <c r="K39" s="1"/>
      <c r="L39" s="1">
        <v>6.9115000000000002</v>
      </c>
      <c r="M39" s="1">
        <v>0</v>
      </c>
      <c r="N39" s="2" t="b">
        <v>1</v>
      </c>
      <c r="O39" s="1">
        <v>0</v>
      </c>
      <c r="P39" s="1"/>
      <c r="Q39" s="1">
        <v>0</v>
      </c>
      <c r="R39" s="1">
        <f t="shared" si="0"/>
        <v>0</v>
      </c>
      <c r="S39" s="1"/>
      <c r="T39" s="1" t="s">
        <v>30</v>
      </c>
      <c r="U39" s="2" t="b">
        <v>0</v>
      </c>
      <c r="V39" s="1"/>
      <c r="W39" s="2" t="b">
        <v>0</v>
      </c>
      <c r="X39" s="1">
        <v>6.4961166666666701</v>
      </c>
      <c r="Y39" s="1">
        <v>63618.871283965702</v>
      </c>
      <c r="Z39" s="1">
        <v>88.049550661531399</v>
      </c>
      <c r="AA39" s="2" t="b">
        <v>0</v>
      </c>
    </row>
    <row r="40" spans="1:27">
      <c r="A40" s="2"/>
      <c r="B40" s="2"/>
      <c r="C40" s="2" t="s">
        <v>270</v>
      </c>
      <c r="D40" s="2" t="s">
        <v>209</v>
      </c>
      <c r="E40" s="2"/>
      <c r="F40" s="1">
        <v>20</v>
      </c>
      <c r="G40" s="2" t="s">
        <v>269</v>
      </c>
      <c r="H40" s="2" t="s">
        <v>6</v>
      </c>
      <c r="I40" s="2"/>
      <c r="J40" s="3">
        <v>44399.119341041704</v>
      </c>
      <c r="K40" s="1"/>
      <c r="L40" s="1">
        <v>6.9115000000000002</v>
      </c>
      <c r="M40" s="1">
        <v>0</v>
      </c>
      <c r="N40" s="2" t="b">
        <v>1</v>
      </c>
      <c r="O40" s="1">
        <v>0</v>
      </c>
      <c r="P40" s="1"/>
      <c r="Q40" s="1">
        <v>0</v>
      </c>
      <c r="R40" s="1">
        <f t="shared" si="0"/>
        <v>0</v>
      </c>
      <c r="S40" s="1"/>
      <c r="T40" s="1"/>
      <c r="U40" s="2" t="b">
        <v>0</v>
      </c>
      <c r="V40" s="1" t="s">
        <v>30</v>
      </c>
      <c r="W40" s="2" t="b">
        <v>0</v>
      </c>
      <c r="X40" s="1">
        <v>6.5029000000000003</v>
      </c>
      <c r="Y40" s="1">
        <v>53529.597967993897</v>
      </c>
      <c r="Z40" s="1">
        <v>89.935360367691104</v>
      </c>
      <c r="AA40" s="2" t="b">
        <v>0</v>
      </c>
    </row>
    <row r="41" spans="1:27">
      <c r="A41" s="2"/>
      <c r="B41" s="2"/>
      <c r="C41" s="2" t="s">
        <v>268</v>
      </c>
      <c r="D41" s="2" t="s">
        <v>209</v>
      </c>
      <c r="E41" s="2"/>
      <c r="F41" s="1">
        <v>21</v>
      </c>
      <c r="G41" s="2" t="s">
        <v>267</v>
      </c>
      <c r="H41" s="2" t="s">
        <v>6</v>
      </c>
      <c r="I41" s="2"/>
      <c r="J41" s="3">
        <v>44399.137778402801</v>
      </c>
      <c r="K41" s="1"/>
      <c r="L41" s="1">
        <v>6.9115000000000002</v>
      </c>
      <c r="M41" s="1">
        <v>0</v>
      </c>
      <c r="N41" s="2" t="b">
        <v>1</v>
      </c>
      <c r="O41" s="1">
        <v>0</v>
      </c>
      <c r="P41" s="1"/>
      <c r="Q41" s="1">
        <v>0</v>
      </c>
      <c r="R41" s="1">
        <f t="shared" si="0"/>
        <v>0</v>
      </c>
      <c r="S41" s="1"/>
      <c r="T41" s="1"/>
      <c r="U41" s="2" t="b">
        <v>0</v>
      </c>
      <c r="V41" s="1"/>
      <c r="W41" s="2" t="b">
        <v>0</v>
      </c>
      <c r="X41" s="1">
        <v>6.4995166666666702</v>
      </c>
      <c r="Y41" s="1">
        <v>60375.641445016699</v>
      </c>
      <c r="Z41" s="1">
        <v>89.316106321402401</v>
      </c>
      <c r="AA41" s="2" t="b">
        <v>0</v>
      </c>
    </row>
    <row r="42" spans="1:27">
      <c r="A42" s="2"/>
      <c r="B42" s="2"/>
      <c r="C42" s="2" t="s">
        <v>266</v>
      </c>
      <c r="D42" s="2" t="s">
        <v>209</v>
      </c>
      <c r="E42" s="2"/>
      <c r="F42" s="1">
        <v>22</v>
      </c>
      <c r="G42" s="2" t="s">
        <v>265</v>
      </c>
      <c r="H42" s="2" t="s">
        <v>6</v>
      </c>
      <c r="I42" s="2"/>
      <c r="J42" s="3">
        <v>44399.156253182897</v>
      </c>
      <c r="K42" s="1"/>
      <c r="L42" s="1">
        <v>6.9115000000000002</v>
      </c>
      <c r="M42" s="1">
        <v>0</v>
      </c>
      <c r="N42" s="2" t="b">
        <v>1</v>
      </c>
      <c r="O42" s="1">
        <v>0</v>
      </c>
      <c r="P42" s="1"/>
      <c r="Q42" s="1">
        <v>0</v>
      </c>
      <c r="R42" s="1">
        <f t="shared" si="0"/>
        <v>0</v>
      </c>
      <c r="S42" s="1"/>
      <c r="T42" s="1"/>
      <c r="U42" s="2" t="b">
        <v>0</v>
      </c>
      <c r="V42" s="1"/>
      <c r="W42" s="2" t="b">
        <v>0</v>
      </c>
      <c r="X42" s="1">
        <v>6.4961166666666701</v>
      </c>
      <c r="Y42" s="1">
        <v>63001.094628447201</v>
      </c>
      <c r="Z42" s="1">
        <v>89.154878875887306</v>
      </c>
      <c r="AA42" s="2" t="b">
        <v>0</v>
      </c>
    </row>
    <row r="43" spans="1:27">
      <c r="A43" s="2"/>
      <c r="B43" s="2"/>
      <c r="C43" s="2" t="s">
        <v>264</v>
      </c>
      <c r="D43" s="2" t="s">
        <v>209</v>
      </c>
      <c r="E43" s="2"/>
      <c r="F43" s="1">
        <v>23</v>
      </c>
      <c r="G43" s="2" t="s">
        <v>263</v>
      </c>
      <c r="H43" s="2" t="s">
        <v>6</v>
      </c>
      <c r="I43" s="2"/>
      <c r="J43" s="3">
        <v>44399.174728912003</v>
      </c>
      <c r="K43" s="1"/>
      <c r="L43" s="1">
        <v>6.9115000000000002</v>
      </c>
      <c r="M43" s="1">
        <v>0</v>
      </c>
      <c r="N43" s="2" t="b">
        <v>1</v>
      </c>
      <c r="O43" s="1">
        <v>0</v>
      </c>
      <c r="P43" s="1"/>
      <c r="Q43" s="1">
        <v>0</v>
      </c>
      <c r="R43" s="1">
        <f t="shared" si="0"/>
        <v>0</v>
      </c>
      <c r="S43" s="1"/>
      <c r="T43" s="1"/>
      <c r="U43" s="2" t="b">
        <v>0</v>
      </c>
      <c r="V43" s="1"/>
      <c r="W43" s="2" t="b">
        <v>0</v>
      </c>
      <c r="X43" s="1">
        <v>6.4995000000000003</v>
      </c>
      <c r="Y43" s="1">
        <v>60799.785283463003</v>
      </c>
      <c r="Z43" s="1">
        <v>87.922496040417599</v>
      </c>
      <c r="AA43" s="2" t="b">
        <v>0</v>
      </c>
    </row>
    <row r="44" spans="1:27">
      <c r="A44" s="2"/>
      <c r="B44" s="2"/>
      <c r="C44" s="2" t="s">
        <v>260</v>
      </c>
      <c r="D44" s="2" t="s">
        <v>209</v>
      </c>
      <c r="E44" s="2"/>
      <c r="F44" s="1">
        <v>25</v>
      </c>
      <c r="G44" s="2" t="s">
        <v>259</v>
      </c>
      <c r="H44" s="2" t="s">
        <v>6</v>
      </c>
      <c r="I44" s="2"/>
      <c r="J44" s="3">
        <v>44399.230176770798</v>
      </c>
      <c r="K44" s="1"/>
      <c r="L44" s="1">
        <v>7.3119666666666703</v>
      </c>
      <c r="M44" s="1">
        <v>0</v>
      </c>
      <c r="N44" s="2" t="b">
        <v>1</v>
      </c>
      <c r="O44" s="1">
        <v>0</v>
      </c>
      <c r="P44" s="1"/>
      <c r="Q44" s="1">
        <v>0</v>
      </c>
      <c r="R44" s="1">
        <f t="shared" si="0"/>
        <v>0</v>
      </c>
      <c r="S44" s="1"/>
      <c r="T44" s="1"/>
      <c r="U44" s="2" t="b">
        <v>0</v>
      </c>
      <c r="V44" s="1"/>
      <c r="W44" s="2" t="b">
        <v>0</v>
      </c>
      <c r="X44" s="1">
        <v>6.4995000000000003</v>
      </c>
      <c r="Y44" s="1">
        <v>61510.839718755196</v>
      </c>
      <c r="Z44" s="1">
        <v>88.177529269327096</v>
      </c>
      <c r="AA44" s="2" t="b">
        <v>0</v>
      </c>
    </row>
    <row r="45" spans="1:27">
      <c r="A45" s="2"/>
      <c r="B45" s="2"/>
      <c r="C45" s="2" t="s">
        <v>258</v>
      </c>
      <c r="D45" s="2" t="s">
        <v>209</v>
      </c>
      <c r="E45" s="2"/>
      <c r="F45" s="1">
        <v>26</v>
      </c>
      <c r="G45" s="2" t="s">
        <v>257</v>
      </c>
      <c r="H45" s="2" t="s">
        <v>6</v>
      </c>
      <c r="I45" s="2"/>
      <c r="J45" s="3">
        <v>44399.248625231499</v>
      </c>
      <c r="K45" s="1"/>
      <c r="L45" s="1">
        <v>7.3187499999999996</v>
      </c>
      <c r="M45" s="1">
        <v>0</v>
      </c>
      <c r="N45" s="2" t="b">
        <v>1</v>
      </c>
      <c r="O45" s="1">
        <v>0</v>
      </c>
      <c r="P45" s="1"/>
      <c r="Q45" s="1">
        <v>0</v>
      </c>
      <c r="R45" s="1">
        <f t="shared" si="0"/>
        <v>0</v>
      </c>
      <c r="S45" s="1"/>
      <c r="T45" s="1"/>
      <c r="U45" s="2" t="b">
        <v>0</v>
      </c>
      <c r="V45" s="1"/>
      <c r="W45" s="2" t="b">
        <v>0</v>
      </c>
      <c r="X45" s="1">
        <v>6.4995000000000003</v>
      </c>
      <c r="Y45" s="1">
        <v>60135.326943316199</v>
      </c>
      <c r="Z45" s="1">
        <v>90.427849071712004</v>
      </c>
      <c r="AA45" s="2" t="b">
        <v>0</v>
      </c>
    </row>
    <row r="46" spans="1:27">
      <c r="A46" s="2"/>
      <c r="B46" s="2"/>
      <c r="C46" s="2" t="s">
        <v>256</v>
      </c>
      <c r="D46" s="2" t="s">
        <v>209</v>
      </c>
      <c r="E46" s="2"/>
      <c r="F46" s="1">
        <v>27</v>
      </c>
      <c r="G46" s="2" t="s">
        <v>255</v>
      </c>
      <c r="H46" s="2" t="s">
        <v>6</v>
      </c>
      <c r="I46" s="2"/>
      <c r="J46" s="3">
        <v>44399.267086307897</v>
      </c>
      <c r="K46" s="1"/>
      <c r="L46" s="1">
        <v>7.3153499999999996</v>
      </c>
      <c r="M46" s="1">
        <v>0</v>
      </c>
      <c r="N46" s="2" t="b">
        <v>1</v>
      </c>
      <c r="O46" s="1">
        <v>0</v>
      </c>
      <c r="P46" s="1"/>
      <c r="Q46" s="1">
        <v>0</v>
      </c>
      <c r="R46" s="1">
        <f t="shared" si="0"/>
        <v>0</v>
      </c>
      <c r="S46" s="1"/>
      <c r="T46" s="1" t="s">
        <v>30</v>
      </c>
      <c r="U46" s="2" t="b">
        <v>0</v>
      </c>
      <c r="V46" s="1"/>
      <c r="W46" s="2" t="b">
        <v>0</v>
      </c>
      <c r="X46" s="1">
        <v>6.4961166666666701</v>
      </c>
      <c r="Y46" s="1">
        <v>65240.432829007099</v>
      </c>
      <c r="Z46" s="1">
        <v>88.070231232128293</v>
      </c>
      <c r="AA46" s="2" t="b">
        <v>0</v>
      </c>
    </row>
    <row r="47" spans="1:27">
      <c r="A47" s="2"/>
      <c r="B47" s="2"/>
      <c r="C47" s="2" t="s">
        <v>254</v>
      </c>
      <c r="D47" s="2" t="s">
        <v>209</v>
      </c>
      <c r="E47" s="2"/>
      <c r="F47" s="1">
        <v>28</v>
      </c>
      <c r="G47" s="2" t="s">
        <v>253</v>
      </c>
      <c r="H47" s="2" t="s">
        <v>6</v>
      </c>
      <c r="I47" s="2"/>
      <c r="J47" s="3">
        <v>44399.285602384298</v>
      </c>
      <c r="K47" s="1"/>
      <c r="L47" s="1">
        <v>6.8707833333333301</v>
      </c>
      <c r="M47" s="1">
        <v>0</v>
      </c>
      <c r="N47" s="2" t="b">
        <v>1</v>
      </c>
      <c r="O47" s="1">
        <v>0</v>
      </c>
      <c r="P47" s="1"/>
      <c r="Q47" s="1">
        <v>0</v>
      </c>
      <c r="R47" s="1">
        <f t="shared" si="0"/>
        <v>0</v>
      </c>
      <c r="S47" s="1"/>
      <c r="T47" s="1"/>
      <c r="U47" s="2" t="b">
        <v>0</v>
      </c>
      <c r="V47" s="1"/>
      <c r="W47" s="2" t="b">
        <v>0</v>
      </c>
      <c r="X47" s="1">
        <v>6.4961166666666701</v>
      </c>
      <c r="Y47" s="1">
        <v>63187.707910715697</v>
      </c>
      <c r="Z47" s="1">
        <v>86.416741888689998</v>
      </c>
      <c r="AA47" s="2" t="b">
        <v>0</v>
      </c>
    </row>
    <row r="48" spans="1:27">
      <c r="A48" s="2"/>
      <c r="B48" s="2"/>
      <c r="C48" s="2" t="s">
        <v>252</v>
      </c>
      <c r="D48" s="2" t="s">
        <v>209</v>
      </c>
      <c r="E48" s="2"/>
      <c r="F48" s="1">
        <v>29</v>
      </c>
      <c r="G48" s="2" t="s">
        <v>251</v>
      </c>
      <c r="H48" s="2" t="s">
        <v>6</v>
      </c>
      <c r="I48" s="2"/>
      <c r="J48" s="3">
        <v>44399.304047488396</v>
      </c>
      <c r="K48" s="1"/>
      <c r="L48" s="1">
        <v>6.8775666666666702</v>
      </c>
      <c r="M48" s="1">
        <v>0</v>
      </c>
      <c r="N48" s="2" t="b">
        <v>1</v>
      </c>
      <c r="O48" s="1">
        <v>0</v>
      </c>
      <c r="P48" s="1"/>
      <c r="Q48" s="1">
        <v>0</v>
      </c>
      <c r="R48" s="1">
        <f t="shared" si="0"/>
        <v>0</v>
      </c>
      <c r="S48" s="1"/>
      <c r="T48" s="1"/>
      <c r="U48" s="2" t="b">
        <v>0</v>
      </c>
      <c r="V48" s="1"/>
      <c r="W48" s="2" t="b">
        <v>0</v>
      </c>
      <c r="X48" s="1">
        <v>6.5096833333333297</v>
      </c>
      <c r="Y48" s="1">
        <v>42018.065300482202</v>
      </c>
      <c r="Z48" s="1">
        <v>87.311586108048203</v>
      </c>
      <c r="AA48" s="2" t="b">
        <v>0</v>
      </c>
    </row>
    <row r="49" spans="1:27">
      <c r="A49" s="2"/>
      <c r="B49" s="2"/>
      <c r="C49" s="2" t="s">
        <v>250</v>
      </c>
      <c r="D49" s="2" t="s">
        <v>209</v>
      </c>
      <c r="E49" s="2"/>
      <c r="F49" s="1">
        <v>30</v>
      </c>
      <c r="G49" s="2" t="s">
        <v>249</v>
      </c>
      <c r="H49" s="2" t="s">
        <v>6</v>
      </c>
      <c r="I49" s="2"/>
      <c r="J49" s="3">
        <v>44399.322497222201</v>
      </c>
      <c r="K49" s="1"/>
      <c r="L49" s="1">
        <v>6.8707833333333301</v>
      </c>
      <c r="M49" s="1">
        <v>0</v>
      </c>
      <c r="N49" s="2" t="b">
        <v>1</v>
      </c>
      <c r="O49" s="1">
        <v>0</v>
      </c>
      <c r="P49" s="1"/>
      <c r="Q49" s="1">
        <v>0</v>
      </c>
      <c r="R49" s="1">
        <f t="shared" si="0"/>
        <v>0</v>
      </c>
      <c r="S49" s="1"/>
      <c r="T49" s="1"/>
      <c r="U49" s="2" t="b">
        <v>0</v>
      </c>
      <c r="V49" s="1"/>
      <c r="W49" s="2" t="b">
        <v>0</v>
      </c>
      <c r="X49" s="1">
        <v>6.4961166666666701</v>
      </c>
      <c r="Y49" s="1">
        <v>64181.267627487301</v>
      </c>
      <c r="Z49" s="1">
        <v>86.408922822054507</v>
      </c>
      <c r="AA49" s="2" t="b">
        <v>0</v>
      </c>
    </row>
    <row r="50" spans="1:27">
      <c r="A50" s="2"/>
      <c r="B50" s="2"/>
      <c r="C50" s="2" t="s">
        <v>248</v>
      </c>
      <c r="D50" s="2" t="s">
        <v>209</v>
      </c>
      <c r="E50" s="2"/>
      <c r="F50" s="1">
        <v>31</v>
      </c>
      <c r="G50" s="2" t="s">
        <v>247</v>
      </c>
      <c r="H50" s="2" t="s">
        <v>6</v>
      </c>
      <c r="I50" s="2"/>
      <c r="J50" s="3">
        <v>44399.341036284699</v>
      </c>
      <c r="K50" s="1"/>
      <c r="L50" s="1">
        <v>6.8707833333333301</v>
      </c>
      <c r="M50" s="1">
        <v>0</v>
      </c>
      <c r="N50" s="2" t="b">
        <v>1</v>
      </c>
      <c r="O50" s="1">
        <v>0</v>
      </c>
      <c r="P50" s="1"/>
      <c r="Q50" s="1">
        <v>0</v>
      </c>
      <c r="R50" s="1">
        <f t="shared" si="0"/>
        <v>0</v>
      </c>
      <c r="S50" s="1"/>
      <c r="T50" s="1"/>
      <c r="U50" s="2" t="b">
        <v>0</v>
      </c>
      <c r="V50" s="1"/>
      <c r="W50" s="2" t="b">
        <v>0</v>
      </c>
      <c r="X50" s="1">
        <v>6.4995000000000003</v>
      </c>
      <c r="Y50" s="1">
        <v>64111.919682637803</v>
      </c>
      <c r="Z50" s="1">
        <v>87.508582905680697</v>
      </c>
      <c r="AA50" s="2" t="b">
        <v>0</v>
      </c>
    </row>
    <row r="51" spans="1:27">
      <c r="A51" s="2"/>
      <c r="B51" s="2"/>
      <c r="C51" s="2" t="s">
        <v>246</v>
      </c>
      <c r="D51" s="2" t="s">
        <v>209</v>
      </c>
      <c r="E51" s="2"/>
      <c r="F51" s="1">
        <v>32</v>
      </c>
      <c r="G51" s="2" t="s">
        <v>245</v>
      </c>
      <c r="H51" s="2" t="s">
        <v>6</v>
      </c>
      <c r="I51" s="2"/>
      <c r="J51" s="3">
        <v>44399.359521921302</v>
      </c>
      <c r="K51" s="1"/>
      <c r="L51" s="1">
        <v>7.3119666666666703</v>
      </c>
      <c r="M51" s="1">
        <v>0</v>
      </c>
      <c r="N51" s="2" t="b">
        <v>1</v>
      </c>
      <c r="O51" s="1">
        <v>0</v>
      </c>
      <c r="P51" s="1"/>
      <c r="Q51" s="1">
        <v>0</v>
      </c>
      <c r="R51" s="1">
        <f t="shared" si="0"/>
        <v>0</v>
      </c>
      <c r="S51" s="1"/>
      <c r="T51" s="1"/>
      <c r="U51" s="2" t="b">
        <v>0</v>
      </c>
      <c r="V51" s="1"/>
      <c r="W51" s="2" t="b">
        <v>0</v>
      </c>
      <c r="X51" s="1">
        <v>6.5029000000000003</v>
      </c>
      <c r="Y51" s="1">
        <v>60465.281239413001</v>
      </c>
      <c r="Z51" s="1">
        <v>90.803108192395598</v>
      </c>
      <c r="AA51" s="2" t="b">
        <v>0</v>
      </c>
    </row>
    <row r="52" spans="1:27">
      <c r="A52" s="2"/>
      <c r="B52" s="2"/>
      <c r="C52" s="2" t="s">
        <v>244</v>
      </c>
      <c r="D52" s="2" t="s">
        <v>209</v>
      </c>
      <c r="E52" s="2"/>
      <c r="F52" s="1">
        <v>33</v>
      </c>
      <c r="G52" s="2" t="s">
        <v>243</v>
      </c>
      <c r="H52" s="2" t="s">
        <v>6</v>
      </c>
      <c r="I52" s="2"/>
      <c r="J52" s="3">
        <v>44399.377948217603</v>
      </c>
      <c r="K52" s="1"/>
      <c r="L52" s="1">
        <v>6.8707833333333301</v>
      </c>
      <c r="M52" s="1">
        <v>0</v>
      </c>
      <c r="N52" s="2" t="b">
        <v>1</v>
      </c>
      <c r="O52" s="1">
        <v>0</v>
      </c>
      <c r="P52" s="1"/>
      <c r="Q52" s="1">
        <v>0</v>
      </c>
      <c r="R52" s="1">
        <f t="shared" si="0"/>
        <v>0</v>
      </c>
      <c r="S52" s="1"/>
      <c r="T52" s="1"/>
      <c r="U52" s="2" t="b">
        <v>0</v>
      </c>
      <c r="V52" s="1"/>
      <c r="W52" s="2" t="b">
        <v>0</v>
      </c>
      <c r="X52" s="1">
        <v>6.4961166666666701</v>
      </c>
      <c r="Y52" s="1">
        <v>62501.809665963097</v>
      </c>
      <c r="Z52" s="1">
        <v>87.0349726514889</v>
      </c>
      <c r="AA52" s="2" t="b">
        <v>0</v>
      </c>
    </row>
    <row r="53" spans="1:27">
      <c r="A53" s="2"/>
      <c r="B53" s="2"/>
      <c r="C53" s="2" t="s">
        <v>238</v>
      </c>
      <c r="D53" s="2" t="s">
        <v>209</v>
      </c>
      <c r="E53" s="2"/>
      <c r="F53" s="1">
        <v>35</v>
      </c>
      <c r="G53" s="2" t="s">
        <v>237</v>
      </c>
      <c r="H53" s="2" t="s">
        <v>6</v>
      </c>
      <c r="I53" s="2"/>
      <c r="J53" s="3">
        <v>44399.451347743103</v>
      </c>
      <c r="K53" s="1"/>
      <c r="L53" s="1">
        <v>7.3153499999999996</v>
      </c>
      <c r="M53" s="1">
        <v>0</v>
      </c>
      <c r="N53" s="2" t="b">
        <v>1</v>
      </c>
      <c r="O53" s="1">
        <v>0</v>
      </c>
      <c r="P53" s="1"/>
      <c r="Q53" s="1">
        <v>0</v>
      </c>
      <c r="R53" s="1">
        <f t="shared" si="0"/>
        <v>0</v>
      </c>
      <c r="S53" s="1"/>
      <c r="T53" s="1"/>
      <c r="U53" s="2" t="b">
        <v>0</v>
      </c>
      <c r="V53" s="1"/>
      <c r="W53" s="2" t="b">
        <v>0</v>
      </c>
      <c r="X53" s="1">
        <v>6.5063000000000004</v>
      </c>
      <c r="Y53" s="1">
        <v>62722.4251911092</v>
      </c>
      <c r="Z53" s="1">
        <v>87.042456807650893</v>
      </c>
      <c r="AA53" s="2" t="b">
        <v>0</v>
      </c>
    </row>
    <row r="54" spans="1:27">
      <c r="A54" s="2"/>
      <c r="B54" s="2"/>
      <c r="C54" s="2" t="s">
        <v>236</v>
      </c>
      <c r="D54" s="2" t="s">
        <v>209</v>
      </c>
      <c r="E54" s="2"/>
      <c r="F54" s="1">
        <v>36</v>
      </c>
      <c r="G54" s="2" t="s">
        <v>235</v>
      </c>
      <c r="H54" s="2" t="s">
        <v>6</v>
      </c>
      <c r="I54" s="2"/>
      <c r="J54" s="3">
        <v>44399.4695419329</v>
      </c>
      <c r="K54" s="1"/>
      <c r="L54" s="1">
        <v>7.3187499999999996</v>
      </c>
      <c r="M54" s="1">
        <v>0</v>
      </c>
      <c r="N54" s="2" t="b">
        <v>1</v>
      </c>
      <c r="O54" s="1">
        <v>0</v>
      </c>
      <c r="P54" s="1"/>
      <c r="Q54" s="1">
        <v>0</v>
      </c>
      <c r="R54" s="1">
        <f t="shared" si="0"/>
        <v>0</v>
      </c>
      <c r="S54" s="1"/>
      <c r="T54" s="1"/>
      <c r="U54" s="2" t="b">
        <v>0</v>
      </c>
      <c r="V54" s="1"/>
      <c r="W54" s="2" t="b">
        <v>0</v>
      </c>
      <c r="X54" s="1">
        <v>6.4995000000000003</v>
      </c>
      <c r="Y54" s="1">
        <v>65849.562500240994</v>
      </c>
      <c r="Z54" s="1">
        <v>88.336254073201601</v>
      </c>
      <c r="AA54" s="2" t="b">
        <v>0</v>
      </c>
    </row>
    <row r="55" spans="1:27">
      <c r="A55" s="2"/>
      <c r="B55" s="2"/>
      <c r="C55" s="2" t="s">
        <v>234</v>
      </c>
      <c r="D55" s="2" t="s">
        <v>209</v>
      </c>
      <c r="E55" s="2"/>
      <c r="F55" s="1">
        <v>37</v>
      </c>
      <c r="G55" s="2" t="s">
        <v>233</v>
      </c>
      <c r="H55" s="2" t="s">
        <v>6</v>
      </c>
      <c r="I55" s="2"/>
      <c r="J55" s="3">
        <v>44399.487789884297</v>
      </c>
      <c r="K55" s="1"/>
      <c r="L55" s="1">
        <v>7.3221499999999997</v>
      </c>
      <c r="M55" s="1">
        <v>0</v>
      </c>
      <c r="N55" s="2" t="b">
        <v>1</v>
      </c>
      <c r="O55" s="1">
        <v>0</v>
      </c>
      <c r="P55" s="1"/>
      <c r="Q55" s="1">
        <v>0</v>
      </c>
      <c r="R55" s="1">
        <f t="shared" si="0"/>
        <v>0</v>
      </c>
      <c r="S55" s="1"/>
      <c r="T55" s="1"/>
      <c r="U55" s="2" t="b">
        <v>0</v>
      </c>
      <c r="V55" s="1"/>
      <c r="W55" s="2" t="b">
        <v>0</v>
      </c>
      <c r="X55" s="1">
        <v>6.4995000000000003</v>
      </c>
      <c r="Y55" s="1">
        <v>67464.691661366407</v>
      </c>
      <c r="Z55" s="1">
        <v>86.456565057335297</v>
      </c>
      <c r="AA55" s="2" t="b">
        <v>0</v>
      </c>
    </row>
    <row r="56" spans="1:27">
      <c r="A56" s="2"/>
      <c r="B56" s="2"/>
      <c r="C56" s="2" t="s">
        <v>232</v>
      </c>
      <c r="D56" s="2" t="s">
        <v>209</v>
      </c>
      <c r="E56" s="2"/>
      <c r="F56" s="1">
        <v>38</v>
      </c>
      <c r="G56" s="2" t="s">
        <v>231</v>
      </c>
      <c r="H56" s="2" t="s">
        <v>6</v>
      </c>
      <c r="I56" s="2"/>
      <c r="J56" s="3">
        <v>44399.506070868098</v>
      </c>
      <c r="K56" s="1"/>
      <c r="L56" s="1">
        <v>6.9827666666666701</v>
      </c>
      <c r="M56" s="1">
        <v>116354.14588971301</v>
      </c>
      <c r="N56" s="2" t="b">
        <v>0</v>
      </c>
      <c r="O56" s="1">
        <v>592.01368427114699</v>
      </c>
      <c r="P56" s="1"/>
      <c r="Q56" s="1">
        <v>592.01368427114699</v>
      </c>
      <c r="R56" s="1">
        <f t="shared" si="0"/>
        <v>148.00342106778675</v>
      </c>
      <c r="S56" s="1"/>
      <c r="T56" s="1">
        <v>97.799921554234999</v>
      </c>
      <c r="U56" s="2" t="b">
        <v>0</v>
      </c>
      <c r="V56" s="1">
        <v>102.102897603103</v>
      </c>
      <c r="W56" s="2" t="b">
        <v>0</v>
      </c>
      <c r="X56" s="1">
        <v>6.5096833333333297</v>
      </c>
      <c r="Y56" s="1">
        <v>24067.2044560834</v>
      </c>
      <c r="Z56" s="1">
        <v>85.944304106549794</v>
      </c>
      <c r="AA56" s="2" t="b">
        <v>0</v>
      </c>
    </row>
    <row r="57" spans="1:27">
      <c r="A57" s="2"/>
      <c r="B57" s="2"/>
      <c r="C57" s="2" t="s">
        <v>230</v>
      </c>
      <c r="D57" s="2" t="s">
        <v>209</v>
      </c>
      <c r="E57" s="2"/>
      <c r="F57" s="1">
        <v>39</v>
      </c>
      <c r="G57" s="2" t="s">
        <v>229</v>
      </c>
      <c r="H57" s="2" t="s">
        <v>6</v>
      </c>
      <c r="I57" s="2"/>
      <c r="J57" s="3">
        <v>44399.524487650502</v>
      </c>
      <c r="K57" s="1"/>
      <c r="L57" s="1">
        <v>6.9895666666666703</v>
      </c>
      <c r="M57" s="1">
        <v>306105.81898749899</v>
      </c>
      <c r="N57" s="2" t="b">
        <v>0</v>
      </c>
      <c r="O57" s="1">
        <v>585.66312673278503</v>
      </c>
      <c r="P57" s="1"/>
      <c r="Q57" s="1">
        <v>585.66312673278503</v>
      </c>
      <c r="R57" s="1">
        <f t="shared" si="0"/>
        <v>146.41578168319626</v>
      </c>
      <c r="S57" s="1"/>
      <c r="T57" s="1">
        <v>97.925347129303603</v>
      </c>
      <c r="U57" s="2" t="b">
        <v>0</v>
      </c>
      <c r="V57" s="1">
        <v>101.789815997115</v>
      </c>
      <c r="W57" s="2" t="b">
        <v>0</v>
      </c>
      <c r="X57" s="1">
        <v>6.4995000000000003</v>
      </c>
      <c r="Y57" s="1">
        <v>64002.838334314802</v>
      </c>
      <c r="Z57" s="1">
        <v>85.338600273650997</v>
      </c>
      <c r="AA57" s="2" t="b">
        <v>0</v>
      </c>
    </row>
    <row r="58" spans="1:27">
      <c r="A58" s="2"/>
      <c r="B58" s="2"/>
      <c r="C58" s="2" t="s">
        <v>228</v>
      </c>
      <c r="D58" s="2" t="s">
        <v>209</v>
      </c>
      <c r="E58" s="2"/>
      <c r="F58" s="1">
        <v>40</v>
      </c>
      <c r="G58" s="2" t="s">
        <v>227</v>
      </c>
      <c r="H58" s="2" t="s">
        <v>6</v>
      </c>
      <c r="I58" s="2"/>
      <c r="J58" s="3">
        <v>44399.5428146759</v>
      </c>
      <c r="K58" s="1"/>
      <c r="L58" s="1">
        <v>6.9895666666666703</v>
      </c>
      <c r="M58" s="1">
        <v>298322.68870361598</v>
      </c>
      <c r="N58" s="2" t="b">
        <v>0</v>
      </c>
      <c r="O58" s="1">
        <v>554.48633833381405</v>
      </c>
      <c r="P58" s="1"/>
      <c r="Q58" s="1">
        <v>554.48633833381405</v>
      </c>
      <c r="R58" s="1">
        <f t="shared" si="0"/>
        <v>138.62158458345351</v>
      </c>
      <c r="S58" s="1"/>
      <c r="T58" s="1">
        <v>94.521619125006197</v>
      </c>
      <c r="U58" s="2" t="b">
        <v>0</v>
      </c>
      <c r="V58" s="1">
        <v>97.508445476907596</v>
      </c>
      <c r="W58" s="2" t="b">
        <v>0</v>
      </c>
      <c r="X58" s="1">
        <v>6.4995000000000003</v>
      </c>
      <c r="Y58" s="1">
        <v>65882.635606771903</v>
      </c>
      <c r="Z58" s="1">
        <v>88.814115927102705</v>
      </c>
      <c r="AA58" s="2" t="b">
        <v>0</v>
      </c>
    </row>
    <row r="59" spans="1:27">
      <c r="A59" s="2"/>
      <c r="B59" s="2"/>
      <c r="C59" s="2" t="s">
        <v>226</v>
      </c>
      <c r="D59" s="2" t="s">
        <v>209</v>
      </c>
      <c r="E59" s="2"/>
      <c r="F59" s="1">
        <v>41</v>
      </c>
      <c r="G59" s="2" t="s">
        <v>225</v>
      </c>
      <c r="H59" s="2" t="s">
        <v>6</v>
      </c>
      <c r="I59" s="2"/>
      <c r="J59" s="3">
        <v>44399.561245023098</v>
      </c>
      <c r="K59" s="1"/>
      <c r="L59" s="1">
        <v>6.9929500000000004</v>
      </c>
      <c r="M59" s="1">
        <v>197998.45686744899</v>
      </c>
      <c r="N59" s="2" t="b">
        <v>0</v>
      </c>
      <c r="O59" s="1">
        <v>367.28830648571699</v>
      </c>
      <c r="P59" s="1"/>
      <c r="Q59" s="1">
        <v>367.28830648571699</v>
      </c>
      <c r="R59" s="1">
        <f t="shared" si="0"/>
        <v>91.822076621429247</v>
      </c>
      <c r="S59" s="1"/>
      <c r="T59" s="1">
        <v>88.412750138089606</v>
      </c>
      <c r="U59" s="2" t="b">
        <v>0</v>
      </c>
      <c r="V59" s="1">
        <v>91.598152912053607</v>
      </c>
      <c r="W59" s="2" t="b">
        <v>0</v>
      </c>
      <c r="X59" s="1">
        <v>6.5029000000000003</v>
      </c>
      <c r="Y59" s="1">
        <v>66013.116152884904</v>
      </c>
      <c r="Z59" s="1">
        <v>89.527366441447896</v>
      </c>
      <c r="AA59" s="2" t="b">
        <v>0</v>
      </c>
    </row>
    <row r="60" spans="1:27">
      <c r="A60" s="2"/>
      <c r="B60" s="2"/>
      <c r="C60" s="2" t="s">
        <v>224</v>
      </c>
      <c r="D60" s="2" t="s">
        <v>209</v>
      </c>
      <c r="E60" s="2"/>
      <c r="F60" s="1">
        <v>42</v>
      </c>
      <c r="G60" s="2" t="s">
        <v>223</v>
      </c>
      <c r="H60" s="2" t="s">
        <v>6</v>
      </c>
      <c r="I60" s="2"/>
      <c r="J60" s="3">
        <v>44399.579448738397</v>
      </c>
      <c r="K60" s="1"/>
      <c r="L60" s="1">
        <v>6.9895666666666703</v>
      </c>
      <c r="M60" s="1">
        <v>199620.89489240001</v>
      </c>
      <c r="N60" s="2" t="b">
        <v>0</v>
      </c>
      <c r="O60" s="1">
        <v>362.66115136537098</v>
      </c>
      <c r="P60" s="1"/>
      <c r="Q60" s="1">
        <v>362.66115136537098</v>
      </c>
      <c r="R60" s="1">
        <f t="shared" si="0"/>
        <v>90.665287841342746</v>
      </c>
      <c r="S60" s="1"/>
      <c r="T60" s="1">
        <v>88.693321657408902</v>
      </c>
      <c r="U60" s="2" t="b">
        <v>0</v>
      </c>
      <c r="V60" s="1">
        <v>90.163184554010797</v>
      </c>
      <c r="W60" s="2" t="b">
        <v>0</v>
      </c>
      <c r="X60" s="1">
        <v>6.4995000000000003</v>
      </c>
      <c r="Y60" s="1">
        <v>67403.196454901394</v>
      </c>
      <c r="Z60" s="1">
        <v>88.282983793228993</v>
      </c>
      <c r="AA60" s="2" t="b">
        <v>0</v>
      </c>
    </row>
    <row r="61" spans="1:27">
      <c r="A61" s="2"/>
      <c r="B61" s="2"/>
      <c r="C61" s="2" t="s">
        <v>222</v>
      </c>
      <c r="D61" s="2" t="s">
        <v>209</v>
      </c>
      <c r="E61" s="2"/>
      <c r="F61" s="1">
        <v>43</v>
      </c>
      <c r="G61" s="2" t="s">
        <v>221</v>
      </c>
      <c r="H61" s="2" t="s">
        <v>6</v>
      </c>
      <c r="I61" s="2"/>
      <c r="J61" s="3">
        <v>44399.597718009303</v>
      </c>
      <c r="K61" s="1"/>
      <c r="L61" s="1">
        <v>6.9895666666666703</v>
      </c>
      <c r="M61" s="1">
        <v>202239.593252033</v>
      </c>
      <c r="N61" s="2" t="b">
        <v>0</v>
      </c>
      <c r="O61" s="1">
        <v>371.14699733905599</v>
      </c>
      <c r="P61" s="1"/>
      <c r="Q61" s="1">
        <v>371.14699733905599</v>
      </c>
      <c r="R61" s="1">
        <f t="shared" si="0"/>
        <v>92.786749334763996</v>
      </c>
      <c r="S61" s="1"/>
      <c r="T61" s="1">
        <v>88.280439593761699</v>
      </c>
      <c r="U61" s="2" t="b">
        <v>0</v>
      </c>
      <c r="V61" s="1">
        <v>89.5961592860709</v>
      </c>
      <c r="W61" s="2" t="b">
        <v>0</v>
      </c>
      <c r="X61" s="1">
        <v>6.4995000000000003</v>
      </c>
      <c r="Y61" s="1">
        <v>66726.103092676305</v>
      </c>
      <c r="Z61" s="1">
        <v>89.081120146710504</v>
      </c>
      <c r="AA61" s="2" t="b">
        <v>0</v>
      </c>
    </row>
    <row r="62" spans="1:27">
      <c r="A62" s="2"/>
      <c r="B62" s="2"/>
      <c r="C62" s="2" t="s">
        <v>216</v>
      </c>
      <c r="D62" s="2" t="s">
        <v>209</v>
      </c>
      <c r="E62" s="2"/>
      <c r="F62" s="1">
        <v>44</v>
      </c>
      <c r="G62" s="2" t="s">
        <v>215</v>
      </c>
      <c r="H62" s="2" t="s">
        <v>6</v>
      </c>
      <c r="I62" s="2"/>
      <c r="J62" s="3">
        <v>44399.670766215298</v>
      </c>
      <c r="K62" s="1"/>
      <c r="L62" s="1">
        <v>6.9895666666666703</v>
      </c>
      <c r="M62" s="1">
        <v>42643.848731621598</v>
      </c>
      <c r="N62" s="2" t="b">
        <v>0</v>
      </c>
      <c r="O62" s="1">
        <v>80.281449212843995</v>
      </c>
      <c r="P62" s="1"/>
      <c r="Q62" s="1">
        <v>80.281449212843995</v>
      </c>
      <c r="R62" s="1">
        <f t="shared" si="0"/>
        <v>20.070362303210999</v>
      </c>
      <c r="S62" s="1"/>
      <c r="T62" s="1">
        <v>101.993912288083</v>
      </c>
      <c r="U62" s="2" t="b">
        <v>0</v>
      </c>
      <c r="V62" s="1">
        <v>106.06877627417499</v>
      </c>
      <c r="W62" s="2" t="b">
        <v>0</v>
      </c>
      <c r="X62" s="1">
        <v>6.5096833333333297</v>
      </c>
      <c r="Y62" s="1">
        <v>65045.419786171697</v>
      </c>
      <c r="Z62" s="1">
        <v>90.109401951881395</v>
      </c>
      <c r="AA62" s="2" t="b">
        <v>0</v>
      </c>
    </row>
    <row r="63" spans="1:27">
      <c r="A63" s="2"/>
      <c r="B63" s="2"/>
      <c r="C63" s="2" t="s">
        <v>214</v>
      </c>
      <c r="D63" s="2" t="s">
        <v>209</v>
      </c>
      <c r="E63" s="2"/>
      <c r="F63" s="1">
        <v>45</v>
      </c>
      <c r="G63" s="2" t="s">
        <v>213</v>
      </c>
      <c r="H63" s="2" t="s">
        <v>6</v>
      </c>
      <c r="I63" s="2"/>
      <c r="J63" s="3">
        <v>44399.689058124997</v>
      </c>
      <c r="K63" s="1"/>
      <c r="L63" s="1">
        <v>6.9895666666666703</v>
      </c>
      <c r="M63" s="1">
        <v>75147.104927373497</v>
      </c>
      <c r="N63" s="2" t="b">
        <v>0</v>
      </c>
      <c r="O63" s="1">
        <v>136.88529766268601</v>
      </c>
      <c r="P63" s="1"/>
      <c r="Q63" s="1">
        <v>136.88529766268601</v>
      </c>
      <c r="R63" s="1">
        <f t="shared" si="0"/>
        <v>34.221324415671504</v>
      </c>
      <c r="S63" s="1"/>
      <c r="T63" s="1">
        <v>104.645174599673</v>
      </c>
      <c r="U63" s="2" t="b">
        <v>0</v>
      </c>
      <c r="V63" s="1">
        <v>110.057301299979</v>
      </c>
      <c r="W63" s="2" t="b">
        <v>0</v>
      </c>
      <c r="X63" s="1">
        <v>6.5063000000000004</v>
      </c>
      <c r="Y63" s="1">
        <v>67225.026102654898</v>
      </c>
      <c r="Z63" s="1">
        <v>85.5496359970263</v>
      </c>
      <c r="AA63" s="2" t="b">
        <v>0</v>
      </c>
    </row>
    <row r="64" spans="1:27">
      <c r="A64" s="2"/>
      <c r="B64" s="2"/>
      <c r="C64" s="2" t="s">
        <v>212</v>
      </c>
      <c r="D64" s="2" t="s">
        <v>209</v>
      </c>
      <c r="E64" s="2"/>
      <c r="F64" s="1">
        <v>46</v>
      </c>
      <c r="G64" s="2" t="s">
        <v>211</v>
      </c>
      <c r="H64" s="2" t="s">
        <v>6</v>
      </c>
      <c r="I64" s="2"/>
      <c r="J64" s="3">
        <v>44399.707374571801</v>
      </c>
      <c r="K64" s="1"/>
      <c r="L64" s="1">
        <v>6.9895666666666703</v>
      </c>
      <c r="M64" s="1">
        <v>62189.9591108694</v>
      </c>
      <c r="N64" s="2" t="b">
        <v>0</v>
      </c>
      <c r="O64" s="1">
        <v>114.572374887433</v>
      </c>
      <c r="P64" s="1"/>
      <c r="Q64" s="1">
        <v>114.572374887433</v>
      </c>
      <c r="R64" s="1">
        <f t="shared" si="0"/>
        <v>28.64309372185825</v>
      </c>
      <c r="S64" s="1"/>
      <c r="T64" s="1">
        <v>103.144126926371</v>
      </c>
      <c r="U64" s="2" t="b">
        <v>0</v>
      </c>
      <c r="V64" s="1">
        <v>107.210828299805</v>
      </c>
      <c r="W64" s="2" t="b">
        <v>0</v>
      </c>
      <c r="X64" s="1">
        <v>6.5063000000000004</v>
      </c>
      <c r="Y64" s="1">
        <v>66468.501244307801</v>
      </c>
      <c r="Z64" s="1">
        <v>88.385976174183497</v>
      </c>
      <c r="AA64" s="2" t="b">
        <v>0</v>
      </c>
    </row>
  </sheetData>
  <sortState xmlns:xlrd2="http://schemas.microsoft.com/office/spreadsheetml/2017/richdata2" ref="A3:AA64">
    <sortCondition ref="H2:H64"/>
  </sortState>
  <mergeCells count="6">
    <mergeCell ref="Z1:AA1"/>
    <mergeCell ref="A1:J1"/>
    <mergeCell ref="L1:S1"/>
    <mergeCell ref="T1:U1"/>
    <mergeCell ref="V1:W1"/>
    <mergeCell ref="X1:Y1"/>
  </mergeCells>
  <conditionalFormatting sqref="S3:S17">
    <cfRule type="cellIs" dxfId="7" priority="3" operator="lessThan">
      <formula>80</formula>
    </cfRule>
    <cfRule type="cellIs" dxfId="6" priority="4" operator="greaterThan">
      <formula>120</formula>
    </cfRule>
  </conditionalFormatting>
  <conditionalFormatting sqref="S27:S37">
    <cfRule type="cellIs" dxfId="5" priority="1" operator="lessThan">
      <formula>80</formula>
    </cfRule>
    <cfRule type="cellIs" dxfId="4" priority="2" operator="greaterThan">
      <formula>120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3AAB-797C-4EC1-AB1B-E50908DEC524}">
  <sheetPr>
    <outlinePr summaryBelow="0"/>
  </sheetPr>
  <dimension ref="A1:AA64"/>
  <sheetViews>
    <sheetView zoomScaleNormal="100" workbookViewId="0">
      <selection activeCell="R20" sqref="R20"/>
    </sheetView>
  </sheetViews>
  <sheetFormatPr defaultColWidth="9.140625" defaultRowHeight="15"/>
  <cols>
    <col min="1" max="2" width="4" customWidth="1"/>
    <col min="3" max="3" width="15.28515625" customWidth="1"/>
    <col min="4" max="4" width="23.85546875" customWidth="1"/>
    <col min="5" max="5" width="7.85546875" customWidth="1"/>
    <col min="6" max="6" width="3.5703125" customWidth="1"/>
    <col min="7" max="7" width="17.42578125" customWidth="1"/>
    <col min="8" max="8" width="12.5703125" customWidth="1"/>
    <col min="9" max="9" width="4.7109375" customWidth="1"/>
    <col min="10" max="10" width="18.5703125" customWidth="1"/>
    <col min="12" max="12" width="5.5703125" customWidth="1"/>
    <col min="13" max="13" width="9.5703125" customWidth="1"/>
    <col min="14" max="14" width="2.85546875" customWidth="1"/>
    <col min="15" max="15" width="16.28515625" customWidth="1"/>
    <col min="16" max="16" width="10.5703125" customWidth="1"/>
    <col min="17" max="18" width="16.28515625" customWidth="1"/>
    <col min="19" max="19" width="7.5703125" customWidth="1"/>
    <col min="20" max="20" width="5.5703125" customWidth="1"/>
    <col min="21" max="21" width="2.85546875" customWidth="1"/>
    <col min="22" max="22" width="5.5703125" customWidth="1"/>
    <col min="23" max="23" width="2.85546875" customWidth="1"/>
    <col min="24" max="24" width="5.5703125" customWidth="1"/>
    <col min="25" max="25" width="6.85546875" customWidth="1"/>
    <col min="26" max="26" width="5.5703125" customWidth="1"/>
    <col min="27" max="27" width="2.85546875" customWidth="1"/>
  </cols>
  <sheetData>
    <row r="1" spans="1:27" ht="15" customHeight="1">
      <c r="A1" s="197" t="s">
        <v>6</v>
      </c>
      <c r="B1" s="198"/>
      <c r="C1" s="198"/>
      <c r="D1" s="198"/>
      <c r="E1" s="198"/>
      <c r="F1" s="198"/>
      <c r="G1" s="198"/>
      <c r="H1" s="198"/>
      <c r="I1" s="198"/>
      <c r="J1" s="199"/>
      <c r="K1" s="4" t="s">
        <v>305</v>
      </c>
      <c r="L1" s="197" t="s">
        <v>304</v>
      </c>
      <c r="M1" s="198"/>
      <c r="N1" s="198"/>
      <c r="O1" s="198"/>
      <c r="P1" s="198"/>
      <c r="Q1" s="198"/>
      <c r="R1" s="198"/>
      <c r="S1" s="199"/>
      <c r="T1" s="197" t="s">
        <v>303</v>
      </c>
      <c r="U1" s="199"/>
      <c r="V1" s="197" t="s">
        <v>302</v>
      </c>
      <c r="W1" s="199"/>
      <c r="X1" s="197" t="s">
        <v>2</v>
      </c>
      <c r="Y1" s="199"/>
      <c r="Z1" s="197" t="s">
        <v>301</v>
      </c>
      <c r="AA1" s="199"/>
    </row>
    <row r="2" spans="1:27" ht="15" customHeight="1">
      <c r="A2" s="4" t="s">
        <v>30</v>
      </c>
      <c r="B2" s="4" t="s">
        <v>30</v>
      </c>
      <c r="C2" s="4" t="s">
        <v>18</v>
      </c>
      <c r="D2" s="4" t="s">
        <v>184</v>
      </c>
      <c r="E2" s="4" t="s">
        <v>11</v>
      </c>
      <c r="F2" s="4" t="s">
        <v>183</v>
      </c>
      <c r="G2" s="4" t="s">
        <v>16</v>
      </c>
      <c r="H2" s="4" t="s">
        <v>19</v>
      </c>
      <c r="I2" s="4" t="s">
        <v>7</v>
      </c>
      <c r="J2" s="4" t="s">
        <v>21</v>
      </c>
      <c r="K2" s="4" t="s">
        <v>182</v>
      </c>
      <c r="L2" s="4" t="s">
        <v>3</v>
      </c>
      <c r="M2" s="4" t="s">
        <v>29</v>
      </c>
      <c r="N2" s="4" t="s">
        <v>177</v>
      </c>
      <c r="O2" s="4" t="s">
        <v>181</v>
      </c>
      <c r="P2" s="4" t="s">
        <v>180</v>
      </c>
      <c r="Q2" s="4" t="s">
        <v>179</v>
      </c>
      <c r="R2" s="4" t="s">
        <v>379</v>
      </c>
      <c r="S2" s="4" t="s">
        <v>0</v>
      </c>
      <c r="T2" s="4" t="s">
        <v>178</v>
      </c>
      <c r="U2" s="4" t="s">
        <v>177</v>
      </c>
      <c r="V2" s="4" t="s">
        <v>178</v>
      </c>
      <c r="W2" s="4" t="s">
        <v>177</v>
      </c>
      <c r="X2" s="4" t="s">
        <v>3</v>
      </c>
      <c r="Y2" s="4" t="s">
        <v>29</v>
      </c>
      <c r="Z2" s="4" t="s">
        <v>178</v>
      </c>
      <c r="AA2" s="4" t="s">
        <v>177</v>
      </c>
    </row>
    <row r="3" spans="1:27">
      <c r="A3" s="2"/>
      <c r="B3" s="2"/>
      <c r="C3" s="2" t="s">
        <v>202</v>
      </c>
      <c r="D3" s="2" t="s">
        <v>209</v>
      </c>
      <c r="E3" s="2"/>
      <c r="F3" s="1">
        <v>2</v>
      </c>
      <c r="G3" s="2" t="s">
        <v>292</v>
      </c>
      <c r="H3" s="2" t="s">
        <v>13</v>
      </c>
      <c r="I3" s="2" t="s">
        <v>36</v>
      </c>
      <c r="J3" s="3">
        <v>44398.767889120398</v>
      </c>
      <c r="K3" s="1">
        <v>5000</v>
      </c>
      <c r="L3" s="1">
        <v>7.8790333333333296</v>
      </c>
      <c r="M3" s="1">
        <v>495833.48494782898</v>
      </c>
      <c r="N3" s="2" t="b">
        <v>0</v>
      </c>
      <c r="O3" s="1">
        <v>4954.5432347471597</v>
      </c>
      <c r="P3" s="1"/>
      <c r="Q3" s="1">
        <v>4954.5432347471597</v>
      </c>
      <c r="R3" s="1">
        <f>Q3/4</f>
        <v>1238.6358086867899</v>
      </c>
      <c r="S3" s="1">
        <v>98.109073868633899</v>
      </c>
      <c r="T3" s="1">
        <v>31.3171446918135</v>
      </c>
      <c r="U3" s="2" t="b">
        <v>0</v>
      </c>
      <c r="V3" s="1">
        <v>46.326079261206303</v>
      </c>
      <c r="W3" s="2" t="b">
        <v>0</v>
      </c>
      <c r="X3" s="1">
        <v>7.3072166666666698</v>
      </c>
      <c r="Y3" s="1">
        <v>26376.214274385999</v>
      </c>
      <c r="Z3" s="1">
        <v>75.334244172612998</v>
      </c>
      <c r="AA3" s="2" t="b">
        <v>0</v>
      </c>
    </row>
    <row r="4" spans="1:27">
      <c r="A4" s="2"/>
      <c r="B4" s="2"/>
      <c r="C4" s="2" t="s">
        <v>201</v>
      </c>
      <c r="D4" s="2" t="s">
        <v>209</v>
      </c>
      <c r="E4" s="2"/>
      <c r="F4" s="1">
        <v>3</v>
      </c>
      <c r="G4" s="2" t="s">
        <v>291</v>
      </c>
      <c r="H4" s="2" t="s">
        <v>13</v>
      </c>
      <c r="I4" s="2" t="s">
        <v>37</v>
      </c>
      <c r="J4" s="3">
        <v>44398.786414618102</v>
      </c>
      <c r="K4" s="1">
        <v>3500</v>
      </c>
      <c r="L4" s="1">
        <v>7.8790333333333296</v>
      </c>
      <c r="M4" s="1">
        <v>333725.85940150998</v>
      </c>
      <c r="N4" s="2" t="b">
        <v>0</v>
      </c>
      <c r="O4" s="1">
        <v>3492.3414782299101</v>
      </c>
      <c r="P4" s="1"/>
      <c r="Q4" s="1">
        <v>3492.3414782299101</v>
      </c>
      <c r="R4" s="1">
        <f t="shared" ref="R4:R64" si="0">Q4/4</f>
        <v>873.08536955747752</v>
      </c>
      <c r="S4" s="1">
        <v>98.836632406698598</v>
      </c>
      <c r="T4" s="1">
        <v>31.464531845621501</v>
      </c>
      <c r="U4" s="2" t="b">
        <v>0</v>
      </c>
      <c r="V4" s="1">
        <v>46.062525962503898</v>
      </c>
      <c r="W4" s="2" t="b">
        <v>0</v>
      </c>
      <c r="X4" s="1">
        <v>7.3072166666666698</v>
      </c>
      <c r="Y4" s="1">
        <v>32003.105402518198</v>
      </c>
      <c r="Z4" s="1">
        <v>72.065698660534693</v>
      </c>
      <c r="AA4" s="2" t="b">
        <v>0</v>
      </c>
    </row>
    <row r="5" spans="1:27">
      <c r="A5" s="2"/>
      <c r="B5" s="2"/>
      <c r="C5" s="2" t="s">
        <v>200</v>
      </c>
      <c r="D5" s="2" t="s">
        <v>209</v>
      </c>
      <c r="E5" s="2"/>
      <c r="F5" s="1">
        <v>4</v>
      </c>
      <c r="G5" s="2" t="s">
        <v>290</v>
      </c>
      <c r="H5" s="2" t="s">
        <v>13</v>
      </c>
      <c r="I5" s="2" t="s">
        <v>14</v>
      </c>
      <c r="J5" s="3">
        <v>44398.804904687502</v>
      </c>
      <c r="K5" s="1">
        <v>2500</v>
      </c>
      <c r="L5" s="1">
        <v>7.8790333333333296</v>
      </c>
      <c r="M5" s="1">
        <v>253211.01022233401</v>
      </c>
      <c r="N5" s="2" t="b">
        <v>0</v>
      </c>
      <c r="O5" s="1">
        <v>2492.17830358017</v>
      </c>
      <c r="P5" s="1"/>
      <c r="Q5" s="1">
        <v>2492.17830358017</v>
      </c>
      <c r="R5" s="1">
        <f t="shared" si="0"/>
        <v>623.0445758950425</v>
      </c>
      <c r="S5" s="1">
        <v>105.82577787931901</v>
      </c>
      <c r="T5" s="1">
        <v>31.4707089726036</v>
      </c>
      <c r="U5" s="2" t="b">
        <v>0</v>
      </c>
      <c r="V5" s="1">
        <v>46.461261092021701</v>
      </c>
      <c r="W5" s="2" t="b">
        <v>0</v>
      </c>
      <c r="X5" s="1">
        <v>7.3072166666666698</v>
      </c>
      <c r="Y5" s="1">
        <v>30445.432106214499</v>
      </c>
      <c r="Z5" s="1">
        <v>77.571174033624004</v>
      </c>
      <c r="AA5" s="2" t="b">
        <v>0</v>
      </c>
    </row>
    <row r="6" spans="1:27">
      <c r="A6" s="2"/>
      <c r="B6" s="2"/>
      <c r="C6" s="2" t="s">
        <v>199</v>
      </c>
      <c r="D6" s="2" t="s">
        <v>209</v>
      </c>
      <c r="E6" s="2"/>
      <c r="F6" s="1">
        <v>5</v>
      </c>
      <c r="G6" s="2" t="s">
        <v>289</v>
      </c>
      <c r="H6" s="2" t="s">
        <v>13</v>
      </c>
      <c r="I6" s="2" t="s">
        <v>38</v>
      </c>
      <c r="J6" s="3">
        <v>44398.823391145801</v>
      </c>
      <c r="K6" s="1">
        <v>1500</v>
      </c>
      <c r="L6" s="1">
        <v>7.8790333333333296</v>
      </c>
      <c r="M6" s="1">
        <v>204122.706010483</v>
      </c>
      <c r="N6" s="2" t="b">
        <v>0</v>
      </c>
      <c r="O6" s="1">
        <v>1666.43468607002</v>
      </c>
      <c r="P6" s="1"/>
      <c r="Q6" s="1">
        <v>1666.43468607002</v>
      </c>
      <c r="R6" s="1">
        <f t="shared" si="0"/>
        <v>416.608671517505</v>
      </c>
      <c r="S6" s="1">
        <v>108.53515223169001</v>
      </c>
      <c r="T6" s="1">
        <v>32.033324202202898</v>
      </c>
      <c r="U6" s="2" t="b">
        <v>0</v>
      </c>
      <c r="V6" s="1">
        <v>46.184904874655103</v>
      </c>
      <c r="W6" s="2" t="b">
        <v>0</v>
      </c>
      <c r="X6" s="1">
        <v>7.3072166666666698</v>
      </c>
      <c r="Y6" s="1">
        <v>31670.450202572902</v>
      </c>
      <c r="Z6" s="1">
        <v>79.7181811502697</v>
      </c>
      <c r="AA6" s="2" t="b">
        <v>0</v>
      </c>
    </row>
    <row r="7" spans="1:27">
      <c r="A7" s="2"/>
      <c r="B7" s="2"/>
      <c r="C7" s="2" t="s">
        <v>198</v>
      </c>
      <c r="D7" s="2" t="s">
        <v>209</v>
      </c>
      <c r="E7" s="2"/>
      <c r="F7" s="1">
        <v>6</v>
      </c>
      <c r="G7" s="2" t="s">
        <v>288</v>
      </c>
      <c r="H7" s="2" t="s">
        <v>13</v>
      </c>
      <c r="I7" s="2" t="s">
        <v>25</v>
      </c>
      <c r="J7" s="3">
        <v>44398.841919074097</v>
      </c>
      <c r="K7" s="1">
        <v>800</v>
      </c>
      <c r="L7" s="1">
        <v>7.8790333333333296</v>
      </c>
      <c r="M7" s="1">
        <v>97530.165652769894</v>
      </c>
      <c r="N7" s="2" t="b">
        <v>0</v>
      </c>
      <c r="O7" s="1">
        <v>831.46346716759695</v>
      </c>
      <c r="P7" s="1"/>
      <c r="Q7" s="1">
        <v>831.46346716759695</v>
      </c>
      <c r="R7" s="1">
        <f t="shared" si="0"/>
        <v>207.86586679189924</v>
      </c>
      <c r="S7" s="1">
        <v>107.50297705905599</v>
      </c>
      <c r="T7" s="1">
        <v>32.105039801464201</v>
      </c>
      <c r="U7" s="2" t="b">
        <v>0</v>
      </c>
      <c r="V7" s="1">
        <v>45.858762844343403</v>
      </c>
      <c r="W7" s="2" t="b">
        <v>0</v>
      </c>
      <c r="X7" s="1">
        <v>7.3072166666666698</v>
      </c>
      <c r="Y7" s="1">
        <v>33786.989739026198</v>
      </c>
      <c r="Z7" s="1">
        <v>74.336741696316494</v>
      </c>
      <c r="AA7" s="2" t="b">
        <v>0</v>
      </c>
    </row>
    <row r="8" spans="1:27">
      <c r="A8" s="2"/>
      <c r="B8" s="2"/>
      <c r="C8" s="2" t="s">
        <v>188</v>
      </c>
      <c r="D8" s="2" t="s">
        <v>209</v>
      </c>
      <c r="E8" s="2"/>
      <c r="F8" s="1">
        <v>7</v>
      </c>
      <c r="G8" s="2" t="s">
        <v>287</v>
      </c>
      <c r="H8" s="2" t="s">
        <v>13</v>
      </c>
      <c r="I8" s="2" t="s">
        <v>12</v>
      </c>
      <c r="J8" s="3">
        <v>44398.860420775498</v>
      </c>
      <c r="K8" s="1">
        <v>500</v>
      </c>
      <c r="L8" s="1">
        <v>7.8790333333333296</v>
      </c>
      <c r="M8" s="1">
        <v>50411.917439104203</v>
      </c>
      <c r="N8" s="2" t="b">
        <v>0</v>
      </c>
      <c r="O8" s="1">
        <v>486.67792444248198</v>
      </c>
      <c r="P8" s="1"/>
      <c r="Q8" s="1">
        <v>486.67792444248198</v>
      </c>
      <c r="R8" s="1">
        <f t="shared" si="0"/>
        <v>121.6694811106205</v>
      </c>
      <c r="S8" s="1">
        <v>98.593658770262707</v>
      </c>
      <c r="T8" s="1">
        <v>32.932260846591198</v>
      </c>
      <c r="U8" s="2" t="b">
        <v>0</v>
      </c>
      <c r="V8" s="1">
        <v>45.819403654907603</v>
      </c>
      <c r="W8" s="2" t="b">
        <v>0</v>
      </c>
      <c r="X8" s="1">
        <v>7.3106</v>
      </c>
      <c r="Y8" s="1">
        <v>31883.173681748802</v>
      </c>
      <c r="Z8" s="1">
        <v>77.205041667711598</v>
      </c>
      <c r="AA8" s="2" t="b">
        <v>0</v>
      </c>
    </row>
    <row r="9" spans="1:27">
      <c r="A9" s="2"/>
      <c r="B9" s="2"/>
      <c r="C9" s="2" t="s">
        <v>197</v>
      </c>
      <c r="D9" s="2" t="s">
        <v>209</v>
      </c>
      <c r="E9" s="2"/>
      <c r="F9" s="1">
        <v>8</v>
      </c>
      <c r="G9" s="2" t="s">
        <v>286</v>
      </c>
      <c r="H9" s="2" t="s">
        <v>13</v>
      </c>
      <c r="I9" s="2" t="s">
        <v>26</v>
      </c>
      <c r="J9" s="3">
        <v>44398.878891817098</v>
      </c>
      <c r="K9" s="1">
        <v>350</v>
      </c>
      <c r="L9" s="1">
        <v>7.8790333333333296</v>
      </c>
      <c r="M9" s="1">
        <v>32938.2244779498</v>
      </c>
      <c r="N9" s="2" t="b">
        <v>0</v>
      </c>
      <c r="O9" s="1">
        <v>350.11967490378902</v>
      </c>
      <c r="P9" s="1"/>
      <c r="Q9" s="1">
        <v>350.11967490378902</v>
      </c>
      <c r="R9" s="1">
        <f t="shared" si="0"/>
        <v>87.529918725947255</v>
      </c>
      <c r="S9" s="1">
        <v>105.73395605411901</v>
      </c>
      <c r="T9" s="1">
        <v>31.110110656614999</v>
      </c>
      <c r="U9" s="2" t="b">
        <v>0</v>
      </c>
      <c r="V9" s="1">
        <v>45.418900739243597</v>
      </c>
      <c r="W9" s="2" t="b">
        <v>0</v>
      </c>
      <c r="X9" s="1">
        <v>7.3072166666666698</v>
      </c>
      <c r="Y9" s="1">
        <v>31834.609773624899</v>
      </c>
      <c r="Z9" s="1">
        <v>76.395373441924306</v>
      </c>
      <c r="AA9" s="2" t="b">
        <v>0</v>
      </c>
    </row>
    <row r="10" spans="1:27">
      <c r="A10" s="2"/>
      <c r="B10" s="2"/>
      <c r="C10" s="2" t="s">
        <v>196</v>
      </c>
      <c r="D10" s="2" t="s">
        <v>209</v>
      </c>
      <c r="E10" s="2"/>
      <c r="F10" s="1">
        <v>9</v>
      </c>
      <c r="G10" s="2" t="s">
        <v>285</v>
      </c>
      <c r="H10" s="2" t="s">
        <v>13</v>
      </c>
      <c r="I10" s="2" t="s">
        <v>20</v>
      </c>
      <c r="J10" s="3">
        <v>44398.897425162002</v>
      </c>
      <c r="K10" s="1">
        <v>200</v>
      </c>
      <c r="L10" s="1">
        <v>7.8746833333333299</v>
      </c>
      <c r="M10" s="1">
        <v>25311.284939991201</v>
      </c>
      <c r="N10" s="2" t="b">
        <v>0</v>
      </c>
      <c r="O10" s="1">
        <v>213.40317870677001</v>
      </c>
      <c r="P10" s="1"/>
      <c r="Q10" s="1">
        <v>213.40317870677001</v>
      </c>
      <c r="R10" s="1">
        <f t="shared" si="0"/>
        <v>53.350794676692502</v>
      </c>
      <c r="S10" s="1">
        <v>104.372176032079</v>
      </c>
      <c r="T10" s="1">
        <v>33.839234930276902</v>
      </c>
      <c r="U10" s="2" t="b">
        <v>0</v>
      </c>
      <c r="V10" s="1">
        <v>48.486490754987102</v>
      </c>
      <c r="W10" s="2" t="b">
        <v>0</v>
      </c>
      <c r="X10" s="1">
        <v>7.3106</v>
      </c>
      <c r="Y10" s="1">
        <v>31106.322791096802</v>
      </c>
      <c r="Z10" s="1">
        <v>74.196599038536405</v>
      </c>
      <c r="AA10" s="2" t="b">
        <v>0</v>
      </c>
    </row>
    <row r="11" spans="1:27">
      <c r="A11" s="2"/>
      <c r="B11" s="2"/>
      <c r="C11" s="2" t="s">
        <v>195</v>
      </c>
      <c r="D11" s="2" t="s">
        <v>209</v>
      </c>
      <c r="E11" s="2"/>
      <c r="F11" s="1">
        <v>10</v>
      </c>
      <c r="G11" s="2" t="s">
        <v>284</v>
      </c>
      <c r="H11" s="2" t="s">
        <v>13</v>
      </c>
      <c r="I11" s="2" t="s">
        <v>32</v>
      </c>
      <c r="J11" s="3">
        <v>44398.915901250002</v>
      </c>
      <c r="K11" s="1">
        <v>125</v>
      </c>
      <c r="L11" s="1">
        <v>7.8790333333333296</v>
      </c>
      <c r="M11" s="1">
        <v>13317.9973587818</v>
      </c>
      <c r="N11" s="2" t="b">
        <v>0</v>
      </c>
      <c r="O11" s="1">
        <v>136.61397410618599</v>
      </c>
      <c r="P11" s="1"/>
      <c r="Q11" s="1">
        <v>136.61397410618599</v>
      </c>
      <c r="R11" s="1">
        <f t="shared" si="0"/>
        <v>34.153493526546498</v>
      </c>
      <c r="S11" s="1">
        <v>112.73968318202</v>
      </c>
      <c r="T11" s="1">
        <v>35.780652042988798</v>
      </c>
      <c r="U11" s="2" t="b">
        <v>0</v>
      </c>
      <c r="V11" s="1">
        <v>48.396325675166899</v>
      </c>
      <c r="W11" s="2" t="b">
        <v>0</v>
      </c>
      <c r="X11" s="1">
        <v>7.3038166666666697</v>
      </c>
      <c r="Y11" s="1">
        <v>33287.714948790599</v>
      </c>
      <c r="Z11" s="1">
        <v>77.976793114580005</v>
      </c>
      <c r="AA11" s="2" t="b">
        <v>0</v>
      </c>
    </row>
    <row r="12" spans="1:27">
      <c r="A12" s="2"/>
      <c r="B12" s="2"/>
      <c r="C12" s="2" t="s">
        <v>189</v>
      </c>
      <c r="D12" s="2" t="s">
        <v>209</v>
      </c>
      <c r="E12" s="2"/>
      <c r="F12" s="1">
        <v>11</v>
      </c>
      <c r="G12" s="2" t="s">
        <v>283</v>
      </c>
      <c r="H12" s="2" t="s">
        <v>13</v>
      </c>
      <c r="I12" s="2" t="s">
        <v>33</v>
      </c>
      <c r="J12" s="3">
        <v>44398.9344039352</v>
      </c>
      <c r="K12" s="1">
        <v>80</v>
      </c>
      <c r="L12" s="1">
        <v>7.8790333333333296</v>
      </c>
      <c r="M12" s="1">
        <v>10177.739804275199</v>
      </c>
      <c r="N12" s="2" t="b">
        <v>0</v>
      </c>
      <c r="O12" s="1">
        <v>95.020666495217498</v>
      </c>
      <c r="P12" s="1"/>
      <c r="Q12" s="1">
        <v>95.020666495217498</v>
      </c>
      <c r="R12" s="1">
        <f t="shared" si="0"/>
        <v>23.755166623804374</v>
      </c>
      <c r="S12" s="1">
        <v>101.493406942124</v>
      </c>
      <c r="T12" s="1">
        <v>41.005453468015901</v>
      </c>
      <c r="U12" s="2" t="b">
        <v>0</v>
      </c>
      <c r="V12" s="1">
        <v>48.747140094056697</v>
      </c>
      <c r="W12" s="2" t="b">
        <v>0</v>
      </c>
      <c r="X12" s="1">
        <v>7.3072166666666698</v>
      </c>
      <c r="Y12" s="1">
        <v>33954.474961272899</v>
      </c>
      <c r="Z12" s="1">
        <v>71.952746258261001</v>
      </c>
      <c r="AA12" s="2" t="b">
        <v>0</v>
      </c>
    </row>
    <row r="13" spans="1:27">
      <c r="A13" s="2"/>
      <c r="B13" s="2"/>
      <c r="C13" s="2" t="s">
        <v>194</v>
      </c>
      <c r="D13" s="2" t="s">
        <v>209</v>
      </c>
      <c r="E13" s="2"/>
      <c r="F13" s="1">
        <v>12</v>
      </c>
      <c r="G13" s="2" t="s">
        <v>282</v>
      </c>
      <c r="H13" s="2" t="s">
        <v>13</v>
      </c>
      <c r="I13" s="2" t="s">
        <v>35</v>
      </c>
      <c r="J13" s="3">
        <v>44398.952947789403</v>
      </c>
      <c r="K13" s="1">
        <v>50</v>
      </c>
      <c r="L13" s="1">
        <v>7.8790333333333296</v>
      </c>
      <c r="M13" s="1">
        <v>5270.4288256493701</v>
      </c>
      <c r="N13" s="2" t="b">
        <v>0</v>
      </c>
      <c r="O13" s="1">
        <v>54.313297754694901</v>
      </c>
      <c r="P13" s="1"/>
      <c r="Q13" s="1">
        <v>54.313297754694901</v>
      </c>
      <c r="R13" s="1">
        <f t="shared" si="0"/>
        <v>13.578324438673725</v>
      </c>
      <c r="S13" s="1">
        <v>100.90396642218001</v>
      </c>
      <c r="T13" s="1">
        <v>42.520052365943997</v>
      </c>
      <c r="U13" s="2" t="b">
        <v>0</v>
      </c>
      <c r="V13" s="1">
        <v>52.713790027402503</v>
      </c>
      <c r="W13" s="2" t="b">
        <v>0</v>
      </c>
      <c r="X13" s="1">
        <v>7.3106</v>
      </c>
      <c r="Y13" s="1">
        <v>28771.069766795499</v>
      </c>
      <c r="Z13" s="1">
        <v>75.739654358014505</v>
      </c>
      <c r="AA13" s="2" t="b">
        <v>0</v>
      </c>
    </row>
    <row r="14" spans="1:27">
      <c r="A14" s="2"/>
      <c r="B14" s="2"/>
      <c r="C14" s="2" t="s">
        <v>193</v>
      </c>
      <c r="D14" s="2" t="s">
        <v>209</v>
      </c>
      <c r="E14" s="2"/>
      <c r="F14" s="1">
        <v>13</v>
      </c>
      <c r="G14" s="2" t="s">
        <v>281</v>
      </c>
      <c r="H14" s="2" t="s">
        <v>13</v>
      </c>
      <c r="I14" s="2" t="s">
        <v>31</v>
      </c>
      <c r="J14" s="3">
        <v>44398.971458252301</v>
      </c>
      <c r="K14" s="1">
        <v>30</v>
      </c>
      <c r="L14" s="1">
        <v>7.8790333333333296</v>
      </c>
      <c r="M14" s="1">
        <v>2855.2609002107101</v>
      </c>
      <c r="N14" s="2" t="b">
        <v>0</v>
      </c>
      <c r="O14" s="1">
        <v>29.942290162703301</v>
      </c>
      <c r="P14" s="1"/>
      <c r="Q14" s="1">
        <v>29.942290162703301</v>
      </c>
      <c r="R14" s="1">
        <f t="shared" si="0"/>
        <v>7.4855725406758253</v>
      </c>
      <c r="S14" s="1">
        <v>109.476912617816</v>
      </c>
      <c r="T14" s="1">
        <v>59.241595395382198</v>
      </c>
      <c r="U14" s="2" t="b">
        <v>0</v>
      </c>
      <c r="V14" s="1">
        <v>44.488379881802302</v>
      </c>
      <c r="W14" s="2" t="b">
        <v>0</v>
      </c>
      <c r="X14" s="1">
        <v>7.3106</v>
      </c>
      <c r="Y14" s="1">
        <v>32649.7174825371</v>
      </c>
      <c r="Z14" s="1">
        <v>75.064406456033595</v>
      </c>
      <c r="AA14" s="2" t="b">
        <v>0</v>
      </c>
    </row>
    <row r="15" spans="1:27">
      <c r="A15" s="2"/>
      <c r="B15" s="2"/>
      <c r="C15" s="2" t="s">
        <v>192</v>
      </c>
      <c r="D15" s="2" t="s">
        <v>209</v>
      </c>
      <c r="E15" s="2"/>
      <c r="F15" s="1">
        <v>14</v>
      </c>
      <c r="G15" s="2" t="s">
        <v>280</v>
      </c>
      <c r="H15" s="2" t="s">
        <v>13</v>
      </c>
      <c r="I15" s="2" t="s">
        <v>17</v>
      </c>
      <c r="J15" s="3">
        <v>44398.989964849497</v>
      </c>
      <c r="K15" s="1">
        <v>20</v>
      </c>
      <c r="L15" s="1">
        <v>7.8790333333333296</v>
      </c>
      <c r="M15" s="1">
        <v>2344.29438807509</v>
      </c>
      <c r="N15" s="2" t="b">
        <v>0</v>
      </c>
      <c r="O15" s="1">
        <v>24.2136407776987</v>
      </c>
      <c r="P15" s="1"/>
      <c r="Q15" s="1">
        <v>24.2136407776987</v>
      </c>
      <c r="R15" s="1">
        <f t="shared" si="0"/>
        <v>6.053410194424675</v>
      </c>
      <c r="S15" s="1">
        <v>121.012108614761</v>
      </c>
      <c r="T15" s="1">
        <v>307.70630922637503</v>
      </c>
      <c r="U15" s="2" t="b">
        <v>0</v>
      </c>
      <c r="V15" s="1">
        <v>45.249606052795201</v>
      </c>
      <c r="W15" s="2" t="b">
        <v>0</v>
      </c>
      <c r="X15" s="1">
        <v>7.3106</v>
      </c>
      <c r="Y15" s="1">
        <v>32594.362207132199</v>
      </c>
      <c r="Z15" s="1">
        <v>80.316703546055095</v>
      </c>
      <c r="AA15" s="2" t="b">
        <v>0</v>
      </c>
    </row>
    <row r="16" spans="1:27">
      <c r="A16" s="2"/>
      <c r="B16" s="2"/>
      <c r="C16" s="2" t="s">
        <v>191</v>
      </c>
      <c r="D16" s="2" t="s">
        <v>209</v>
      </c>
      <c r="E16" s="2"/>
      <c r="F16" s="1">
        <v>15</v>
      </c>
      <c r="G16" s="2" t="s">
        <v>279</v>
      </c>
      <c r="H16" s="2" t="s">
        <v>13</v>
      </c>
      <c r="I16" s="2" t="s">
        <v>5</v>
      </c>
      <c r="J16" s="3">
        <v>44399.008502083299</v>
      </c>
      <c r="K16" s="1">
        <v>12</v>
      </c>
      <c r="L16" s="1">
        <v>7.4961000000000002</v>
      </c>
      <c r="M16" s="1">
        <v>0</v>
      </c>
      <c r="N16" s="2" t="b">
        <v>1</v>
      </c>
      <c r="O16" s="1">
        <v>0</v>
      </c>
      <c r="P16" s="1"/>
      <c r="Q16" s="1">
        <v>0</v>
      </c>
      <c r="R16" s="1">
        <f t="shared" si="0"/>
        <v>0</v>
      </c>
      <c r="S16" s="1">
        <v>114.517374266963</v>
      </c>
      <c r="T16" s="1">
        <v>249.08551372780099</v>
      </c>
      <c r="U16" s="2" t="b">
        <v>0</v>
      </c>
      <c r="V16" s="1">
        <v>158.065223173091</v>
      </c>
      <c r="W16" s="2" t="b">
        <v>0</v>
      </c>
      <c r="X16" s="1">
        <v>7.3106</v>
      </c>
      <c r="Y16" s="1">
        <v>32442.472603073202</v>
      </c>
      <c r="Z16" s="1">
        <v>79.027487010851203</v>
      </c>
      <c r="AA16" s="2" t="b">
        <v>0</v>
      </c>
    </row>
    <row r="17" spans="1:27">
      <c r="A17" s="2"/>
      <c r="B17" s="2"/>
      <c r="C17" s="2" t="s">
        <v>190</v>
      </c>
      <c r="D17" s="2" t="s">
        <v>209</v>
      </c>
      <c r="E17" s="2"/>
      <c r="F17" s="1">
        <v>16</v>
      </c>
      <c r="G17" s="2" t="s">
        <v>278</v>
      </c>
      <c r="H17" s="2" t="s">
        <v>13</v>
      </c>
      <c r="I17" s="2" t="s">
        <v>23</v>
      </c>
      <c r="J17" s="3">
        <v>44399.026958414397</v>
      </c>
      <c r="K17" s="1">
        <v>7</v>
      </c>
      <c r="L17" s="1">
        <v>7.8746833333333299</v>
      </c>
      <c r="M17" s="1">
        <v>0</v>
      </c>
      <c r="N17" s="2" t="b">
        <v>1</v>
      </c>
      <c r="O17" s="1">
        <v>0</v>
      </c>
      <c r="P17" s="1"/>
      <c r="Q17" s="1">
        <v>0</v>
      </c>
      <c r="R17" s="1">
        <f t="shared" si="0"/>
        <v>0</v>
      </c>
      <c r="S17" s="1">
        <v>102.04535588388801</v>
      </c>
      <c r="T17" s="1">
        <v>566.516002477028</v>
      </c>
      <c r="U17" s="2" t="b">
        <v>0</v>
      </c>
      <c r="V17" s="1" t="s">
        <v>30</v>
      </c>
      <c r="W17" s="2" t="b">
        <v>0</v>
      </c>
      <c r="X17" s="1">
        <v>7.3106</v>
      </c>
      <c r="Y17" s="1">
        <v>32297.8167501643</v>
      </c>
      <c r="Z17" s="1">
        <v>77.502042011236099</v>
      </c>
      <c r="AA17" s="2" t="b">
        <v>0</v>
      </c>
    </row>
    <row r="18" spans="1:27">
      <c r="A18" s="2"/>
      <c r="B18" s="2"/>
      <c r="C18" s="2" t="s">
        <v>24</v>
      </c>
      <c r="D18" s="2" t="s">
        <v>209</v>
      </c>
      <c r="E18" s="2"/>
      <c r="F18" s="1">
        <v>1</v>
      </c>
      <c r="G18" s="2" t="s">
        <v>300</v>
      </c>
      <c r="H18" s="2" t="s">
        <v>34</v>
      </c>
      <c r="I18" s="2"/>
      <c r="J18" s="3">
        <v>44398.621313321797</v>
      </c>
      <c r="K18" s="1"/>
      <c r="L18" s="1">
        <v>7.6266499999999997</v>
      </c>
      <c r="M18" s="1">
        <v>1021.12001373844</v>
      </c>
      <c r="N18" s="2" t="b">
        <v>0</v>
      </c>
      <c r="O18" s="1">
        <v>10.2023646567282</v>
      </c>
      <c r="P18" s="1"/>
      <c r="Q18" s="1">
        <v>10.2023646567282</v>
      </c>
      <c r="R18" s="1">
        <f t="shared" si="0"/>
        <v>2.55059116418205</v>
      </c>
      <c r="S18" s="1"/>
      <c r="T18" s="1" t="s">
        <v>30</v>
      </c>
      <c r="U18" s="2" t="b">
        <v>0</v>
      </c>
      <c r="V18" s="1"/>
      <c r="W18" s="2" t="b">
        <v>0</v>
      </c>
      <c r="X18" s="1">
        <v>7.3004166666666697</v>
      </c>
      <c r="Y18" s="1">
        <v>28793.8823833885</v>
      </c>
      <c r="Z18" s="1">
        <v>76.571748115907994</v>
      </c>
      <c r="AA18" s="2" t="b">
        <v>0</v>
      </c>
    </row>
    <row r="19" spans="1:27">
      <c r="A19" s="2"/>
      <c r="B19" s="2"/>
      <c r="C19" s="2" t="s">
        <v>24</v>
      </c>
      <c r="D19" s="2" t="s">
        <v>209</v>
      </c>
      <c r="E19" s="2"/>
      <c r="F19" s="1">
        <v>1</v>
      </c>
      <c r="G19" s="2" t="s">
        <v>299</v>
      </c>
      <c r="H19" s="2" t="s">
        <v>34</v>
      </c>
      <c r="I19" s="2"/>
      <c r="J19" s="3">
        <v>44398.639411979202</v>
      </c>
      <c r="K19" s="1"/>
      <c r="L19" s="1">
        <v>7.5657333333333296</v>
      </c>
      <c r="M19" s="1">
        <v>1052.36432395715</v>
      </c>
      <c r="N19" s="2" t="b">
        <v>0</v>
      </c>
      <c r="O19" s="1">
        <v>10.0016515272115</v>
      </c>
      <c r="P19" s="1"/>
      <c r="Q19" s="1">
        <v>10.0016515272115</v>
      </c>
      <c r="R19" s="1">
        <f t="shared" si="0"/>
        <v>2.500412881802875</v>
      </c>
      <c r="S19" s="1"/>
      <c r="T19" s="1"/>
      <c r="U19" s="2" t="b">
        <v>0</v>
      </c>
      <c r="V19" s="1"/>
      <c r="W19" s="2" t="b">
        <v>0</v>
      </c>
      <c r="X19" s="1">
        <v>7.3004166666666697</v>
      </c>
      <c r="Y19" s="1">
        <v>29375.815417284201</v>
      </c>
      <c r="Z19" s="1">
        <v>75.358407660833507</v>
      </c>
      <c r="AA19" s="2" t="b">
        <v>0</v>
      </c>
    </row>
    <row r="20" spans="1:27">
      <c r="A20" s="2"/>
      <c r="B20" s="2"/>
      <c r="C20" s="2" t="s">
        <v>24</v>
      </c>
      <c r="D20" s="2" t="s">
        <v>209</v>
      </c>
      <c r="E20" s="2"/>
      <c r="F20" s="1">
        <v>1</v>
      </c>
      <c r="G20" s="2" t="s">
        <v>298</v>
      </c>
      <c r="H20" s="2" t="s">
        <v>34</v>
      </c>
      <c r="I20" s="2"/>
      <c r="J20" s="3">
        <v>44398.657589259303</v>
      </c>
      <c r="K20" s="1"/>
      <c r="L20" s="1" t="s">
        <v>30</v>
      </c>
      <c r="M20" s="1" t="s">
        <v>30</v>
      </c>
      <c r="N20" s="2" t="b">
        <v>0</v>
      </c>
      <c r="O20" s="1" t="s">
        <v>30</v>
      </c>
      <c r="P20" s="1" t="s">
        <v>30</v>
      </c>
      <c r="Q20" s="1" t="s">
        <v>30</v>
      </c>
      <c r="R20" s="1"/>
      <c r="S20" s="1"/>
      <c r="T20" s="1"/>
      <c r="U20" s="2" t="b">
        <v>0</v>
      </c>
      <c r="V20" s="1"/>
      <c r="W20" s="2" t="b">
        <v>0</v>
      </c>
      <c r="X20" s="1">
        <v>7.3038166666666697</v>
      </c>
      <c r="Y20" s="1">
        <v>29870.423974152502</v>
      </c>
      <c r="Z20" s="1">
        <v>73.100550050480607</v>
      </c>
      <c r="AA20" s="2" t="b">
        <v>0</v>
      </c>
    </row>
    <row r="21" spans="1:27">
      <c r="A21" s="2"/>
      <c r="B21" s="2"/>
      <c r="C21" s="2" t="s">
        <v>24</v>
      </c>
      <c r="D21" s="2" t="s">
        <v>209</v>
      </c>
      <c r="E21" s="2"/>
      <c r="F21" s="1">
        <v>1</v>
      </c>
      <c r="G21" s="2" t="s">
        <v>297</v>
      </c>
      <c r="H21" s="2" t="s">
        <v>34</v>
      </c>
      <c r="I21" s="2"/>
      <c r="J21" s="3">
        <v>44398.675822141202</v>
      </c>
      <c r="K21" s="1"/>
      <c r="L21" s="1">
        <v>7.8659833333333298</v>
      </c>
      <c r="M21" s="1">
        <v>845.02072181862695</v>
      </c>
      <c r="N21" s="2" t="b">
        <v>0</v>
      </c>
      <c r="O21" s="1">
        <v>8.2697368631425299</v>
      </c>
      <c r="P21" s="1"/>
      <c r="Q21" s="1">
        <v>8.2697368631425299</v>
      </c>
      <c r="R21" s="1">
        <f t="shared" si="0"/>
        <v>2.0674342157856325</v>
      </c>
      <c r="S21" s="1"/>
      <c r="T21" s="1"/>
      <c r="U21" s="2" t="b">
        <v>0</v>
      </c>
      <c r="V21" s="1"/>
      <c r="W21" s="2" t="b">
        <v>0</v>
      </c>
      <c r="X21" s="1">
        <v>7.3004166666666697</v>
      </c>
      <c r="Y21" s="1">
        <v>32215.2817050296</v>
      </c>
      <c r="Z21" s="1">
        <v>76.066993868781694</v>
      </c>
      <c r="AA21" s="2" t="b">
        <v>0</v>
      </c>
    </row>
    <row r="22" spans="1:27">
      <c r="A22" s="2"/>
      <c r="B22" s="2"/>
      <c r="C22" s="2" t="s">
        <v>24</v>
      </c>
      <c r="D22" s="2" t="s">
        <v>209</v>
      </c>
      <c r="E22" s="2"/>
      <c r="F22" s="1">
        <v>1</v>
      </c>
      <c r="G22" s="2" t="s">
        <v>296</v>
      </c>
      <c r="H22" s="2" t="s">
        <v>34</v>
      </c>
      <c r="I22" s="2"/>
      <c r="J22" s="3">
        <v>44398.694137905099</v>
      </c>
      <c r="K22" s="1"/>
      <c r="L22" s="1">
        <v>7.8833833333333301</v>
      </c>
      <c r="M22" s="1">
        <v>635.72746185598203</v>
      </c>
      <c r="N22" s="2" t="b">
        <v>0</v>
      </c>
      <c r="O22" s="1">
        <v>6.2714528155462697</v>
      </c>
      <c r="P22" s="1"/>
      <c r="Q22" s="1">
        <v>6.2714528155462697</v>
      </c>
      <c r="R22" s="1">
        <f t="shared" si="0"/>
        <v>1.5678632038865674</v>
      </c>
      <c r="S22" s="1"/>
      <c r="T22" s="1"/>
      <c r="U22" s="2" t="b">
        <v>0</v>
      </c>
      <c r="V22" s="1" t="s">
        <v>30</v>
      </c>
      <c r="W22" s="2" t="b">
        <v>0</v>
      </c>
      <c r="X22" s="1">
        <v>7.3038166666666697</v>
      </c>
      <c r="Y22" s="1">
        <v>28524.2166528302</v>
      </c>
      <c r="Z22" s="1">
        <v>79.150549438538405</v>
      </c>
      <c r="AA22" s="2" t="b">
        <v>0</v>
      </c>
    </row>
    <row r="23" spans="1:27">
      <c r="A23" s="2"/>
      <c r="B23" s="2"/>
      <c r="C23" s="2" t="s">
        <v>24</v>
      </c>
      <c r="D23" s="2" t="s">
        <v>209</v>
      </c>
      <c r="E23" s="2"/>
      <c r="F23" s="1">
        <v>1</v>
      </c>
      <c r="G23" s="2" t="s">
        <v>277</v>
      </c>
      <c r="H23" s="2" t="s">
        <v>34</v>
      </c>
      <c r="I23" s="2"/>
      <c r="J23" s="3">
        <v>44399.045579340302</v>
      </c>
      <c r="K23" s="1"/>
      <c r="L23" s="1">
        <v>7.8659833333333298</v>
      </c>
      <c r="M23" s="1">
        <v>0</v>
      </c>
      <c r="N23" s="2" t="b">
        <v>1</v>
      </c>
      <c r="O23" s="1">
        <v>0</v>
      </c>
      <c r="P23" s="1"/>
      <c r="Q23" s="1">
        <v>0</v>
      </c>
      <c r="R23" s="1">
        <f t="shared" si="0"/>
        <v>0</v>
      </c>
      <c r="S23" s="1"/>
      <c r="T23" s="1"/>
      <c r="U23" s="2" t="b">
        <v>0</v>
      </c>
      <c r="V23" s="1"/>
      <c r="W23" s="2" t="b">
        <v>0</v>
      </c>
      <c r="X23" s="1">
        <v>7.3106</v>
      </c>
      <c r="Y23" s="1">
        <v>31781.998691686102</v>
      </c>
      <c r="Z23" s="1">
        <v>75.132463058649407</v>
      </c>
      <c r="AA23" s="2" t="b">
        <v>0</v>
      </c>
    </row>
    <row r="24" spans="1:27">
      <c r="A24" s="2"/>
      <c r="B24" s="2"/>
      <c r="C24" s="2" t="s">
        <v>24</v>
      </c>
      <c r="D24" s="2" t="s">
        <v>209</v>
      </c>
      <c r="E24" s="2"/>
      <c r="F24" s="1">
        <v>1</v>
      </c>
      <c r="G24" s="2" t="s">
        <v>239</v>
      </c>
      <c r="H24" s="2" t="s">
        <v>34</v>
      </c>
      <c r="I24" s="2"/>
      <c r="J24" s="3">
        <v>44399.4330948032</v>
      </c>
      <c r="K24" s="1"/>
      <c r="L24" s="1">
        <v>7.8746833333333299</v>
      </c>
      <c r="M24" s="1">
        <v>0</v>
      </c>
      <c r="N24" s="2" t="b">
        <v>1</v>
      </c>
      <c r="O24" s="1">
        <v>0</v>
      </c>
      <c r="P24" s="1"/>
      <c r="Q24" s="1">
        <v>0</v>
      </c>
      <c r="R24" s="1">
        <f t="shared" si="0"/>
        <v>0</v>
      </c>
      <c r="S24" s="1"/>
      <c r="T24" s="1" t="s">
        <v>30</v>
      </c>
      <c r="U24" s="2" t="b">
        <v>0</v>
      </c>
      <c r="V24" s="1"/>
      <c r="W24" s="2" t="b">
        <v>0</v>
      </c>
      <c r="X24" s="1">
        <v>7.3106</v>
      </c>
      <c r="Y24" s="1">
        <v>35541.999134469501</v>
      </c>
      <c r="Z24" s="1">
        <v>74.621114740220094</v>
      </c>
      <c r="AA24" s="2" t="b">
        <v>0</v>
      </c>
    </row>
    <row r="25" spans="1:27">
      <c r="A25" s="2"/>
      <c r="B25" s="2"/>
      <c r="C25" s="2" t="s">
        <v>24</v>
      </c>
      <c r="D25" s="2" t="s">
        <v>209</v>
      </c>
      <c r="E25" s="2"/>
      <c r="F25" s="1">
        <v>1</v>
      </c>
      <c r="G25" s="2" t="s">
        <v>217</v>
      </c>
      <c r="H25" s="2" t="s">
        <v>34</v>
      </c>
      <c r="I25" s="2"/>
      <c r="J25" s="3">
        <v>44399.652551794003</v>
      </c>
      <c r="K25" s="1"/>
      <c r="L25" s="1">
        <v>7.8746833333333299</v>
      </c>
      <c r="M25" s="1">
        <v>0</v>
      </c>
      <c r="N25" s="2" t="b">
        <v>1</v>
      </c>
      <c r="O25" s="1">
        <v>0</v>
      </c>
      <c r="P25" s="1"/>
      <c r="Q25" s="1">
        <v>0</v>
      </c>
      <c r="R25" s="1">
        <f t="shared" si="0"/>
        <v>0</v>
      </c>
      <c r="S25" s="1"/>
      <c r="T25" s="1" t="s">
        <v>30</v>
      </c>
      <c r="U25" s="2" t="b">
        <v>0</v>
      </c>
      <c r="V25" s="1"/>
      <c r="W25" s="2" t="b">
        <v>0</v>
      </c>
      <c r="X25" s="1">
        <v>7.3174000000000001</v>
      </c>
      <c r="Y25" s="1">
        <v>36565.303366633198</v>
      </c>
      <c r="Z25" s="1">
        <v>72.989670887087797</v>
      </c>
      <c r="AA25" s="2" t="b">
        <v>0</v>
      </c>
    </row>
    <row r="26" spans="1:27">
      <c r="A26" s="2"/>
      <c r="B26" s="2"/>
      <c r="C26" s="2" t="s">
        <v>24</v>
      </c>
      <c r="D26" s="2" t="s">
        <v>209</v>
      </c>
      <c r="E26" s="2"/>
      <c r="F26" s="1">
        <v>1</v>
      </c>
      <c r="G26" s="2" t="s">
        <v>208</v>
      </c>
      <c r="H26" s="2" t="s">
        <v>34</v>
      </c>
      <c r="I26" s="2"/>
      <c r="J26" s="3">
        <v>44399.744096215298</v>
      </c>
      <c r="K26" s="1"/>
      <c r="L26" s="1">
        <v>7.8746833333333299</v>
      </c>
      <c r="M26" s="1">
        <v>0</v>
      </c>
      <c r="N26" s="2" t="b">
        <v>1</v>
      </c>
      <c r="O26" s="1">
        <v>0</v>
      </c>
      <c r="P26" s="1"/>
      <c r="Q26" s="1">
        <v>0</v>
      </c>
      <c r="R26" s="1">
        <f t="shared" si="0"/>
        <v>0</v>
      </c>
      <c r="S26" s="1"/>
      <c r="T26" s="1" t="s">
        <v>30</v>
      </c>
      <c r="U26" s="2" t="b">
        <v>0</v>
      </c>
      <c r="V26" s="1"/>
      <c r="W26" s="2" t="b">
        <v>0</v>
      </c>
      <c r="X26" s="1">
        <v>7.3174000000000001</v>
      </c>
      <c r="Y26" s="1">
        <v>37770.473263005901</v>
      </c>
      <c r="Z26" s="1">
        <v>75.544616507282996</v>
      </c>
      <c r="AA26" s="2" t="b">
        <v>0</v>
      </c>
    </row>
    <row r="27" spans="1:27">
      <c r="A27" s="2"/>
      <c r="B27" s="2"/>
      <c r="C27" s="2" t="s">
        <v>202</v>
      </c>
      <c r="D27" s="2" t="s">
        <v>209</v>
      </c>
      <c r="E27" s="2"/>
      <c r="F27" s="1">
        <v>2</v>
      </c>
      <c r="G27" s="2" t="s">
        <v>295</v>
      </c>
      <c r="H27" s="2" t="s">
        <v>8</v>
      </c>
      <c r="I27" s="2" t="s">
        <v>36</v>
      </c>
      <c r="J27" s="3">
        <v>44398.712500729198</v>
      </c>
      <c r="K27" s="1">
        <v>5000</v>
      </c>
      <c r="L27" s="1">
        <v>7.8790333333333296</v>
      </c>
      <c r="M27" s="1">
        <v>520457.76577736298</v>
      </c>
      <c r="N27" s="2" t="b">
        <v>1</v>
      </c>
      <c r="O27" s="1">
        <v>5091.7981746148698</v>
      </c>
      <c r="P27" s="1"/>
      <c r="Q27" s="1">
        <v>5091.7981746148698</v>
      </c>
      <c r="R27" s="1">
        <f t="shared" si="0"/>
        <v>1272.9495436537175</v>
      </c>
      <c r="S27" s="1">
        <v>98.255138755476906</v>
      </c>
      <c r="T27" s="1">
        <v>31.549433751949799</v>
      </c>
      <c r="U27" s="2" t="b">
        <v>0</v>
      </c>
      <c r="V27" s="1">
        <v>46.1043305026908</v>
      </c>
      <c r="W27" s="2" t="b">
        <v>0</v>
      </c>
      <c r="X27" s="1">
        <v>7.3072166666666698</v>
      </c>
      <c r="Y27" s="1">
        <v>26521.306587626899</v>
      </c>
      <c r="Z27" s="1">
        <v>75.023757463964202</v>
      </c>
      <c r="AA27" s="2" t="b">
        <v>0</v>
      </c>
    </row>
    <row r="28" spans="1:27">
      <c r="A28" s="2"/>
      <c r="B28" s="2"/>
      <c r="C28" s="2" t="s">
        <v>202</v>
      </c>
      <c r="D28" s="2" t="s">
        <v>209</v>
      </c>
      <c r="E28" s="2"/>
      <c r="F28" s="1">
        <v>2</v>
      </c>
      <c r="G28" s="2" t="s">
        <v>294</v>
      </c>
      <c r="H28" s="2" t="s">
        <v>8</v>
      </c>
      <c r="I28" s="2" t="s">
        <v>36</v>
      </c>
      <c r="J28" s="3">
        <v>44398.730984699097</v>
      </c>
      <c r="K28" s="1">
        <v>5000</v>
      </c>
      <c r="L28" s="1">
        <v>7.8790333333333296</v>
      </c>
      <c r="M28" s="1">
        <v>520862.718757027</v>
      </c>
      <c r="N28" s="2" t="b">
        <v>0</v>
      </c>
      <c r="O28" s="1">
        <v>5151.8807659061504</v>
      </c>
      <c r="P28" s="1"/>
      <c r="Q28" s="1">
        <v>5151.8807659061504</v>
      </c>
      <c r="R28" s="1">
        <f t="shared" si="0"/>
        <v>1287.9701914765376</v>
      </c>
      <c r="S28" s="1">
        <v>101.51021474389999</v>
      </c>
      <c r="T28" s="1">
        <v>31.5146742815576</v>
      </c>
      <c r="U28" s="2" t="b">
        <v>0</v>
      </c>
      <c r="V28" s="1">
        <v>46.190346276582197</v>
      </c>
      <c r="W28" s="2" t="b">
        <v>0</v>
      </c>
      <c r="X28" s="1">
        <v>7.3072166666666698</v>
      </c>
      <c r="Y28" s="1">
        <v>26765.511295932101</v>
      </c>
      <c r="Z28" s="1">
        <v>76.612202864534098</v>
      </c>
      <c r="AA28" s="2" t="b">
        <v>0</v>
      </c>
    </row>
    <row r="29" spans="1:27">
      <c r="A29" s="2"/>
      <c r="B29" s="2"/>
      <c r="C29" s="2" t="s">
        <v>202</v>
      </c>
      <c r="D29" s="2" t="s">
        <v>209</v>
      </c>
      <c r="E29" s="2"/>
      <c r="F29" s="1">
        <v>2</v>
      </c>
      <c r="G29" s="2" t="s">
        <v>293</v>
      </c>
      <c r="H29" s="2" t="s">
        <v>8</v>
      </c>
      <c r="I29" s="2" t="s">
        <v>36</v>
      </c>
      <c r="J29" s="3">
        <v>44398.749421944398</v>
      </c>
      <c r="K29" s="1">
        <v>5000</v>
      </c>
      <c r="L29" s="1">
        <v>7.8746833333333299</v>
      </c>
      <c r="M29" s="1">
        <v>493070.21133174101</v>
      </c>
      <c r="N29" s="2" t="b">
        <v>0</v>
      </c>
      <c r="O29" s="1">
        <v>4985.5461044428403</v>
      </c>
      <c r="P29" s="1"/>
      <c r="Q29" s="1">
        <v>4985.5461044428403</v>
      </c>
      <c r="R29" s="1">
        <f t="shared" si="0"/>
        <v>1246.3865261107101</v>
      </c>
      <c r="S29" s="1">
        <v>100.26586842123299</v>
      </c>
      <c r="T29" s="1">
        <v>31.297265438515002</v>
      </c>
      <c r="U29" s="2" t="b">
        <v>0</v>
      </c>
      <c r="V29" s="1">
        <v>46.1038648082409</v>
      </c>
      <c r="W29" s="2" t="b">
        <v>0</v>
      </c>
      <c r="X29" s="1">
        <v>7.3072166666666698</v>
      </c>
      <c r="Y29" s="1">
        <v>26788.836510284698</v>
      </c>
      <c r="Z29" s="1">
        <v>76.497912510069895</v>
      </c>
      <c r="AA29" s="2" t="b">
        <v>0</v>
      </c>
    </row>
    <row r="30" spans="1:27">
      <c r="A30" s="2"/>
      <c r="B30" s="2"/>
      <c r="C30" s="2" t="s">
        <v>276</v>
      </c>
      <c r="D30" s="2" t="s">
        <v>209</v>
      </c>
      <c r="E30" s="2"/>
      <c r="F30" s="1">
        <v>17</v>
      </c>
      <c r="G30" s="2" t="s">
        <v>275</v>
      </c>
      <c r="H30" s="2" t="s">
        <v>8</v>
      </c>
      <c r="I30" s="2" t="s">
        <v>35</v>
      </c>
      <c r="J30" s="3">
        <v>44399.064098055598</v>
      </c>
      <c r="K30" s="1">
        <v>50</v>
      </c>
      <c r="L30" s="1">
        <v>7.8703333333333303</v>
      </c>
      <c r="M30" s="1">
        <v>0</v>
      </c>
      <c r="N30" s="2" t="b">
        <v>1</v>
      </c>
      <c r="O30" s="1">
        <v>0</v>
      </c>
      <c r="P30" s="1"/>
      <c r="Q30" s="1">
        <v>0</v>
      </c>
      <c r="R30" s="1">
        <f t="shared" si="0"/>
        <v>0</v>
      </c>
      <c r="S30" s="1">
        <v>8.0196652547284106</v>
      </c>
      <c r="T30" s="1">
        <v>1599.22224651951</v>
      </c>
      <c r="U30" s="2" t="b">
        <v>0</v>
      </c>
      <c r="V30" s="1">
        <v>68.405291986929598</v>
      </c>
      <c r="W30" s="2" t="b">
        <v>0</v>
      </c>
      <c r="X30" s="1">
        <v>7.3072166666666698</v>
      </c>
      <c r="Y30" s="1">
        <v>36382.445535870698</v>
      </c>
      <c r="Z30" s="1">
        <v>79.901306874773795</v>
      </c>
      <c r="AA30" s="2" t="b">
        <v>0</v>
      </c>
    </row>
    <row r="31" spans="1:27">
      <c r="A31" s="2"/>
      <c r="B31" s="2"/>
      <c r="C31" s="2" t="s">
        <v>189</v>
      </c>
      <c r="D31" s="2" t="s">
        <v>209</v>
      </c>
      <c r="E31" s="2"/>
      <c r="F31" s="1">
        <v>11</v>
      </c>
      <c r="G31" s="2" t="s">
        <v>262</v>
      </c>
      <c r="H31" s="2" t="s">
        <v>8</v>
      </c>
      <c r="I31" s="2" t="s">
        <v>33</v>
      </c>
      <c r="J31" s="3">
        <v>44399.193190486098</v>
      </c>
      <c r="K31" s="1">
        <v>80</v>
      </c>
      <c r="L31" s="1">
        <v>7.8746833333333299</v>
      </c>
      <c r="M31" s="1">
        <v>10372.0076247733</v>
      </c>
      <c r="N31" s="2" t="b">
        <v>0</v>
      </c>
      <c r="O31" s="1">
        <v>96.713052497412505</v>
      </c>
      <c r="P31" s="1"/>
      <c r="Q31" s="1">
        <v>96.713052497412505</v>
      </c>
      <c r="R31" s="1">
        <f t="shared" si="0"/>
        <v>24.178263124353126</v>
      </c>
      <c r="S31" s="1">
        <v>99.198075158132696</v>
      </c>
      <c r="T31" s="1">
        <v>43.009062269622397</v>
      </c>
      <c r="U31" s="2" t="b">
        <v>0</v>
      </c>
      <c r="V31" s="1">
        <v>49.992073107232201</v>
      </c>
      <c r="W31" s="2" t="b">
        <v>0</v>
      </c>
      <c r="X31" s="1">
        <v>7.3106</v>
      </c>
      <c r="Y31" s="1">
        <v>32875.874460952997</v>
      </c>
      <c r="Z31" s="1">
        <v>76.173147266840004</v>
      </c>
      <c r="AA31" s="2" t="b">
        <v>0</v>
      </c>
    </row>
    <row r="32" spans="1:27">
      <c r="A32" s="2"/>
      <c r="B32" s="2"/>
      <c r="C32" s="2" t="s">
        <v>219</v>
      </c>
      <c r="D32" s="2" t="s">
        <v>209</v>
      </c>
      <c r="E32" s="2"/>
      <c r="F32" s="1">
        <v>24</v>
      </c>
      <c r="G32" s="2" t="s">
        <v>261</v>
      </c>
      <c r="H32" s="2" t="s">
        <v>8</v>
      </c>
      <c r="I32" s="2" t="s">
        <v>20</v>
      </c>
      <c r="J32" s="3">
        <v>44399.211662511603</v>
      </c>
      <c r="K32" s="1">
        <v>200</v>
      </c>
      <c r="L32" s="1">
        <v>7.8703333333333303</v>
      </c>
      <c r="M32" s="1">
        <v>2253.5136134681602</v>
      </c>
      <c r="N32" s="2" t="b">
        <v>0</v>
      </c>
      <c r="O32" s="1">
        <v>20.756101279042301</v>
      </c>
      <c r="P32" s="1"/>
      <c r="Q32" s="1">
        <v>20.756101279042301</v>
      </c>
      <c r="R32" s="1">
        <f t="shared" si="0"/>
        <v>5.1890253197605753</v>
      </c>
      <c r="S32" s="1">
        <v>8.9231663506335703</v>
      </c>
      <c r="T32" s="1">
        <v>180.05303598080101</v>
      </c>
      <c r="U32" s="2" t="b">
        <v>0</v>
      </c>
      <c r="V32" s="1">
        <v>41.792479725892903</v>
      </c>
      <c r="W32" s="2" t="b">
        <v>0</v>
      </c>
      <c r="X32" s="1">
        <v>7.3106</v>
      </c>
      <c r="Y32" s="1">
        <v>37219.548481360602</v>
      </c>
      <c r="Z32" s="1">
        <v>77.407551566861201</v>
      </c>
      <c r="AA32" s="2" t="b">
        <v>0</v>
      </c>
    </row>
    <row r="33" spans="1:27">
      <c r="A33" s="2"/>
      <c r="B33" s="2"/>
      <c r="C33" s="2" t="s">
        <v>242</v>
      </c>
      <c r="D33" s="2" t="s">
        <v>209</v>
      </c>
      <c r="E33" s="2"/>
      <c r="F33" s="1">
        <v>34</v>
      </c>
      <c r="G33" s="2" t="s">
        <v>241</v>
      </c>
      <c r="H33" s="2" t="s">
        <v>8</v>
      </c>
      <c r="I33" s="2" t="s">
        <v>25</v>
      </c>
      <c r="J33" s="3">
        <v>44399.396404178202</v>
      </c>
      <c r="K33" s="1">
        <v>800</v>
      </c>
      <c r="L33" s="1">
        <v>7.8746833333333299</v>
      </c>
      <c r="M33" s="1">
        <v>9117.2686926401493</v>
      </c>
      <c r="N33" s="2" t="b">
        <v>0</v>
      </c>
      <c r="O33" s="1">
        <v>63.831869215841103</v>
      </c>
      <c r="P33" s="1"/>
      <c r="Q33" s="1">
        <v>63.831869215841103</v>
      </c>
      <c r="R33" s="1">
        <f t="shared" si="0"/>
        <v>15.957967303960276</v>
      </c>
      <c r="S33" s="1">
        <v>7.5300167925606196</v>
      </c>
      <c r="T33" s="1">
        <v>41.5570246868594</v>
      </c>
      <c r="U33" s="2" t="b">
        <v>0</v>
      </c>
      <c r="V33" s="1">
        <v>44.547315984514</v>
      </c>
      <c r="W33" s="2" t="b">
        <v>0</v>
      </c>
      <c r="X33" s="1">
        <v>7.3106</v>
      </c>
      <c r="Y33" s="1">
        <v>37360.782776939101</v>
      </c>
      <c r="Z33" s="1">
        <v>75.303052090118996</v>
      </c>
      <c r="AA33" s="2" t="b">
        <v>0</v>
      </c>
    </row>
    <row r="34" spans="1:27">
      <c r="A34" s="2"/>
      <c r="B34" s="2"/>
      <c r="C34" s="2" t="s">
        <v>188</v>
      </c>
      <c r="D34" s="2" t="s">
        <v>209</v>
      </c>
      <c r="E34" s="2"/>
      <c r="F34" s="1">
        <v>7</v>
      </c>
      <c r="G34" s="2" t="s">
        <v>240</v>
      </c>
      <c r="H34" s="2" t="s">
        <v>8</v>
      </c>
      <c r="I34" s="2" t="s">
        <v>12</v>
      </c>
      <c r="J34" s="3">
        <v>44399.414831238399</v>
      </c>
      <c r="K34" s="1">
        <v>500</v>
      </c>
      <c r="L34" s="1">
        <v>7.8746833333333299</v>
      </c>
      <c r="M34" s="1">
        <v>52287.753474532503</v>
      </c>
      <c r="N34" s="2" t="b">
        <v>0</v>
      </c>
      <c r="O34" s="1">
        <v>469.10334464782198</v>
      </c>
      <c r="P34" s="1"/>
      <c r="Q34" s="1">
        <v>469.10334464782198</v>
      </c>
      <c r="R34" s="1">
        <f t="shared" si="0"/>
        <v>117.2758361619555</v>
      </c>
      <c r="S34" s="1">
        <v>95.077219355849493</v>
      </c>
      <c r="T34" s="1">
        <v>33.5660947840665</v>
      </c>
      <c r="U34" s="2" t="b">
        <v>0</v>
      </c>
      <c r="V34" s="1">
        <v>45.3875587639806</v>
      </c>
      <c r="W34" s="2" t="b">
        <v>0</v>
      </c>
      <c r="X34" s="1">
        <v>7.3174000000000001</v>
      </c>
      <c r="Y34" s="1">
        <v>31796.729223463801</v>
      </c>
      <c r="Z34" s="1">
        <v>77.235702802851804</v>
      </c>
      <c r="AA34" s="2" t="b">
        <v>0</v>
      </c>
    </row>
    <row r="35" spans="1:27">
      <c r="A35" s="2"/>
      <c r="B35" s="2"/>
      <c r="C35" s="2" t="s">
        <v>197</v>
      </c>
      <c r="D35" s="2" t="s">
        <v>209</v>
      </c>
      <c r="E35" s="2"/>
      <c r="F35" s="1">
        <v>8</v>
      </c>
      <c r="G35" s="2" t="s">
        <v>220</v>
      </c>
      <c r="H35" s="2" t="s">
        <v>8</v>
      </c>
      <c r="I35" s="2" t="s">
        <v>26</v>
      </c>
      <c r="J35" s="3">
        <v>44399.615966724501</v>
      </c>
      <c r="K35" s="1">
        <v>350</v>
      </c>
      <c r="L35" s="1">
        <v>7.8746833333333299</v>
      </c>
      <c r="M35" s="1">
        <v>37181.427194375297</v>
      </c>
      <c r="N35" s="2" t="b">
        <v>0</v>
      </c>
      <c r="O35" s="1">
        <v>358.78995257181799</v>
      </c>
      <c r="P35" s="1"/>
      <c r="Q35" s="1">
        <v>358.78995257181799</v>
      </c>
      <c r="R35" s="1">
        <f t="shared" si="0"/>
        <v>89.697488142954498</v>
      </c>
      <c r="S35" s="1">
        <v>100.732337080703</v>
      </c>
      <c r="T35" s="1">
        <v>33.442773550206802</v>
      </c>
      <c r="U35" s="2" t="b">
        <v>0</v>
      </c>
      <c r="V35" s="1">
        <v>45.895075482914798</v>
      </c>
      <c r="W35" s="2" t="b">
        <v>0</v>
      </c>
      <c r="X35" s="1">
        <v>7.3174000000000001</v>
      </c>
      <c r="Y35" s="1">
        <v>33188.2306646586</v>
      </c>
      <c r="Z35" s="1">
        <v>77.599793842594494</v>
      </c>
      <c r="AA35" s="2" t="b">
        <v>0</v>
      </c>
    </row>
    <row r="36" spans="1:27">
      <c r="A36" s="2"/>
      <c r="B36" s="2"/>
      <c r="C36" s="2" t="s">
        <v>219</v>
      </c>
      <c r="D36" s="2" t="s">
        <v>209</v>
      </c>
      <c r="E36" s="2"/>
      <c r="F36" s="1">
        <v>24</v>
      </c>
      <c r="G36" s="2" t="s">
        <v>218</v>
      </c>
      <c r="H36" s="2" t="s">
        <v>8</v>
      </c>
      <c r="I36" s="2" t="s">
        <v>20</v>
      </c>
      <c r="J36" s="3">
        <v>44399.634330092602</v>
      </c>
      <c r="K36" s="1">
        <v>200</v>
      </c>
      <c r="L36" s="1">
        <v>7.8703333333333303</v>
      </c>
      <c r="M36" s="1">
        <v>2177.00442921785</v>
      </c>
      <c r="N36" s="2" t="b">
        <v>0</v>
      </c>
      <c r="O36" s="1">
        <v>20.253796182959</v>
      </c>
      <c r="P36" s="1"/>
      <c r="Q36" s="1">
        <v>20.253796182959</v>
      </c>
      <c r="R36" s="1">
        <f t="shared" si="0"/>
        <v>5.0634490457397501</v>
      </c>
      <c r="S36" s="1">
        <v>8.4143151064971899</v>
      </c>
      <c r="T36" s="1">
        <v>179.514381182726</v>
      </c>
      <c r="U36" s="2" t="b">
        <v>0</v>
      </c>
      <c r="V36" s="1">
        <v>56.712983287007297</v>
      </c>
      <c r="W36" s="2" t="b">
        <v>0</v>
      </c>
      <c r="X36" s="1">
        <v>7.3174000000000001</v>
      </c>
      <c r="Y36" s="1">
        <v>34928.272631344997</v>
      </c>
      <c r="Z36" s="1">
        <v>75.520325824385907</v>
      </c>
      <c r="AA36" s="2" t="b">
        <v>0</v>
      </c>
    </row>
    <row r="37" spans="1:27">
      <c r="A37" s="2"/>
      <c r="B37" s="2"/>
      <c r="C37" s="2" t="s">
        <v>195</v>
      </c>
      <c r="D37" s="2" t="s">
        <v>209</v>
      </c>
      <c r="E37" s="2"/>
      <c r="F37" s="1">
        <v>10</v>
      </c>
      <c r="G37" s="2" t="s">
        <v>210</v>
      </c>
      <c r="H37" s="2" t="s">
        <v>8</v>
      </c>
      <c r="I37" s="2" t="s">
        <v>32</v>
      </c>
      <c r="J37" s="3">
        <v>44399.725735185202</v>
      </c>
      <c r="K37" s="1">
        <v>125</v>
      </c>
      <c r="L37" s="1">
        <v>7.8790333333333296</v>
      </c>
      <c r="M37" s="1">
        <v>14729.243441426701</v>
      </c>
      <c r="N37" s="2" t="b">
        <v>0</v>
      </c>
      <c r="O37" s="1">
        <v>144.107127313365</v>
      </c>
      <c r="P37" s="1"/>
      <c r="Q37" s="1">
        <v>144.107127313365</v>
      </c>
      <c r="R37" s="1">
        <f t="shared" si="0"/>
        <v>36.02678182834125</v>
      </c>
      <c r="S37" s="1">
        <v>102.024289993493</v>
      </c>
      <c r="T37" s="1">
        <v>41.304320315340803</v>
      </c>
      <c r="U37" s="2" t="b">
        <v>0</v>
      </c>
      <c r="V37" s="1">
        <v>47.664851255665297</v>
      </c>
      <c r="W37" s="2" t="b">
        <v>0</v>
      </c>
      <c r="X37" s="1">
        <v>7.3309666666666704</v>
      </c>
      <c r="Y37" s="1">
        <v>32045.5760120462</v>
      </c>
      <c r="Z37" s="1">
        <v>75.933770881569004</v>
      </c>
      <c r="AA37" s="2" t="b">
        <v>0</v>
      </c>
    </row>
    <row r="38" spans="1:27">
      <c r="A38" s="2"/>
      <c r="B38" s="2"/>
      <c r="C38" s="2" t="s">
        <v>274</v>
      </c>
      <c r="D38" s="2" t="s">
        <v>209</v>
      </c>
      <c r="E38" s="2"/>
      <c r="F38" s="1">
        <v>18</v>
      </c>
      <c r="G38" s="2" t="s">
        <v>273</v>
      </c>
      <c r="H38" s="2" t="s">
        <v>6</v>
      </c>
      <c r="I38" s="2"/>
      <c r="J38" s="3">
        <v>44399.082374259298</v>
      </c>
      <c r="K38" s="1"/>
      <c r="L38" s="1">
        <v>7.7572000000000001</v>
      </c>
      <c r="M38" s="1">
        <v>0</v>
      </c>
      <c r="N38" s="2" t="b">
        <v>1</v>
      </c>
      <c r="O38" s="1">
        <v>0</v>
      </c>
      <c r="P38" s="1"/>
      <c r="Q38" s="1">
        <v>0</v>
      </c>
      <c r="R38" s="1">
        <f t="shared" si="0"/>
        <v>0</v>
      </c>
      <c r="S38" s="1"/>
      <c r="T38" s="1" t="s">
        <v>30</v>
      </c>
      <c r="U38" s="2" t="b">
        <v>0</v>
      </c>
      <c r="V38" s="1"/>
      <c r="W38" s="2" t="b">
        <v>0</v>
      </c>
      <c r="X38" s="1">
        <v>7.3140000000000001</v>
      </c>
      <c r="Y38" s="1">
        <v>26740.854695316099</v>
      </c>
      <c r="Z38" s="1">
        <v>72.997754297261395</v>
      </c>
      <c r="AA38" s="2" t="b">
        <v>0</v>
      </c>
    </row>
    <row r="39" spans="1:27">
      <c r="A39" s="2"/>
      <c r="B39" s="2"/>
      <c r="C39" s="2" t="s">
        <v>272</v>
      </c>
      <c r="D39" s="2" t="s">
        <v>209</v>
      </c>
      <c r="E39" s="2"/>
      <c r="F39" s="1">
        <v>19</v>
      </c>
      <c r="G39" s="2" t="s">
        <v>271</v>
      </c>
      <c r="H39" s="2" t="s">
        <v>6</v>
      </c>
      <c r="I39" s="2"/>
      <c r="J39" s="3">
        <v>44399.100784108799</v>
      </c>
      <c r="K39" s="1"/>
      <c r="L39" s="1" t="s">
        <v>30</v>
      </c>
      <c r="M39" s="1" t="s">
        <v>30</v>
      </c>
      <c r="N39" s="2" t="b">
        <v>0</v>
      </c>
      <c r="O39" s="1" t="s">
        <v>30</v>
      </c>
      <c r="P39" s="1" t="s">
        <v>30</v>
      </c>
      <c r="Q39" s="1" t="s">
        <v>30</v>
      </c>
      <c r="R39" s="1"/>
      <c r="S39" s="1"/>
      <c r="T39" s="1"/>
      <c r="U39" s="2" t="b">
        <v>0</v>
      </c>
      <c r="V39" s="1"/>
      <c r="W39" s="2" t="b">
        <v>0</v>
      </c>
      <c r="X39" s="1">
        <v>7.3106</v>
      </c>
      <c r="Y39" s="1">
        <v>27168.470503110701</v>
      </c>
      <c r="Z39" s="1">
        <v>75.929557582174596</v>
      </c>
      <c r="AA39" s="2" t="b">
        <v>0</v>
      </c>
    </row>
    <row r="40" spans="1:27">
      <c r="A40" s="2"/>
      <c r="B40" s="2"/>
      <c r="C40" s="2" t="s">
        <v>270</v>
      </c>
      <c r="D40" s="2" t="s">
        <v>209</v>
      </c>
      <c r="E40" s="2"/>
      <c r="F40" s="1">
        <v>20</v>
      </c>
      <c r="G40" s="2" t="s">
        <v>269</v>
      </c>
      <c r="H40" s="2" t="s">
        <v>6</v>
      </c>
      <c r="I40" s="2"/>
      <c r="J40" s="3">
        <v>44399.119341041704</v>
      </c>
      <c r="K40" s="1"/>
      <c r="L40" s="1">
        <v>7.8224666666666698</v>
      </c>
      <c r="M40" s="1">
        <v>0</v>
      </c>
      <c r="N40" s="2" t="b">
        <v>1</v>
      </c>
      <c r="O40" s="1">
        <v>0</v>
      </c>
      <c r="P40" s="1"/>
      <c r="Q40" s="1">
        <v>0</v>
      </c>
      <c r="R40" s="1">
        <f t="shared" si="0"/>
        <v>0</v>
      </c>
      <c r="S40" s="1"/>
      <c r="T40" s="1"/>
      <c r="U40" s="2" t="b">
        <v>0</v>
      </c>
      <c r="V40" s="1"/>
      <c r="W40" s="2" t="b">
        <v>0</v>
      </c>
      <c r="X40" s="1">
        <v>7.3106</v>
      </c>
      <c r="Y40" s="1">
        <v>25526.067036089102</v>
      </c>
      <c r="Z40" s="1">
        <v>74.122268681529107</v>
      </c>
      <c r="AA40" s="2" t="b">
        <v>0</v>
      </c>
    </row>
    <row r="41" spans="1:27">
      <c r="A41" s="2"/>
      <c r="B41" s="2"/>
      <c r="C41" s="2" t="s">
        <v>268</v>
      </c>
      <c r="D41" s="2" t="s">
        <v>209</v>
      </c>
      <c r="E41" s="2"/>
      <c r="F41" s="1">
        <v>21</v>
      </c>
      <c r="G41" s="2" t="s">
        <v>267</v>
      </c>
      <c r="H41" s="2" t="s">
        <v>6</v>
      </c>
      <c r="I41" s="2"/>
      <c r="J41" s="3">
        <v>44399.137778402801</v>
      </c>
      <c r="K41" s="1"/>
      <c r="L41" s="1">
        <v>7.4743500000000003</v>
      </c>
      <c r="M41" s="1">
        <v>0</v>
      </c>
      <c r="N41" s="2" t="b">
        <v>1</v>
      </c>
      <c r="O41" s="1">
        <v>0</v>
      </c>
      <c r="P41" s="1"/>
      <c r="Q41" s="1">
        <v>0</v>
      </c>
      <c r="R41" s="1">
        <f t="shared" si="0"/>
        <v>0</v>
      </c>
      <c r="S41" s="1"/>
      <c r="T41" s="1"/>
      <c r="U41" s="2" t="b">
        <v>0</v>
      </c>
      <c r="V41" s="1"/>
      <c r="W41" s="2" t="b">
        <v>0</v>
      </c>
      <c r="X41" s="1">
        <v>7.3072166666666698</v>
      </c>
      <c r="Y41" s="1">
        <v>28003.124023693599</v>
      </c>
      <c r="Z41" s="1">
        <v>76.181656125250797</v>
      </c>
      <c r="AA41" s="2" t="b">
        <v>0</v>
      </c>
    </row>
    <row r="42" spans="1:27">
      <c r="A42" s="2"/>
      <c r="B42" s="2"/>
      <c r="C42" s="2" t="s">
        <v>266</v>
      </c>
      <c r="D42" s="2" t="s">
        <v>209</v>
      </c>
      <c r="E42" s="2"/>
      <c r="F42" s="1">
        <v>22</v>
      </c>
      <c r="G42" s="2" t="s">
        <v>265</v>
      </c>
      <c r="H42" s="2" t="s">
        <v>6</v>
      </c>
      <c r="I42" s="2"/>
      <c r="J42" s="3">
        <v>44399.156253182897</v>
      </c>
      <c r="K42" s="1"/>
      <c r="L42" s="1">
        <v>7.8703333333333303</v>
      </c>
      <c r="M42" s="1">
        <v>0</v>
      </c>
      <c r="N42" s="2" t="b">
        <v>1</v>
      </c>
      <c r="O42" s="1">
        <v>0</v>
      </c>
      <c r="P42" s="1"/>
      <c r="Q42" s="1">
        <v>0</v>
      </c>
      <c r="R42" s="1">
        <f t="shared" si="0"/>
        <v>0</v>
      </c>
      <c r="S42" s="1"/>
      <c r="T42" s="1" t="s">
        <v>30</v>
      </c>
      <c r="U42" s="2" t="b">
        <v>0</v>
      </c>
      <c r="V42" s="1"/>
      <c r="W42" s="2" t="b">
        <v>0</v>
      </c>
      <c r="X42" s="1">
        <v>7.3072166666666698</v>
      </c>
      <c r="Y42" s="1">
        <v>28488.2316196514</v>
      </c>
      <c r="Z42" s="1">
        <v>77.302978026862107</v>
      </c>
      <c r="AA42" s="2" t="b">
        <v>0</v>
      </c>
    </row>
    <row r="43" spans="1:27">
      <c r="A43" s="2"/>
      <c r="B43" s="2"/>
      <c r="C43" s="2" t="s">
        <v>264</v>
      </c>
      <c r="D43" s="2" t="s">
        <v>209</v>
      </c>
      <c r="E43" s="2"/>
      <c r="F43" s="1">
        <v>23</v>
      </c>
      <c r="G43" s="2" t="s">
        <v>263</v>
      </c>
      <c r="H43" s="2" t="s">
        <v>6</v>
      </c>
      <c r="I43" s="2"/>
      <c r="J43" s="3">
        <v>44399.174728912003</v>
      </c>
      <c r="K43" s="1"/>
      <c r="L43" s="1">
        <v>7.8137666666666696</v>
      </c>
      <c r="M43" s="1">
        <v>0</v>
      </c>
      <c r="N43" s="2" t="b">
        <v>1</v>
      </c>
      <c r="O43" s="1">
        <v>0</v>
      </c>
      <c r="P43" s="1"/>
      <c r="Q43" s="1">
        <v>0</v>
      </c>
      <c r="R43" s="1">
        <f t="shared" si="0"/>
        <v>0</v>
      </c>
      <c r="S43" s="1"/>
      <c r="T43" s="1" t="s">
        <v>30</v>
      </c>
      <c r="U43" s="2" t="b">
        <v>0</v>
      </c>
      <c r="V43" s="1"/>
      <c r="W43" s="2" t="b">
        <v>0</v>
      </c>
      <c r="X43" s="1">
        <v>7.3106</v>
      </c>
      <c r="Y43" s="1">
        <v>27279.789846209998</v>
      </c>
      <c r="Z43" s="1">
        <v>76.033920641729495</v>
      </c>
      <c r="AA43" s="2" t="b">
        <v>0</v>
      </c>
    </row>
    <row r="44" spans="1:27">
      <c r="A44" s="2"/>
      <c r="B44" s="2"/>
      <c r="C44" s="2" t="s">
        <v>260</v>
      </c>
      <c r="D44" s="2" t="s">
        <v>209</v>
      </c>
      <c r="E44" s="2"/>
      <c r="F44" s="1">
        <v>25</v>
      </c>
      <c r="G44" s="2" t="s">
        <v>259</v>
      </c>
      <c r="H44" s="2" t="s">
        <v>6</v>
      </c>
      <c r="I44" s="2"/>
      <c r="J44" s="3">
        <v>44399.230176770798</v>
      </c>
      <c r="K44" s="1"/>
      <c r="L44" s="1">
        <v>7.8746833333333299</v>
      </c>
      <c r="M44" s="1">
        <v>11280.6813121711</v>
      </c>
      <c r="N44" s="2" t="b">
        <v>0</v>
      </c>
      <c r="O44" s="1">
        <v>107.88921844267399</v>
      </c>
      <c r="P44" s="1"/>
      <c r="Q44" s="1">
        <v>107.88921844267399</v>
      </c>
      <c r="R44" s="1">
        <f t="shared" si="0"/>
        <v>26.972304610668498</v>
      </c>
      <c r="S44" s="1"/>
      <c r="T44" s="1">
        <v>44.404938109893003</v>
      </c>
      <c r="U44" s="2" t="b">
        <v>0</v>
      </c>
      <c r="V44" s="1">
        <v>45.9166653892634</v>
      </c>
      <c r="W44" s="2" t="b">
        <v>0</v>
      </c>
      <c r="X44" s="1">
        <v>7.3140000000000001</v>
      </c>
      <c r="Y44" s="1">
        <v>28473.4215072958</v>
      </c>
      <c r="Z44" s="1">
        <v>75.014776472668402</v>
      </c>
      <c r="AA44" s="2" t="b">
        <v>0</v>
      </c>
    </row>
    <row r="45" spans="1:27">
      <c r="A45" s="2"/>
      <c r="B45" s="2"/>
      <c r="C45" s="2" t="s">
        <v>258</v>
      </c>
      <c r="D45" s="2" t="s">
        <v>209</v>
      </c>
      <c r="E45" s="2"/>
      <c r="F45" s="1">
        <v>26</v>
      </c>
      <c r="G45" s="2" t="s">
        <v>257</v>
      </c>
      <c r="H45" s="2" t="s">
        <v>6</v>
      </c>
      <c r="I45" s="2"/>
      <c r="J45" s="3">
        <v>44399.248625231499</v>
      </c>
      <c r="K45" s="1"/>
      <c r="L45" s="1">
        <v>7.8746833333333299</v>
      </c>
      <c r="M45" s="1">
        <v>13085.8641517302</v>
      </c>
      <c r="N45" s="2" t="b">
        <v>0</v>
      </c>
      <c r="O45" s="1">
        <v>131.59181279548901</v>
      </c>
      <c r="P45" s="1"/>
      <c r="Q45" s="1">
        <v>131.59181279548901</v>
      </c>
      <c r="R45" s="1">
        <f t="shared" si="0"/>
        <v>32.897953198872251</v>
      </c>
      <c r="S45" s="1"/>
      <c r="T45" s="1">
        <v>43.023628885396597</v>
      </c>
      <c r="U45" s="2" t="b">
        <v>0</v>
      </c>
      <c r="V45" s="1">
        <v>50.607776504711801</v>
      </c>
      <c r="W45" s="2" t="b">
        <v>0</v>
      </c>
      <c r="X45" s="1">
        <v>7.3140000000000001</v>
      </c>
      <c r="Y45" s="1">
        <v>28290.778275398799</v>
      </c>
      <c r="Z45" s="1">
        <v>76.1459224980795</v>
      </c>
      <c r="AA45" s="2" t="b">
        <v>0</v>
      </c>
    </row>
    <row r="46" spans="1:27">
      <c r="A46" s="2"/>
      <c r="B46" s="2"/>
      <c r="C46" s="2" t="s">
        <v>256</v>
      </c>
      <c r="D46" s="2" t="s">
        <v>209</v>
      </c>
      <c r="E46" s="2"/>
      <c r="F46" s="1">
        <v>27</v>
      </c>
      <c r="G46" s="2" t="s">
        <v>255</v>
      </c>
      <c r="H46" s="2" t="s">
        <v>6</v>
      </c>
      <c r="I46" s="2"/>
      <c r="J46" s="3">
        <v>44399.267086307897</v>
      </c>
      <c r="K46" s="1"/>
      <c r="L46" s="1">
        <v>7.8790333333333296</v>
      </c>
      <c r="M46" s="1">
        <v>11118.2509473214</v>
      </c>
      <c r="N46" s="2" t="b">
        <v>0</v>
      </c>
      <c r="O46" s="1">
        <v>113.41825694624499</v>
      </c>
      <c r="P46" s="1"/>
      <c r="Q46" s="1">
        <v>113.41825694624499</v>
      </c>
      <c r="R46" s="1">
        <f t="shared" si="0"/>
        <v>28.354564236561249</v>
      </c>
      <c r="S46" s="1"/>
      <c r="T46" s="1">
        <v>55.073950164553601</v>
      </c>
      <c r="U46" s="2" t="b">
        <v>0</v>
      </c>
      <c r="V46" s="1">
        <v>47.123156313798702</v>
      </c>
      <c r="W46" s="2" t="b">
        <v>0</v>
      </c>
      <c r="X46" s="1">
        <v>7.3174000000000001</v>
      </c>
      <c r="Y46" s="1">
        <v>28868.636120074501</v>
      </c>
      <c r="Z46" s="1">
        <v>81.067271626865406</v>
      </c>
      <c r="AA46" s="2" t="b">
        <v>0</v>
      </c>
    </row>
    <row r="47" spans="1:27">
      <c r="A47" s="2"/>
      <c r="B47" s="2"/>
      <c r="C47" s="2" t="s">
        <v>254</v>
      </c>
      <c r="D47" s="2" t="s">
        <v>209</v>
      </c>
      <c r="E47" s="2"/>
      <c r="F47" s="1">
        <v>28</v>
      </c>
      <c r="G47" s="2" t="s">
        <v>253</v>
      </c>
      <c r="H47" s="2" t="s">
        <v>6</v>
      </c>
      <c r="I47" s="2"/>
      <c r="J47" s="3">
        <v>44399.285602384298</v>
      </c>
      <c r="K47" s="1"/>
      <c r="L47" s="1">
        <v>7.8746833333333299</v>
      </c>
      <c r="M47" s="1">
        <v>55286.329808529197</v>
      </c>
      <c r="N47" s="2" t="b">
        <v>0</v>
      </c>
      <c r="O47" s="1">
        <v>603.61502097913001</v>
      </c>
      <c r="P47" s="1"/>
      <c r="Q47" s="1">
        <v>603.61502097913001</v>
      </c>
      <c r="R47" s="1">
        <f t="shared" si="0"/>
        <v>150.9037552447825</v>
      </c>
      <c r="S47" s="1"/>
      <c r="T47" s="1">
        <v>32.5839860065552</v>
      </c>
      <c r="U47" s="2" t="b">
        <v>0</v>
      </c>
      <c r="V47" s="1">
        <v>46.151379218208803</v>
      </c>
      <c r="W47" s="2" t="b">
        <v>0</v>
      </c>
      <c r="X47" s="1">
        <v>7.3207833333333303</v>
      </c>
      <c r="Y47" s="1">
        <v>28664.8289645398</v>
      </c>
      <c r="Z47" s="1">
        <v>73.769470854175196</v>
      </c>
      <c r="AA47" s="2" t="b">
        <v>0</v>
      </c>
    </row>
    <row r="48" spans="1:27">
      <c r="A48" s="2"/>
      <c r="B48" s="2"/>
      <c r="C48" s="2" t="s">
        <v>252</v>
      </c>
      <c r="D48" s="2" t="s">
        <v>209</v>
      </c>
      <c r="E48" s="2"/>
      <c r="F48" s="1">
        <v>29</v>
      </c>
      <c r="G48" s="2" t="s">
        <v>251</v>
      </c>
      <c r="H48" s="2" t="s">
        <v>6</v>
      </c>
      <c r="I48" s="2"/>
      <c r="J48" s="3">
        <v>44399.304047488396</v>
      </c>
      <c r="K48" s="1"/>
      <c r="L48" s="1">
        <v>7.8746833333333299</v>
      </c>
      <c r="M48" s="1">
        <v>66876.833826498303</v>
      </c>
      <c r="N48" s="2" t="b">
        <v>0</v>
      </c>
      <c r="O48" s="1">
        <v>731.14322788960703</v>
      </c>
      <c r="P48" s="1"/>
      <c r="Q48" s="1">
        <v>731.14322788960703</v>
      </c>
      <c r="R48" s="1">
        <f t="shared" si="0"/>
        <v>182.78580697240176</v>
      </c>
      <c r="S48" s="1"/>
      <c r="T48" s="1">
        <v>34.678029621900201</v>
      </c>
      <c r="U48" s="2" t="b">
        <v>0</v>
      </c>
      <c r="V48" s="1">
        <v>46.105948887734897</v>
      </c>
      <c r="W48" s="2" t="b">
        <v>0</v>
      </c>
      <c r="X48" s="1">
        <v>7.3174000000000001</v>
      </c>
      <c r="Y48" s="1">
        <v>19052.218550183101</v>
      </c>
      <c r="Z48" s="1">
        <v>72.026636894665998</v>
      </c>
      <c r="AA48" s="2" t="b">
        <v>0</v>
      </c>
    </row>
    <row r="49" spans="1:27">
      <c r="A49" s="2"/>
      <c r="B49" s="2"/>
      <c r="C49" s="2" t="s">
        <v>250</v>
      </c>
      <c r="D49" s="2" t="s">
        <v>209</v>
      </c>
      <c r="E49" s="2"/>
      <c r="F49" s="1">
        <v>30</v>
      </c>
      <c r="G49" s="2" t="s">
        <v>249</v>
      </c>
      <c r="H49" s="2" t="s">
        <v>6</v>
      </c>
      <c r="I49" s="2"/>
      <c r="J49" s="3">
        <v>44399.322497222201</v>
      </c>
      <c r="K49" s="1"/>
      <c r="L49" s="1">
        <v>7.8790333333333296</v>
      </c>
      <c r="M49" s="1">
        <v>55771.895030261701</v>
      </c>
      <c r="N49" s="2" t="b">
        <v>0</v>
      </c>
      <c r="O49" s="1">
        <v>546.24237567642194</v>
      </c>
      <c r="P49" s="1"/>
      <c r="Q49" s="1">
        <v>546.24237567642194</v>
      </c>
      <c r="R49" s="1">
        <f t="shared" si="0"/>
        <v>136.56059391910549</v>
      </c>
      <c r="S49" s="1"/>
      <c r="T49" s="1">
        <v>32.8929217886269</v>
      </c>
      <c r="U49" s="2" t="b">
        <v>0</v>
      </c>
      <c r="V49" s="1">
        <v>46.763686837525299</v>
      </c>
      <c r="W49" s="2" t="b">
        <v>0</v>
      </c>
      <c r="X49" s="1">
        <v>7.3174000000000001</v>
      </c>
      <c r="Y49" s="1">
        <v>27339.563279497499</v>
      </c>
      <c r="Z49" s="1">
        <v>80.168642954499902</v>
      </c>
      <c r="AA49" s="2" t="b">
        <v>0</v>
      </c>
    </row>
    <row r="50" spans="1:27">
      <c r="A50" s="2"/>
      <c r="B50" s="2"/>
      <c r="C50" s="2" t="s">
        <v>248</v>
      </c>
      <c r="D50" s="2" t="s">
        <v>209</v>
      </c>
      <c r="E50" s="2"/>
      <c r="F50" s="1">
        <v>31</v>
      </c>
      <c r="G50" s="2" t="s">
        <v>247</v>
      </c>
      <c r="H50" s="2" t="s">
        <v>6</v>
      </c>
      <c r="I50" s="2"/>
      <c r="J50" s="3">
        <v>44399.341036284699</v>
      </c>
      <c r="K50" s="1"/>
      <c r="L50" s="1">
        <v>7.8790333333333296</v>
      </c>
      <c r="M50" s="1">
        <v>38659.439914974202</v>
      </c>
      <c r="N50" s="2" t="b">
        <v>0</v>
      </c>
      <c r="O50" s="1">
        <v>365.94907036255501</v>
      </c>
      <c r="P50" s="1"/>
      <c r="Q50" s="1">
        <v>365.94907036255501</v>
      </c>
      <c r="R50" s="1">
        <f t="shared" si="0"/>
        <v>91.487267590638751</v>
      </c>
      <c r="S50" s="1"/>
      <c r="T50" s="1">
        <v>35.385672669929001</v>
      </c>
      <c r="U50" s="2" t="b">
        <v>0</v>
      </c>
      <c r="V50" s="1">
        <v>45.261244190408704</v>
      </c>
      <c r="W50" s="2" t="b">
        <v>0</v>
      </c>
      <c r="X50" s="1">
        <v>7.3106</v>
      </c>
      <c r="Y50" s="1">
        <v>28999.730662915499</v>
      </c>
      <c r="Z50" s="1">
        <v>75.557879408225503</v>
      </c>
      <c r="AA50" s="2" t="b">
        <v>0</v>
      </c>
    </row>
    <row r="51" spans="1:27">
      <c r="A51" s="2"/>
      <c r="B51" s="2"/>
      <c r="C51" s="2" t="s">
        <v>246</v>
      </c>
      <c r="D51" s="2" t="s">
        <v>209</v>
      </c>
      <c r="E51" s="2"/>
      <c r="F51" s="1">
        <v>32</v>
      </c>
      <c r="G51" s="2" t="s">
        <v>245</v>
      </c>
      <c r="H51" s="2" t="s">
        <v>6</v>
      </c>
      <c r="I51" s="2"/>
      <c r="J51" s="3">
        <v>44399.359521921302</v>
      </c>
      <c r="K51" s="1"/>
      <c r="L51" s="1">
        <v>7.8746833333333299</v>
      </c>
      <c r="M51" s="1">
        <v>45084.959093418103</v>
      </c>
      <c r="N51" s="2" t="b">
        <v>0</v>
      </c>
      <c r="O51" s="1">
        <v>405.28874047634997</v>
      </c>
      <c r="P51" s="1"/>
      <c r="Q51" s="1">
        <v>405.28874047634997</v>
      </c>
      <c r="R51" s="1">
        <f t="shared" si="0"/>
        <v>101.32218511908749</v>
      </c>
      <c r="S51" s="1"/>
      <c r="T51" s="1">
        <v>32.7838442673103</v>
      </c>
      <c r="U51" s="2" t="b">
        <v>0</v>
      </c>
      <c r="V51" s="1">
        <v>47.078092915307003</v>
      </c>
      <c r="W51" s="2" t="b">
        <v>0</v>
      </c>
      <c r="X51" s="1">
        <v>7.3140000000000001</v>
      </c>
      <c r="Y51" s="1">
        <v>28542.311236926798</v>
      </c>
      <c r="Z51" s="1">
        <v>74.286281588796896</v>
      </c>
      <c r="AA51" s="2" t="b">
        <v>0</v>
      </c>
    </row>
    <row r="52" spans="1:27">
      <c r="A52" s="2"/>
      <c r="B52" s="2"/>
      <c r="C52" s="2" t="s">
        <v>244</v>
      </c>
      <c r="D52" s="2" t="s">
        <v>209</v>
      </c>
      <c r="E52" s="2"/>
      <c r="F52" s="1">
        <v>33</v>
      </c>
      <c r="G52" s="2" t="s">
        <v>243</v>
      </c>
      <c r="H52" s="2" t="s">
        <v>6</v>
      </c>
      <c r="I52" s="2"/>
      <c r="J52" s="3">
        <v>44399.377948217603</v>
      </c>
      <c r="K52" s="1"/>
      <c r="L52" s="1">
        <v>7.8746833333333299</v>
      </c>
      <c r="M52" s="1">
        <v>41969.072538283603</v>
      </c>
      <c r="N52" s="2" t="b">
        <v>0</v>
      </c>
      <c r="O52" s="1">
        <v>442.91941622402999</v>
      </c>
      <c r="P52" s="1"/>
      <c r="Q52" s="1">
        <v>442.91941622402999</v>
      </c>
      <c r="R52" s="1">
        <f t="shared" si="0"/>
        <v>110.7298540560075</v>
      </c>
      <c r="S52" s="1"/>
      <c r="T52" s="1">
        <v>33.732855695792601</v>
      </c>
      <c r="U52" s="2" t="b">
        <v>0</v>
      </c>
      <c r="V52" s="1">
        <v>46.575830247892597</v>
      </c>
      <c r="W52" s="2" t="b">
        <v>0</v>
      </c>
      <c r="X52" s="1">
        <v>7.3106</v>
      </c>
      <c r="Y52" s="1">
        <v>28513.523087749902</v>
      </c>
      <c r="Z52" s="1">
        <v>73.621656557395198</v>
      </c>
      <c r="AA52" s="2" t="b">
        <v>0</v>
      </c>
    </row>
    <row r="53" spans="1:27">
      <c r="A53" s="2"/>
      <c r="B53" s="2"/>
      <c r="C53" s="2" t="s">
        <v>238</v>
      </c>
      <c r="D53" s="2" t="s">
        <v>209</v>
      </c>
      <c r="E53" s="2"/>
      <c r="F53" s="1">
        <v>35</v>
      </c>
      <c r="G53" s="2" t="s">
        <v>237</v>
      </c>
      <c r="H53" s="2" t="s">
        <v>6</v>
      </c>
      <c r="I53" s="2"/>
      <c r="J53" s="3">
        <v>44399.451347743103</v>
      </c>
      <c r="K53" s="1"/>
      <c r="L53" s="1">
        <v>7.8746833333333299</v>
      </c>
      <c r="M53" s="1">
        <v>196109.011564599</v>
      </c>
      <c r="N53" s="2" t="b">
        <v>0</v>
      </c>
      <c r="O53" s="1">
        <v>1855.3411976304301</v>
      </c>
      <c r="P53" s="1"/>
      <c r="Q53" s="1">
        <v>1855.3411976304301</v>
      </c>
      <c r="R53" s="1">
        <f t="shared" si="0"/>
        <v>463.83529940760752</v>
      </c>
      <c r="S53" s="1"/>
      <c r="T53" s="1">
        <v>32.534845150461599</v>
      </c>
      <c r="U53" s="2" t="b">
        <v>0</v>
      </c>
      <c r="V53" s="1">
        <v>45.455834506043303</v>
      </c>
      <c r="W53" s="2" t="b">
        <v>0</v>
      </c>
      <c r="X53" s="1">
        <v>7.3140000000000001</v>
      </c>
      <c r="Y53" s="1">
        <v>29325.1769542455</v>
      </c>
      <c r="Z53" s="1">
        <v>74.885557987954897</v>
      </c>
      <c r="AA53" s="2" t="b">
        <v>0</v>
      </c>
    </row>
    <row r="54" spans="1:27">
      <c r="A54" s="2"/>
      <c r="B54" s="2"/>
      <c r="C54" s="2" t="s">
        <v>236</v>
      </c>
      <c r="D54" s="2" t="s">
        <v>209</v>
      </c>
      <c r="E54" s="2"/>
      <c r="F54" s="1">
        <v>36</v>
      </c>
      <c r="G54" s="2" t="s">
        <v>235</v>
      </c>
      <c r="H54" s="2" t="s">
        <v>6</v>
      </c>
      <c r="I54" s="2"/>
      <c r="J54" s="3">
        <v>44399.4695419329</v>
      </c>
      <c r="K54" s="1"/>
      <c r="L54" s="1">
        <v>7.8790333333333296</v>
      </c>
      <c r="M54" s="1">
        <v>158502.59222205699</v>
      </c>
      <c r="N54" s="2" t="b">
        <v>0</v>
      </c>
      <c r="O54" s="1">
        <v>1681.0704217076</v>
      </c>
      <c r="P54" s="1"/>
      <c r="Q54" s="1">
        <v>1681.0704217076</v>
      </c>
      <c r="R54" s="1">
        <f t="shared" si="0"/>
        <v>420.26760542689999</v>
      </c>
      <c r="S54" s="1"/>
      <c r="T54" s="1">
        <v>32.358260820838701</v>
      </c>
      <c r="U54" s="2" t="b">
        <v>0</v>
      </c>
      <c r="V54" s="1">
        <v>46.0151326334895</v>
      </c>
      <c r="W54" s="2" t="b">
        <v>0</v>
      </c>
      <c r="X54" s="1">
        <v>7.3174000000000001</v>
      </c>
      <c r="Y54" s="1">
        <v>31032.6149098854</v>
      </c>
      <c r="Z54" s="1">
        <v>72.737369858781193</v>
      </c>
      <c r="AA54" s="2" t="b">
        <v>0</v>
      </c>
    </row>
    <row r="55" spans="1:27">
      <c r="A55" s="2"/>
      <c r="B55" s="2"/>
      <c r="C55" s="2" t="s">
        <v>234</v>
      </c>
      <c r="D55" s="2" t="s">
        <v>209</v>
      </c>
      <c r="E55" s="2"/>
      <c r="F55" s="1">
        <v>37</v>
      </c>
      <c r="G55" s="2" t="s">
        <v>233</v>
      </c>
      <c r="H55" s="2" t="s">
        <v>6</v>
      </c>
      <c r="I55" s="2"/>
      <c r="J55" s="3">
        <v>44399.487789884297</v>
      </c>
      <c r="K55" s="1"/>
      <c r="L55" s="1">
        <v>7.8746833333333299</v>
      </c>
      <c r="M55" s="1">
        <v>145249.71462545701</v>
      </c>
      <c r="N55" s="2" t="b">
        <v>0</v>
      </c>
      <c r="O55" s="1">
        <v>1505.5325957831201</v>
      </c>
      <c r="P55" s="1"/>
      <c r="Q55" s="1">
        <v>1505.5325957831201</v>
      </c>
      <c r="R55" s="1">
        <f t="shared" si="0"/>
        <v>376.38314894578002</v>
      </c>
      <c r="S55" s="1"/>
      <c r="T55" s="1">
        <v>31.478114183312101</v>
      </c>
      <c r="U55" s="2" t="b">
        <v>0</v>
      </c>
      <c r="V55" s="1">
        <v>45.547570086356203</v>
      </c>
      <c r="W55" s="2" t="b">
        <v>0</v>
      </c>
      <c r="X55" s="1">
        <v>7.3241833333333304</v>
      </c>
      <c r="Y55" s="1">
        <v>29571.500992620899</v>
      </c>
      <c r="Z55" s="1">
        <v>77.536201317818396</v>
      </c>
      <c r="AA55" s="2" t="b">
        <v>0</v>
      </c>
    </row>
    <row r="56" spans="1:27">
      <c r="A56" s="2"/>
      <c r="B56" s="2"/>
      <c r="C56" s="2" t="s">
        <v>232</v>
      </c>
      <c r="D56" s="2" t="s">
        <v>209</v>
      </c>
      <c r="E56" s="2"/>
      <c r="F56" s="1">
        <v>38</v>
      </c>
      <c r="G56" s="2" t="s">
        <v>231</v>
      </c>
      <c r="H56" s="2" t="s">
        <v>6</v>
      </c>
      <c r="I56" s="2"/>
      <c r="J56" s="3">
        <v>44399.506070868098</v>
      </c>
      <c r="K56" s="1"/>
      <c r="L56" s="1">
        <v>8.0400500000000008</v>
      </c>
      <c r="M56" s="1">
        <v>0</v>
      </c>
      <c r="N56" s="2" t="b">
        <v>1</v>
      </c>
      <c r="O56" s="1">
        <v>0</v>
      </c>
      <c r="P56" s="1"/>
      <c r="Q56" s="1">
        <v>0</v>
      </c>
      <c r="R56" s="1">
        <f t="shared" si="0"/>
        <v>0</v>
      </c>
      <c r="S56" s="1"/>
      <c r="T56" s="1"/>
      <c r="U56" s="2" t="b">
        <v>0</v>
      </c>
      <c r="V56" s="1" t="s">
        <v>30</v>
      </c>
      <c r="W56" s="2" t="b">
        <v>0</v>
      </c>
      <c r="X56" s="1">
        <v>7.3106</v>
      </c>
      <c r="Y56" s="1">
        <v>11286.784970557899</v>
      </c>
      <c r="Z56" s="1">
        <v>73.073022550855598</v>
      </c>
      <c r="AA56" s="2" t="b">
        <v>0</v>
      </c>
    </row>
    <row r="57" spans="1:27">
      <c r="A57" s="2"/>
      <c r="B57" s="2"/>
      <c r="C57" s="2" t="s">
        <v>230</v>
      </c>
      <c r="D57" s="2" t="s">
        <v>209</v>
      </c>
      <c r="E57" s="2"/>
      <c r="F57" s="1">
        <v>39</v>
      </c>
      <c r="G57" s="2" t="s">
        <v>229</v>
      </c>
      <c r="H57" s="2" t="s">
        <v>6</v>
      </c>
      <c r="I57" s="2"/>
      <c r="J57" s="3">
        <v>44399.524487650502</v>
      </c>
      <c r="K57" s="1"/>
      <c r="L57" s="1">
        <v>7.6048999999999998</v>
      </c>
      <c r="M57" s="1">
        <v>0</v>
      </c>
      <c r="N57" s="2" t="b">
        <v>1</v>
      </c>
      <c r="O57" s="1">
        <v>0</v>
      </c>
      <c r="P57" s="1"/>
      <c r="Q57" s="1">
        <v>0</v>
      </c>
      <c r="R57" s="1">
        <f t="shared" si="0"/>
        <v>0</v>
      </c>
      <c r="S57" s="1"/>
      <c r="T57" s="1" t="s">
        <v>30</v>
      </c>
      <c r="U57" s="2" t="b">
        <v>0</v>
      </c>
      <c r="V57" s="1"/>
      <c r="W57" s="2" t="b">
        <v>0</v>
      </c>
      <c r="X57" s="1">
        <v>7.3207833333333303</v>
      </c>
      <c r="Y57" s="1">
        <v>28923.563771585901</v>
      </c>
      <c r="Z57" s="1">
        <v>76.855037812787103</v>
      </c>
      <c r="AA57" s="2" t="b">
        <v>0</v>
      </c>
    </row>
    <row r="58" spans="1:27">
      <c r="A58" s="2"/>
      <c r="B58" s="2"/>
      <c r="C58" s="2" t="s">
        <v>228</v>
      </c>
      <c r="D58" s="2" t="s">
        <v>209</v>
      </c>
      <c r="E58" s="2"/>
      <c r="F58" s="1">
        <v>40</v>
      </c>
      <c r="G58" s="2" t="s">
        <v>227</v>
      </c>
      <c r="H58" s="2" t="s">
        <v>6</v>
      </c>
      <c r="I58" s="2"/>
      <c r="J58" s="3">
        <v>44399.5428146759</v>
      </c>
      <c r="K58" s="1"/>
      <c r="L58" s="1" t="s">
        <v>30</v>
      </c>
      <c r="M58" s="1" t="s">
        <v>30</v>
      </c>
      <c r="N58" s="2" t="b">
        <v>0</v>
      </c>
      <c r="O58" s="1" t="s">
        <v>30</v>
      </c>
      <c r="P58" s="1" t="s">
        <v>30</v>
      </c>
      <c r="Q58" s="1" t="s">
        <v>30</v>
      </c>
      <c r="R58" s="1"/>
      <c r="S58" s="1"/>
      <c r="T58" s="1" t="s">
        <v>30</v>
      </c>
      <c r="U58" s="2" t="b">
        <v>0</v>
      </c>
      <c r="V58" s="1"/>
      <c r="W58" s="2" t="b">
        <v>0</v>
      </c>
      <c r="X58" s="1">
        <v>7.3174000000000001</v>
      </c>
      <c r="Y58" s="1">
        <v>29562.172056585099</v>
      </c>
      <c r="Z58" s="1">
        <v>74.093976591893394</v>
      </c>
      <c r="AA58" s="2" t="b">
        <v>0</v>
      </c>
    </row>
    <row r="59" spans="1:27">
      <c r="A59" s="2"/>
      <c r="B59" s="2"/>
      <c r="C59" s="2" t="s">
        <v>226</v>
      </c>
      <c r="D59" s="2" t="s">
        <v>209</v>
      </c>
      <c r="E59" s="2"/>
      <c r="F59" s="1">
        <v>41</v>
      </c>
      <c r="G59" s="2" t="s">
        <v>225</v>
      </c>
      <c r="H59" s="2" t="s">
        <v>6</v>
      </c>
      <c r="I59" s="2"/>
      <c r="J59" s="3">
        <v>44399.561245023098</v>
      </c>
      <c r="K59" s="1"/>
      <c r="L59" s="1">
        <v>7.5570333333333304</v>
      </c>
      <c r="M59" s="1">
        <v>0</v>
      </c>
      <c r="N59" s="2" t="b">
        <v>1</v>
      </c>
      <c r="O59" s="1">
        <v>0</v>
      </c>
      <c r="P59" s="1"/>
      <c r="Q59" s="1">
        <v>0</v>
      </c>
      <c r="R59" s="1">
        <f t="shared" si="0"/>
        <v>0</v>
      </c>
      <c r="S59" s="1"/>
      <c r="T59" s="1" t="s">
        <v>30</v>
      </c>
      <c r="U59" s="2" t="b">
        <v>0</v>
      </c>
      <c r="V59" s="1" t="s">
        <v>30</v>
      </c>
      <c r="W59" s="2" t="b">
        <v>0</v>
      </c>
      <c r="X59" s="1">
        <v>7.3174000000000001</v>
      </c>
      <c r="Y59" s="1">
        <v>30949.580694929198</v>
      </c>
      <c r="Z59" s="1">
        <v>76.043967572202803</v>
      </c>
      <c r="AA59" s="2" t="b">
        <v>0</v>
      </c>
    </row>
    <row r="60" spans="1:27">
      <c r="A60" s="2"/>
      <c r="B60" s="2"/>
      <c r="C60" s="2" t="s">
        <v>224</v>
      </c>
      <c r="D60" s="2" t="s">
        <v>209</v>
      </c>
      <c r="E60" s="2"/>
      <c r="F60" s="1">
        <v>42</v>
      </c>
      <c r="G60" s="2" t="s">
        <v>223</v>
      </c>
      <c r="H60" s="2" t="s">
        <v>6</v>
      </c>
      <c r="I60" s="2"/>
      <c r="J60" s="3">
        <v>44399.579448738397</v>
      </c>
      <c r="K60" s="1"/>
      <c r="L60" s="1">
        <v>7.7136833333333303</v>
      </c>
      <c r="M60" s="1">
        <v>0</v>
      </c>
      <c r="N60" s="2" t="b">
        <v>1</v>
      </c>
      <c r="O60" s="1">
        <v>0</v>
      </c>
      <c r="P60" s="1"/>
      <c r="Q60" s="1">
        <v>0</v>
      </c>
      <c r="R60" s="1">
        <f t="shared" si="0"/>
        <v>0</v>
      </c>
      <c r="S60" s="1"/>
      <c r="T60" s="1" t="s">
        <v>30</v>
      </c>
      <c r="U60" s="2" t="b">
        <v>0</v>
      </c>
      <c r="V60" s="1"/>
      <c r="W60" s="2" t="b">
        <v>0</v>
      </c>
      <c r="X60" s="1">
        <v>7.3140000000000001</v>
      </c>
      <c r="Y60" s="1">
        <v>30719.171744888699</v>
      </c>
      <c r="Z60" s="1">
        <v>74.840946608670905</v>
      </c>
      <c r="AA60" s="2" t="b">
        <v>0</v>
      </c>
    </row>
    <row r="61" spans="1:27">
      <c r="A61" s="2"/>
      <c r="B61" s="2"/>
      <c r="C61" s="2" t="s">
        <v>222</v>
      </c>
      <c r="D61" s="2" t="s">
        <v>209</v>
      </c>
      <c r="E61" s="2"/>
      <c r="F61" s="1">
        <v>43</v>
      </c>
      <c r="G61" s="2" t="s">
        <v>221</v>
      </c>
      <c r="H61" s="2" t="s">
        <v>6</v>
      </c>
      <c r="I61" s="2"/>
      <c r="J61" s="3">
        <v>44399.597718009303</v>
      </c>
      <c r="K61" s="1"/>
      <c r="L61" s="1">
        <v>7.4134333333333302</v>
      </c>
      <c r="M61" s="1">
        <v>0</v>
      </c>
      <c r="N61" s="2" t="b">
        <v>1</v>
      </c>
      <c r="O61" s="1">
        <v>0</v>
      </c>
      <c r="P61" s="1"/>
      <c r="Q61" s="1">
        <v>0</v>
      </c>
      <c r="R61" s="1">
        <f t="shared" si="0"/>
        <v>0</v>
      </c>
      <c r="S61" s="1"/>
      <c r="T61" s="1" t="s">
        <v>30</v>
      </c>
      <c r="U61" s="2" t="b">
        <v>0</v>
      </c>
      <c r="V61" s="1"/>
      <c r="W61" s="2" t="b">
        <v>0</v>
      </c>
      <c r="X61" s="1">
        <v>7.3106</v>
      </c>
      <c r="Y61" s="1">
        <v>30128.176317764101</v>
      </c>
      <c r="Z61" s="1">
        <v>78.393076754752599</v>
      </c>
      <c r="AA61" s="2" t="b">
        <v>0</v>
      </c>
    </row>
    <row r="62" spans="1:27">
      <c r="A62" s="2"/>
      <c r="B62" s="2"/>
      <c r="C62" s="2" t="s">
        <v>216</v>
      </c>
      <c r="D62" s="2" t="s">
        <v>209</v>
      </c>
      <c r="E62" s="2"/>
      <c r="F62" s="1">
        <v>44</v>
      </c>
      <c r="G62" s="2" t="s">
        <v>215</v>
      </c>
      <c r="H62" s="2" t="s">
        <v>6</v>
      </c>
      <c r="I62" s="2"/>
      <c r="J62" s="3">
        <v>44399.670766215298</v>
      </c>
      <c r="K62" s="1"/>
      <c r="L62" s="1">
        <v>7.8790333333333296</v>
      </c>
      <c r="M62" s="1">
        <v>9055.0181456129903</v>
      </c>
      <c r="N62" s="2" t="b">
        <v>0</v>
      </c>
      <c r="O62" s="1">
        <v>85.498859538232594</v>
      </c>
      <c r="P62" s="1"/>
      <c r="Q62" s="1">
        <v>85.498859538232594</v>
      </c>
      <c r="R62" s="1">
        <f t="shared" si="0"/>
        <v>21.374714884558148</v>
      </c>
      <c r="S62" s="1"/>
      <c r="T62" s="1">
        <v>41.860968041529297</v>
      </c>
      <c r="U62" s="2" t="b">
        <v>0</v>
      </c>
      <c r="V62" s="1">
        <v>46.879291753646001</v>
      </c>
      <c r="W62" s="2" t="b">
        <v>0</v>
      </c>
      <c r="X62" s="1">
        <v>7.3207833333333303</v>
      </c>
      <c r="Y62" s="1">
        <v>30277.810709094301</v>
      </c>
      <c r="Z62" s="1">
        <v>75.335669743568005</v>
      </c>
      <c r="AA62" s="2" t="b">
        <v>0</v>
      </c>
    </row>
    <row r="63" spans="1:27">
      <c r="A63" s="2"/>
      <c r="B63" s="2"/>
      <c r="C63" s="2" t="s">
        <v>214</v>
      </c>
      <c r="D63" s="2" t="s">
        <v>209</v>
      </c>
      <c r="E63" s="2"/>
      <c r="F63" s="1">
        <v>45</v>
      </c>
      <c r="G63" s="2" t="s">
        <v>213</v>
      </c>
      <c r="H63" s="2" t="s">
        <v>6</v>
      </c>
      <c r="I63" s="2"/>
      <c r="J63" s="3">
        <v>44399.689058124997</v>
      </c>
      <c r="K63" s="1"/>
      <c r="L63" s="1">
        <v>7.8746833333333299</v>
      </c>
      <c r="M63" s="1">
        <v>8093.0999781680302</v>
      </c>
      <c r="N63" s="2" t="b">
        <v>0</v>
      </c>
      <c r="O63" s="1">
        <v>77.220897384524605</v>
      </c>
      <c r="P63" s="1"/>
      <c r="Q63" s="1">
        <v>77.220897384524605</v>
      </c>
      <c r="R63" s="1">
        <f t="shared" si="0"/>
        <v>19.305224346131151</v>
      </c>
      <c r="S63" s="1"/>
      <c r="T63" s="1">
        <v>43.595202334732001</v>
      </c>
      <c r="U63" s="2" t="b">
        <v>0</v>
      </c>
      <c r="V63" s="1">
        <v>42.413259704983403</v>
      </c>
      <c r="W63" s="2" t="b">
        <v>0</v>
      </c>
      <c r="X63" s="1">
        <v>7.3241833333333304</v>
      </c>
      <c r="Y63" s="1">
        <v>30871.020297329102</v>
      </c>
      <c r="Z63" s="1">
        <v>76.873816455831104</v>
      </c>
      <c r="AA63" s="2" t="b">
        <v>0</v>
      </c>
    </row>
    <row r="64" spans="1:27">
      <c r="A64" s="2"/>
      <c r="B64" s="2"/>
      <c r="C64" s="2" t="s">
        <v>212</v>
      </c>
      <c r="D64" s="2" t="s">
        <v>209</v>
      </c>
      <c r="E64" s="2"/>
      <c r="F64" s="1">
        <v>46</v>
      </c>
      <c r="G64" s="2" t="s">
        <v>211</v>
      </c>
      <c r="H64" s="2" t="s">
        <v>6</v>
      </c>
      <c r="I64" s="2"/>
      <c r="J64" s="3">
        <v>44399.707374571801</v>
      </c>
      <c r="K64" s="1"/>
      <c r="L64" s="1">
        <v>7.8790333333333296</v>
      </c>
      <c r="M64" s="1">
        <v>14613.416804250901</v>
      </c>
      <c r="N64" s="2" t="b">
        <v>0</v>
      </c>
      <c r="O64" s="1">
        <v>127.574402683711</v>
      </c>
      <c r="P64" s="1"/>
      <c r="Q64" s="1">
        <v>127.574402683711</v>
      </c>
      <c r="R64" s="1">
        <f t="shared" si="0"/>
        <v>31.89360067092775</v>
      </c>
      <c r="S64" s="1"/>
      <c r="T64" s="1">
        <v>40.158080487877001</v>
      </c>
      <c r="U64" s="2" t="b">
        <v>0</v>
      </c>
      <c r="V64" s="1">
        <v>46.541067954162202</v>
      </c>
      <c r="W64" s="2" t="b">
        <v>0</v>
      </c>
      <c r="X64" s="1">
        <v>7.3241833333333304</v>
      </c>
      <c r="Y64" s="1">
        <v>31272.3585038124</v>
      </c>
      <c r="Z64" s="1">
        <v>73.317237861133094</v>
      </c>
      <c r="AA64" s="2" t="b">
        <v>0</v>
      </c>
    </row>
  </sheetData>
  <sortState xmlns:xlrd2="http://schemas.microsoft.com/office/spreadsheetml/2017/richdata2" ref="A3:AA64">
    <sortCondition ref="H38:H64"/>
  </sortState>
  <mergeCells count="6">
    <mergeCell ref="Z1:AA1"/>
    <mergeCell ref="A1:J1"/>
    <mergeCell ref="L1:S1"/>
    <mergeCell ref="T1:U1"/>
    <mergeCell ref="V1:W1"/>
    <mergeCell ref="X1:Y1"/>
  </mergeCells>
  <conditionalFormatting sqref="S3:S17">
    <cfRule type="cellIs" dxfId="3" priority="3" operator="lessThan">
      <formula>80</formula>
    </cfRule>
    <cfRule type="cellIs" dxfId="2" priority="4" operator="greaterThan">
      <formula>120</formula>
    </cfRule>
  </conditionalFormatting>
  <conditionalFormatting sqref="S27:S37">
    <cfRule type="cellIs" dxfId="1" priority="1" operator="lessThan">
      <formula>80</formula>
    </cfRule>
    <cfRule type="cellIs" dxfId="0" priority="2" operator="greaterThan">
      <formula>120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D389-D4C1-4EE2-A774-7BE6E54554D5}">
  <sheetPr>
    <outlinePr summaryBelow="0"/>
  </sheetPr>
  <dimension ref="A1:X64"/>
  <sheetViews>
    <sheetView topLeftCell="A3" zoomScaleNormal="100" workbookViewId="0">
      <selection activeCell="H3" sqref="A3:X64"/>
    </sheetView>
  </sheetViews>
  <sheetFormatPr defaultColWidth="9.140625" defaultRowHeight="15"/>
  <cols>
    <col min="1" max="2" width="4" customWidth="1"/>
    <col min="3" max="3" width="15.28515625" customWidth="1"/>
    <col min="4" max="4" width="43.140625" customWidth="1"/>
    <col min="5" max="5" width="7.85546875" customWidth="1"/>
    <col min="6" max="6" width="3.5703125" customWidth="1"/>
    <col min="7" max="7" width="17.42578125" customWidth="1"/>
    <col min="8" max="8" width="12.5703125" customWidth="1"/>
    <col min="9" max="9" width="4.7109375" customWidth="1"/>
    <col min="10" max="10" width="18.5703125" customWidth="1"/>
    <col min="12" max="12" width="5.5703125" customWidth="1"/>
    <col min="13" max="13" width="11.42578125" customWidth="1"/>
    <col min="14" max="14" width="2.85546875" customWidth="1"/>
    <col min="15" max="15" width="9.28515625" customWidth="1"/>
    <col min="16" max="16" width="10.5703125" customWidth="1"/>
    <col min="18" max="18" width="7.5703125" customWidth="1"/>
    <col min="19" max="19" width="4.7109375" customWidth="1"/>
    <col min="20" max="20" width="2.85546875" customWidth="1"/>
    <col min="21" max="21" width="5.5703125" customWidth="1"/>
    <col min="22" max="22" width="8" customWidth="1"/>
    <col min="23" max="23" width="4.7109375" customWidth="1"/>
    <col min="24" max="24" width="2.85546875" customWidth="1"/>
  </cols>
  <sheetData>
    <row r="1" spans="1:24" ht="15" customHeight="1">
      <c r="A1" s="197" t="s">
        <v>6</v>
      </c>
      <c r="B1" s="198"/>
      <c r="C1" s="198"/>
      <c r="D1" s="198"/>
      <c r="E1" s="198"/>
      <c r="F1" s="198"/>
      <c r="G1" s="198"/>
      <c r="H1" s="198"/>
      <c r="I1" s="198"/>
      <c r="J1" s="199"/>
      <c r="K1" s="4" t="s">
        <v>396</v>
      </c>
      <c r="L1" s="197" t="s">
        <v>395</v>
      </c>
      <c r="M1" s="198"/>
      <c r="N1" s="198"/>
      <c r="O1" s="198"/>
      <c r="P1" s="198"/>
      <c r="Q1" s="198"/>
      <c r="R1" s="199"/>
      <c r="S1" s="197" t="s">
        <v>394</v>
      </c>
      <c r="T1" s="199"/>
      <c r="U1" s="197" t="s">
        <v>393</v>
      </c>
      <c r="V1" s="199"/>
      <c r="W1" s="197" t="s">
        <v>392</v>
      </c>
      <c r="X1" s="199"/>
    </row>
    <row r="2" spans="1:24" ht="15" customHeight="1">
      <c r="A2" s="4" t="s">
        <v>30</v>
      </c>
      <c r="B2" s="4" t="s">
        <v>30</v>
      </c>
      <c r="C2" s="4" t="s">
        <v>18</v>
      </c>
      <c r="D2" s="4" t="s">
        <v>184</v>
      </c>
      <c r="E2" s="4" t="s">
        <v>11</v>
      </c>
      <c r="F2" s="4" t="s">
        <v>183</v>
      </c>
      <c r="G2" s="4" t="s">
        <v>16</v>
      </c>
      <c r="H2" s="4" t="s">
        <v>19</v>
      </c>
      <c r="I2" s="4" t="s">
        <v>7</v>
      </c>
      <c r="J2" s="4" t="s">
        <v>21</v>
      </c>
      <c r="K2" s="4" t="s">
        <v>182</v>
      </c>
      <c r="L2" s="4" t="s">
        <v>3</v>
      </c>
      <c r="M2" s="4" t="s">
        <v>29</v>
      </c>
      <c r="N2" s="4" t="s">
        <v>177</v>
      </c>
      <c r="O2" s="4" t="s">
        <v>181</v>
      </c>
      <c r="P2" s="4" t="s">
        <v>180</v>
      </c>
      <c r="Q2" s="4" t="s">
        <v>179</v>
      </c>
      <c r="R2" s="4" t="s">
        <v>0</v>
      </c>
      <c r="S2" s="4" t="s">
        <v>178</v>
      </c>
      <c r="T2" s="4" t="s">
        <v>177</v>
      </c>
      <c r="U2" s="4" t="s">
        <v>3</v>
      </c>
      <c r="V2" s="4" t="s">
        <v>29</v>
      </c>
      <c r="W2" s="4" t="s">
        <v>178</v>
      </c>
      <c r="X2" s="4" t="s">
        <v>177</v>
      </c>
    </row>
    <row r="3" spans="1:24">
      <c r="A3" s="2"/>
      <c r="B3" s="2"/>
      <c r="C3" s="2" t="s">
        <v>24</v>
      </c>
      <c r="D3" s="2" t="s">
        <v>312</v>
      </c>
      <c r="E3" s="2"/>
      <c r="F3" s="1">
        <v>1</v>
      </c>
      <c r="G3" s="2" t="s">
        <v>373</v>
      </c>
      <c r="H3" s="2" t="s">
        <v>34</v>
      </c>
      <c r="I3" s="2"/>
      <c r="J3" s="3">
        <v>44405.474270625004</v>
      </c>
      <c r="K3" s="1"/>
      <c r="L3" s="1">
        <v>10.796099999999999</v>
      </c>
      <c r="M3" s="1">
        <v>0</v>
      </c>
      <c r="N3" s="2" t="b">
        <v>1</v>
      </c>
      <c r="O3" s="1">
        <v>0</v>
      </c>
      <c r="P3" s="1"/>
      <c r="Q3" s="1">
        <v>0</v>
      </c>
      <c r="R3" s="1"/>
      <c r="S3" s="1"/>
      <c r="T3" s="2" t="b">
        <v>0</v>
      </c>
      <c r="U3" s="1">
        <v>10.859866666666701</v>
      </c>
      <c r="V3" s="1">
        <v>201814.541572116</v>
      </c>
      <c r="W3" s="1">
        <v>59.139341861045303</v>
      </c>
      <c r="X3" s="2" t="b">
        <v>0</v>
      </c>
    </row>
    <row r="4" spans="1:24">
      <c r="A4" s="2"/>
      <c r="B4" s="2"/>
      <c r="C4" s="2" t="s">
        <v>24</v>
      </c>
      <c r="D4" s="2" t="s">
        <v>312</v>
      </c>
      <c r="E4" s="2"/>
      <c r="F4" s="1">
        <v>1</v>
      </c>
      <c r="G4" s="2" t="s">
        <v>372</v>
      </c>
      <c r="H4" s="2" t="s">
        <v>34</v>
      </c>
      <c r="I4" s="2"/>
      <c r="J4" s="3">
        <v>44405.492102476797</v>
      </c>
      <c r="K4" s="1"/>
      <c r="L4" s="1">
        <v>10.802049999999999</v>
      </c>
      <c r="M4" s="1">
        <v>0</v>
      </c>
      <c r="N4" s="2" t="b">
        <v>1</v>
      </c>
      <c r="O4" s="1">
        <v>0</v>
      </c>
      <c r="P4" s="1"/>
      <c r="Q4" s="1">
        <v>0</v>
      </c>
      <c r="R4" s="1"/>
      <c r="S4" s="1" t="s">
        <v>30</v>
      </c>
      <c r="T4" s="2" t="b">
        <v>0</v>
      </c>
      <c r="U4" s="1">
        <v>10.865816666666699</v>
      </c>
      <c r="V4" s="1">
        <v>198145.59626538001</v>
      </c>
      <c r="W4" s="1">
        <v>59.927399392495502</v>
      </c>
      <c r="X4" s="2" t="b">
        <v>0</v>
      </c>
    </row>
    <row r="5" spans="1:24">
      <c r="A5" s="2"/>
      <c r="B5" s="2"/>
      <c r="C5" s="2" t="s">
        <v>24</v>
      </c>
      <c r="D5" s="2" t="s">
        <v>312</v>
      </c>
      <c r="E5" s="2"/>
      <c r="F5" s="1">
        <v>1</v>
      </c>
      <c r="G5" s="2" t="s">
        <v>371</v>
      </c>
      <c r="H5" s="2" t="s">
        <v>34</v>
      </c>
      <c r="I5" s="2"/>
      <c r="J5" s="3">
        <v>44405.5099232176</v>
      </c>
      <c r="K5" s="1"/>
      <c r="L5" s="1">
        <v>10.802049999999999</v>
      </c>
      <c r="M5" s="1">
        <v>0</v>
      </c>
      <c r="N5" s="2" t="b">
        <v>1</v>
      </c>
      <c r="O5" s="1">
        <v>0</v>
      </c>
      <c r="P5" s="1"/>
      <c r="Q5" s="1">
        <v>0</v>
      </c>
      <c r="R5" s="1"/>
      <c r="S5" s="1"/>
      <c r="T5" s="2" t="b">
        <v>0</v>
      </c>
      <c r="U5" s="1">
        <v>10.865816666666699</v>
      </c>
      <c r="V5" s="1">
        <v>188489.85261207499</v>
      </c>
      <c r="W5" s="1">
        <v>59.144381757420398</v>
      </c>
      <c r="X5" s="2" t="b">
        <v>0</v>
      </c>
    </row>
    <row r="6" spans="1:24">
      <c r="A6" s="2"/>
      <c r="B6" s="2"/>
      <c r="C6" s="2" t="s">
        <v>24</v>
      </c>
      <c r="D6" s="2" t="s">
        <v>312</v>
      </c>
      <c r="E6" s="2"/>
      <c r="F6" s="1">
        <v>1</v>
      </c>
      <c r="G6" s="2" t="s">
        <v>370</v>
      </c>
      <c r="H6" s="2" t="s">
        <v>34</v>
      </c>
      <c r="I6" s="2"/>
      <c r="J6" s="3">
        <v>44405.527789791697</v>
      </c>
      <c r="K6" s="1"/>
      <c r="L6" s="1">
        <v>10.802049999999999</v>
      </c>
      <c r="M6" s="1">
        <v>0</v>
      </c>
      <c r="N6" s="2" t="b">
        <v>1</v>
      </c>
      <c r="O6" s="1">
        <v>0</v>
      </c>
      <c r="P6" s="1"/>
      <c r="Q6" s="1">
        <v>0</v>
      </c>
      <c r="R6" s="1"/>
      <c r="S6" s="1"/>
      <c r="T6" s="2" t="b">
        <v>0</v>
      </c>
      <c r="U6" s="1">
        <v>10.865816666666699</v>
      </c>
      <c r="V6" s="1">
        <v>183773.461142051</v>
      </c>
      <c r="W6" s="1">
        <v>60.379143063284502</v>
      </c>
      <c r="X6" s="2" t="b">
        <v>0</v>
      </c>
    </row>
    <row r="7" spans="1:24">
      <c r="A7" s="2"/>
      <c r="B7" s="2"/>
      <c r="C7" s="2" t="s">
        <v>24</v>
      </c>
      <c r="D7" s="2" t="s">
        <v>312</v>
      </c>
      <c r="E7" s="2"/>
      <c r="F7" s="1">
        <v>1</v>
      </c>
      <c r="G7" s="2" t="s">
        <v>369</v>
      </c>
      <c r="H7" s="2" t="s">
        <v>34</v>
      </c>
      <c r="I7" s="2"/>
      <c r="J7" s="3">
        <v>44405.545603796301</v>
      </c>
      <c r="K7" s="1"/>
      <c r="L7" s="1">
        <v>10.808</v>
      </c>
      <c r="M7" s="1">
        <v>0</v>
      </c>
      <c r="N7" s="2" t="b">
        <v>1</v>
      </c>
      <c r="O7" s="1">
        <v>0</v>
      </c>
      <c r="P7" s="1"/>
      <c r="Q7" s="1">
        <v>0</v>
      </c>
      <c r="R7" s="1"/>
      <c r="S7" s="1" t="s">
        <v>30</v>
      </c>
      <c r="T7" s="2" t="b">
        <v>0</v>
      </c>
      <c r="U7" s="1">
        <v>10.865816666666699</v>
      </c>
      <c r="V7" s="1">
        <v>193862.235926605</v>
      </c>
      <c r="W7" s="1">
        <v>60.032125033087297</v>
      </c>
      <c r="X7" s="2" t="b">
        <v>0</v>
      </c>
    </row>
    <row r="8" spans="1:24">
      <c r="A8" s="2"/>
      <c r="B8" s="2"/>
      <c r="C8" s="2" t="s">
        <v>202</v>
      </c>
      <c r="D8" s="2" t="s">
        <v>312</v>
      </c>
      <c r="E8" s="2"/>
      <c r="F8" s="1">
        <v>2</v>
      </c>
      <c r="G8" s="2" t="s">
        <v>368</v>
      </c>
      <c r="H8" s="2" t="s">
        <v>8</v>
      </c>
      <c r="I8" s="2" t="s">
        <v>36</v>
      </c>
      <c r="J8" s="3">
        <v>44405.563414536999</v>
      </c>
      <c r="K8" s="1">
        <v>5000</v>
      </c>
      <c r="L8" s="1">
        <v>10.802049999999999</v>
      </c>
      <c r="M8" s="1">
        <v>0</v>
      </c>
      <c r="N8" s="2" t="b">
        <v>1</v>
      </c>
      <c r="O8" s="1">
        <v>0</v>
      </c>
      <c r="P8" s="1"/>
      <c r="Q8" s="1">
        <v>0</v>
      </c>
      <c r="R8" s="1">
        <v>0</v>
      </c>
      <c r="S8" s="1"/>
      <c r="T8" s="2" t="b">
        <v>0</v>
      </c>
      <c r="U8" s="1">
        <v>10.865816666666699</v>
      </c>
      <c r="V8" s="1">
        <v>216355.84253121499</v>
      </c>
      <c r="W8" s="1">
        <v>60.5581069748239</v>
      </c>
      <c r="X8" s="2" t="b">
        <v>0</v>
      </c>
    </row>
    <row r="9" spans="1:24">
      <c r="A9" s="2"/>
      <c r="B9" s="2"/>
      <c r="C9" s="2" t="s">
        <v>202</v>
      </c>
      <c r="D9" s="2" t="s">
        <v>312</v>
      </c>
      <c r="E9" s="2"/>
      <c r="F9" s="1">
        <v>2</v>
      </c>
      <c r="G9" s="2" t="s">
        <v>367</v>
      </c>
      <c r="H9" s="2" t="s">
        <v>8</v>
      </c>
      <c r="I9" s="2" t="s">
        <v>36</v>
      </c>
      <c r="J9" s="3">
        <v>44405.581279999999</v>
      </c>
      <c r="K9" s="1">
        <v>5000</v>
      </c>
      <c r="L9" s="1">
        <v>10.802049999999999</v>
      </c>
      <c r="M9" s="1">
        <v>0</v>
      </c>
      <c r="N9" s="2" t="b">
        <v>1</v>
      </c>
      <c r="O9" s="1">
        <v>0</v>
      </c>
      <c r="P9" s="1"/>
      <c r="Q9" s="1">
        <v>0</v>
      </c>
      <c r="R9" s="1">
        <v>0</v>
      </c>
      <c r="S9" s="1" t="s">
        <v>30</v>
      </c>
      <c r="T9" s="2" t="b">
        <v>0</v>
      </c>
      <c r="U9" s="1">
        <v>10.865816666666699</v>
      </c>
      <c r="V9" s="1">
        <v>211352.006505411</v>
      </c>
      <c r="W9" s="1">
        <v>58.615551106184398</v>
      </c>
      <c r="X9" s="2" t="b">
        <v>0</v>
      </c>
    </row>
    <row r="10" spans="1:24">
      <c r="A10" s="2"/>
      <c r="B10" s="2"/>
      <c r="C10" s="2" t="s">
        <v>202</v>
      </c>
      <c r="D10" s="2" t="s">
        <v>312</v>
      </c>
      <c r="E10" s="2"/>
      <c r="F10" s="1">
        <v>2</v>
      </c>
      <c r="G10" s="2" t="s">
        <v>366</v>
      </c>
      <c r="H10" s="2" t="s">
        <v>8</v>
      </c>
      <c r="I10" s="2" t="s">
        <v>36</v>
      </c>
      <c r="J10" s="3">
        <v>44405.5991072338</v>
      </c>
      <c r="K10" s="1">
        <v>5000</v>
      </c>
      <c r="L10" s="1">
        <v>10.808</v>
      </c>
      <c r="M10" s="1">
        <v>0</v>
      </c>
      <c r="N10" s="2" t="b">
        <v>1</v>
      </c>
      <c r="O10" s="1">
        <v>0</v>
      </c>
      <c r="P10" s="1"/>
      <c r="Q10" s="1">
        <v>0</v>
      </c>
      <c r="R10" s="1">
        <v>0</v>
      </c>
      <c r="S10" s="1"/>
      <c r="T10" s="2" t="b">
        <v>0</v>
      </c>
      <c r="U10" s="1">
        <v>10.865816666666699</v>
      </c>
      <c r="V10" s="1">
        <v>196342.05881124601</v>
      </c>
      <c r="W10" s="1">
        <v>60.010008888028899</v>
      </c>
      <c r="X10" s="2" t="b">
        <v>0</v>
      </c>
    </row>
    <row r="11" spans="1:24">
      <c r="A11" s="2"/>
      <c r="B11" s="2"/>
      <c r="C11" s="2" t="s">
        <v>202</v>
      </c>
      <c r="D11" s="2" t="s">
        <v>312</v>
      </c>
      <c r="E11" s="2"/>
      <c r="F11" s="1">
        <v>2</v>
      </c>
      <c r="G11" s="2" t="s">
        <v>365</v>
      </c>
      <c r="H11" s="2" t="s">
        <v>13</v>
      </c>
      <c r="I11" s="2" t="s">
        <v>36</v>
      </c>
      <c r="J11" s="3">
        <v>44405.616934618098</v>
      </c>
      <c r="K11" s="1">
        <v>5000</v>
      </c>
      <c r="L11" s="1">
        <v>10.808</v>
      </c>
      <c r="M11" s="1">
        <v>0</v>
      </c>
      <c r="N11" s="2" t="b">
        <v>1</v>
      </c>
      <c r="O11" s="1">
        <v>0</v>
      </c>
      <c r="P11" s="1"/>
      <c r="Q11" s="1">
        <v>0</v>
      </c>
      <c r="R11" s="1">
        <v>0</v>
      </c>
      <c r="S11" s="1"/>
      <c r="T11" s="2" t="b">
        <v>0</v>
      </c>
      <c r="U11" s="1">
        <v>10.865816666666699</v>
      </c>
      <c r="V11" s="1">
        <v>202381.024294931</v>
      </c>
      <c r="W11" s="1">
        <v>60.047440108324402</v>
      </c>
      <c r="X11" s="2" t="b">
        <v>0</v>
      </c>
    </row>
    <row r="12" spans="1:24">
      <c r="A12" s="2"/>
      <c r="B12" s="2"/>
      <c r="C12" s="2" t="s">
        <v>201</v>
      </c>
      <c r="D12" s="2" t="s">
        <v>312</v>
      </c>
      <c r="E12" s="2"/>
      <c r="F12" s="1">
        <v>3</v>
      </c>
      <c r="G12" s="2" t="s">
        <v>364</v>
      </c>
      <c r="H12" s="2" t="s">
        <v>13</v>
      </c>
      <c r="I12" s="2" t="s">
        <v>37</v>
      </c>
      <c r="J12" s="3">
        <v>44405.634796099497</v>
      </c>
      <c r="K12" s="1">
        <v>3500</v>
      </c>
      <c r="L12" s="1">
        <v>10.802049999999999</v>
      </c>
      <c r="M12" s="1">
        <v>0</v>
      </c>
      <c r="N12" s="2" t="b">
        <v>1</v>
      </c>
      <c r="O12" s="1">
        <v>0</v>
      </c>
      <c r="P12" s="1"/>
      <c r="Q12" s="1">
        <v>0</v>
      </c>
      <c r="R12" s="1">
        <v>0</v>
      </c>
      <c r="S12" s="1"/>
      <c r="T12" s="2" t="b">
        <v>0</v>
      </c>
      <c r="U12" s="1">
        <v>10.865816666666699</v>
      </c>
      <c r="V12" s="1">
        <v>200739.44807272201</v>
      </c>
      <c r="W12" s="1">
        <v>60.182996277002999</v>
      </c>
      <c r="X12" s="2" t="b">
        <v>0</v>
      </c>
    </row>
    <row r="13" spans="1:24">
      <c r="A13" s="2"/>
      <c r="B13" s="2"/>
      <c r="C13" s="2" t="s">
        <v>200</v>
      </c>
      <c r="D13" s="2" t="s">
        <v>312</v>
      </c>
      <c r="E13" s="2"/>
      <c r="F13" s="1">
        <v>4</v>
      </c>
      <c r="G13" s="2" t="s">
        <v>363</v>
      </c>
      <c r="H13" s="2" t="s">
        <v>13</v>
      </c>
      <c r="I13" s="2" t="s">
        <v>14</v>
      </c>
      <c r="J13" s="3">
        <v>44405.652641979199</v>
      </c>
      <c r="K13" s="1">
        <v>2500</v>
      </c>
      <c r="L13" s="1">
        <v>10.802049999999999</v>
      </c>
      <c r="M13" s="1">
        <v>0</v>
      </c>
      <c r="N13" s="2" t="b">
        <v>1</v>
      </c>
      <c r="O13" s="1">
        <v>0</v>
      </c>
      <c r="P13" s="1"/>
      <c r="Q13" s="1">
        <v>0</v>
      </c>
      <c r="R13" s="1">
        <v>0</v>
      </c>
      <c r="S13" s="1" t="s">
        <v>30</v>
      </c>
      <c r="T13" s="2" t="b">
        <v>0</v>
      </c>
      <c r="U13" s="1">
        <v>10.865816666666699</v>
      </c>
      <c r="V13" s="1">
        <v>205487.38677722699</v>
      </c>
      <c r="W13" s="1">
        <v>59.688653375372397</v>
      </c>
      <c r="X13" s="2" t="b">
        <v>0</v>
      </c>
    </row>
    <row r="14" spans="1:24">
      <c r="A14" s="2"/>
      <c r="B14" s="2"/>
      <c r="C14" s="2" t="s">
        <v>199</v>
      </c>
      <c r="D14" s="2" t="s">
        <v>312</v>
      </c>
      <c r="E14" s="2"/>
      <c r="F14" s="1">
        <v>5</v>
      </c>
      <c r="G14" s="2" t="s">
        <v>362</v>
      </c>
      <c r="H14" s="2" t="s">
        <v>13</v>
      </c>
      <c r="I14" s="2" t="s">
        <v>38</v>
      </c>
      <c r="J14" s="3">
        <v>44405.670457314802</v>
      </c>
      <c r="K14" s="1">
        <v>1500</v>
      </c>
      <c r="L14" s="1">
        <v>10.808</v>
      </c>
      <c r="M14" s="1">
        <v>0</v>
      </c>
      <c r="N14" s="2" t="b">
        <v>1</v>
      </c>
      <c r="O14" s="1">
        <v>0</v>
      </c>
      <c r="P14" s="1"/>
      <c r="Q14" s="1">
        <v>0</v>
      </c>
      <c r="R14" s="1">
        <v>0</v>
      </c>
      <c r="S14" s="1"/>
      <c r="T14" s="2" t="b">
        <v>0</v>
      </c>
      <c r="U14" s="1">
        <v>10.865816666666699</v>
      </c>
      <c r="V14" s="1">
        <v>275514.51215744001</v>
      </c>
      <c r="W14" s="1">
        <v>60.777070317503203</v>
      </c>
      <c r="X14" s="2" t="b">
        <v>0</v>
      </c>
    </row>
    <row r="15" spans="1:24">
      <c r="A15" s="2"/>
      <c r="B15" s="2"/>
      <c r="C15" s="2" t="s">
        <v>198</v>
      </c>
      <c r="D15" s="2" t="s">
        <v>312</v>
      </c>
      <c r="E15" s="2"/>
      <c r="F15" s="1">
        <v>6</v>
      </c>
      <c r="G15" s="2" t="s">
        <v>361</v>
      </c>
      <c r="H15" s="2" t="s">
        <v>13</v>
      </c>
      <c r="I15" s="2" t="s">
        <v>25</v>
      </c>
      <c r="J15" s="3">
        <v>44405.688336898202</v>
      </c>
      <c r="K15" s="1">
        <v>800</v>
      </c>
      <c r="L15" s="1">
        <v>10.808</v>
      </c>
      <c r="M15" s="1">
        <v>0</v>
      </c>
      <c r="N15" s="2" t="b">
        <v>1</v>
      </c>
      <c r="O15" s="1">
        <v>0</v>
      </c>
      <c r="P15" s="1"/>
      <c r="Q15" s="1">
        <v>0</v>
      </c>
      <c r="R15" s="1">
        <v>0</v>
      </c>
      <c r="S15" s="1" t="s">
        <v>30</v>
      </c>
      <c r="T15" s="2" t="b">
        <v>0</v>
      </c>
      <c r="U15" s="1">
        <v>10.865816666666699</v>
      </c>
      <c r="V15" s="1">
        <v>248928.211039179</v>
      </c>
      <c r="W15" s="1">
        <v>59.762191657038798</v>
      </c>
      <c r="X15" s="2" t="b">
        <v>0</v>
      </c>
    </row>
    <row r="16" spans="1:24">
      <c r="A16" s="2"/>
      <c r="B16" s="2"/>
      <c r="C16" s="2" t="s">
        <v>188</v>
      </c>
      <c r="D16" s="2" t="s">
        <v>312</v>
      </c>
      <c r="E16" s="2"/>
      <c r="F16" s="1">
        <v>7</v>
      </c>
      <c r="G16" s="2" t="s">
        <v>360</v>
      </c>
      <c r="H16" s="2" t="s">
        <v>13</v>
      </c>
      <c r="I16" s="2" t="s">
        <v>12</v>
      </c>
      <c r="J16" s="3">
        <v>44405.706131041698</v>
      </c>
      <c r="K16" s="1">
        <v>500</v>
      </c>
      <c r="L16" s="1">
        <v>10.808</v>
      </c>
      <c r="M16" s="1">
        <v>0</v>
      </c>
      <c r="N16" s="2" t="b">
        <v>1</v>
      </c>
      <c r="O16" s="1">
        <v>0</v>
      </c>
      <c r="P16" s="1"/>
      <c r="Q16" s="1">
        <v>0</v>
      </c>
      <c r="R16" s="1">
        <v>0</v>
      </c>
      <c r="S16" s="1"/>
      <c r="T16" s="2" t="b">
        <v>0</v>
      </c>
      <c r="U16" s="1">
        <v>10.865816666666699</v>
      </c>
      <c r="V16" s="1">
        <v>214279.305555895</v>
      </c>
      <c r="W16" s="1">
        <v>59.441505786664898</v>
      </c>
      <c r="X16" s="2" t="b">
        <v>0</v>
      </c>
    </row>
    <row r="17" spans="1:24">
      <c r="A17" s="2"/>
      <c r="B17" s="2"/>
      <c r="C17" s="2" t="s">
        <v>197</v>
      </c>
      <c r="D17" s="2" t="s">
        <v>312</v>
      </c>
      <c r="E17" s="2"/>
      <c r="F17" s="1">
        <v>8</v>
      </c>
      <c r="G17" s="2" t="s">
        <v>359</v>
      </c>
      <c r="H17" s="2" t="s">
        <v>13</v>
      </c>
      <c r="I17" s="2" t="s">
        <v>26</v>
      </c>
      <c r="J17" s="3">
        <v>44405.723960381903</v>
      </c>
      <c r="K17" s="1">
        <v>350</v>
      </c>
      <c r="L17" s="1">
        <v>10.802049999999999</v>
      </c>
      <c r="M17" s="1">
        <v>0</v>
      </c>
      <c r="N17" s="2" t="b">
        <v>1</v>
      </c>
      <c r="O17" s="1">
        <v>0</v>
      </c>
      <c r="P17" s="1"/>
      <c r="Q17" s="1">
        <v>0</v>
      </c>
      <c r="R17" s="1">
        <v>0</v>
      </c>
      <c r="S17" s="1"/>
      <c r="T17" s="2" t="b">
        <v>0</v>
      </c>
      <c r="U17" s="1">
        <v>10.865816666666699</v>
      </c>
      <c r="V17" s="1">
        <v>176138.168428226</v>
      </c>
      <c r="W17" s="1">
        <v>60.292497547285002</v>
      </c>
      <c r="X17" s="2" t="b">
        <v>0</v>
      </c>
    </row>
    <row r="18" spans="1:24">
      <c r="A18" s="2"/>
      <c r="B18" s="2"/>
      <c r="C18" s="2" t="s">
        <v>196</v>
      </c>
      <c r="D18" s="2" t="s">
        <v>312</v>
      </c>
      <c r="E18" s="2"/>
      <c r="F18" s="1">
        <v>9</v>
      </c>
      <c r="G18" s="2" t="s">
        <v>358</v>
      </c>
      <c r="H18" s="2" t="s">
        <v>13</v>
      </c>
      <c r="I18" s="2" t="s">
        <v>20</v>
      </c>
      <c r="J18" s="3">
        <v>44405.7418164931</v>
      </c>
      <c r="K18" s="1">
        <v>200</v>
      </c>
      <c r="L18" s="1">
        <v>10.802049999999999</v>
      </c>
      <c r="M18" s="1">
        <v>0</v>
      </c>
      <c r="N18" s="2" t="b">
        <v>1</v>
      </c>
      <c r="O18" s="1">
        <v>0</v>
      </c>
      <c r="P18" s="1"/>
      <c r="Q18" s="1">
        <v>0</v>
      </c>
      <c r="R18" s="1">
        <v>0</v>
      </c>
      <c r="S18" s="1" t="s">
        <v>30</v>
      </c>
      <c r="T18" s="2" t="b">
        <v>0</v>
      </c>
      <c r="U18" s="1">
        <v>10.865816666666699</v>
      </c>
      <c r="V18" s="1">
        <v>266157.596641157</v>
      </c>
      <c r="W18" s="1">
        <v>60.158926372567301</v>
      </c>
      <c r="X18" s="2" t="b">
        <v>0</v>
      </c>
    </row>
    <row r="19" spans="1:24">
      <c r="A19" s="2"/>
      <c r="B19" s="2"/>
      <c r="C19" s="2" t="s">
        <v>195</v>
      </c>
      <c r="D19" s="2" t="s">
        <v>312</v>
      </c>
      <c r="E19" s="2"/>
      <c r="F19" s="1">
        <v>10</v>
      </c>
      <c r="G19" s="2" t="s">
        <v>357</v>
      </c>
      <c r="H19" s="2" t="s">
        <v>13</v>
      </c>
      <c r="I19" s="2" t="s">
        <v>32</v>
      </c>
      <c r="J19" s="3">
        <v>44405.759631053203</v>
      </c>
      <c r="K19" s="1">
        <v>125</v>
      </c>
      <c r="L19" s="1">
        <v>10.802049999999999</v>
      </c>
      <c r="M19" s="1">
        <v>0</v>
      </c>
      <c r="N19" s="2" t="b">
        <v>1</v>
      </c>
      <c r="O19" s="1">
        <v>0</v>
      </c>
      <c r="P19" s="1"/>
      <c r="Q19" s="1">
        <v>0</v>
      </c>
      <c r="R19" s="1">
        <v>0</v>
      </c>
      <c r="S19" s="1" t="s">
        <v>30</v>
      </c>
      <c r="T19" s="2" t="b">
        <v>0</v>
      </c>
      <c r="U19" s="1">
        <v>10.865816666666699</v>
      </c>
      <c r="V19" s="1">
        <v>196213.53893632899</v>
      </c>
      <c r="W19" s="1">
        <v>59.929337230363899</v>
      </c>
      <c r="X19" s="2" t="b">
        <v>0</v>
      </c>
    </row>
    <row r="20" spans="1:24">
      <c r="A20" s="2"/>
      <c r="B20" s="2"/>
      <c r="C20" s="2" t="s">
        <v>189</v>
      </c>
      <c r="D20" s="2" t="s">
        <v>312</v>
      </c>
      <c r="E20" s="2"/>
      <c r="F20" s="1">
        <v>11</v>
      </c>
      <c r="G20" s="2" t="s">
        <v>356</v>
      </c>
      <c r="H20" s="2" t="s">
        <v>13</v>
      </c>
      <c r="I20" s="2" t="s">
        <v>33</v>
      </c>
      <c r="J20" s="3">
        <v>44405.777464976898</v>
      </c>
      <c r="K20" s="1">
        <v>80</v>
      </c>
      <c r="L20" s="1">
        <v>10.808</v>
      </c>
      <c r="M20" s="1">
        <v>0</v>
      </c>
      <c r="N20" s="2" t="b">
        <v>1</v>
      </c>
      <c r="O20" s="1">
        <v>0</v>
      </c>
      <c r="P20" s="1"/>
      <c r="Q20" s="1">
        <v>0</v>
      </c>
      <c r="R20" s="1">
        <v>0</v>
      </c>
      <c r="S20" s="1" t="s">
        <v>30</v>
      </c>
      <c r="T20" s="2" t="b">
        <v>0</v>
      </c>
      <c r="U20" s="1">
        <v>10.865816666666699</v>
      </c>
      <c r="V20" s="1">
        <v>231662.70219148399</v>
      </c>
      <c r="W20" s="1">
        <v>59.675455779802697</v>
      </c>
      <c r="X20" s="2" t="b">
        <v>0</v>
      </c>
    </row>
    <row r="21" spans="1:24">
      <c r="A21" s="2"/>
      <c r="B21" s="2"/>
      <c r="C21" s="2" t="s">
        <v>194</v>
      </c>
      <c r="D21" s="2" t="s">
        <v>312</v>
      </c>
      <c r="E21" s="2"/>
      <c r="F21" s="1">
        <v>12</v>
      </c>
      <c r="G21" s="2" t="s">
        <v>355</v>
      </c>
      <c r="H21" s="2" t="s">
        <v>13</v>
      </c>
      <c r="I21" s="2" t="s">
        <v>35</v>
      </c>
      <c r="J21" s="3">
        <v>44405.795354317102</v>
      </c>
      <c r="K21" s="1">
        <v>50</v>
      </c>
      <c r="L21" s="1">
        <v>10.802049999999999</v>
      </c>
      <c r="M21" s="1">
        <v>0</v>
      </c>
      <c r="N21" s="2" t="b">
        <v>1</v>
      </c>
      <c r="O21" s="1">
        <v>0</v>
      </c>
      <c r="P21" s="1"/>
      <c r="Q21" s="1">
        <v>0</v>
      </c>
      <c r="R21" s="1">
        <v>0</v>
      </c>
      <c r="S21" s="1" t="s">
        <v>30</v>
      </c>
      <c r="T21" s="2" t="b">
        <v>0</v>
      </c>
      <c r="U21" s="1">
        <v>10.865816666666699</v>
      </c>
      <c r="V21" s="1">
        <v>193071.15195084701</v>
      </c>
      <c r="W21" s="1">
        <v>59.4648290635362</v>
      </c>
      <c r="X21" s="2" t="b">
        <v>0</v>
      </c>
    </row>
    <row r="22" spans="1:24">
      <c r="A22" s="2"/>
      <c r="B22" s="2"/>
      <c r="C22" s="2" t="s">
        <v>193</v>
      </c>
      <c r="D22" s="2" t="s">
        <v>312</v>
      </c>
      <c r="E22" s="2"/>
      <c r="F22" s="1">
        <v>13</v>
      </c>
      <c r="G22" s="2" t="s">
        <v>354</v>
      </c>
      <c r="H22" s="2" t="s">
        <v>13</v>
      </c>
      <c r="I22" s="2" t="s">
        <v>31</v>
      </c>
      <c r="J22" s="3">
        <v>44405.813204444399</v>
      </c>
      <c r="K22" s="1">
        <v>30</v>
      </c>
      <c r="L22" s="1">
        <v>10.808</v>
      </c>
      <c r="M22" s="1">
        <v>0</v>
      </c>
      <c r="N22" s="2" t="b">
        <v>1</v>
      </c>
      <c r="O22" s="1">
        <v>0</v>
      </c>
      <c r="P22" s="1"/>
      <c r="Q22" s="1">
        <v>0</v>
      </c>
      <c r="R22" s="1">
        <v>0</v>
      </c>
      <c r="S22" s="1" t="s">
        <v>30</v>
      </c>
      <c r="T22" s="2" t="b">
        <v>0</v>
      </c>
      <c r="U22" s="1">
        <v>10.865816666666699</v>
      </c>
      <c r="V22" s="1">
        <v>183358.52518454299</v>
      </c>
      <c r="W22" s="1">
        <v>61.076908248657503</v>
      </c>
      <c r="X22" s="2" t="b">
        <v>0</v>
      </c>
    </row>
    <row r="23" spans="1:24">
      <c r="A23" s="2"/>
      <c r="B23" s="2"/>
      <c r="C23" s="2" t="s">
        <v>192</v>
      </c>
      <c r="D23" s="2" t="s">
        <v>312</v>
      </c>
      <c r="E23" s="2"/>
      <c r="F23" s="1">
        <v>14</v>
      </c>
      <c r="G23" s="2" t="s">
        <v>353</v>
      </c>
      <c r="H23" s="2" t="s">
        <v>13</v>
      </c>
      <c r="I23" s="2" t="s">
        <v>17</v>
      </c>
      <c r="J23" s="3">
        <v>44405.8310062616</v>
      </c>
      <c r="K23" s="1">
        <v>20</v>
      </c>
      <c r="L23" s="1">
        <v>10.802049999999999</v>
      </c>
      <c r="M23" s="1">
        <v>0</v>
      </c>
      <c r="N23" s="2" t="b">
        <v>1</v>
      </c>
      <c r="O23" s="1">
        <v>0</v>
      </c>
      <c r="P23" s="1"/>
      <c r="Q23" s="1">
        <v>0</v>
      </c>
      <c r="R23" s="1">
        <v>0</v>
      </c>
      <c r="S23" s="1"/>
      <c r="T23" s="2" t="b">
        <v>0</v>
      </c>
      <c r="U23" s="1">
        <v>10.865816666666699</v>
      </c>
      <c r="V23" s="1">
        <v>191193.54089922999</v>
      </c>
      <c r="W23" s="1">
        <v>59.199792547734802</v>
      </c>
      <c r="X23" s="2" t="b">
        <v>0</v>
      </c>
    </row>
    <row r="24" spans="1:24">
      <c r="A24" s="2"/>
      <c r="B24" s="2"/>
      <c r="C24" s="2" t="s">
        <v>191</v>
      </c>
      <c r="D24" s="2" t="s">
        <v>312</v>
      </c>
      <c r="E24" s="2"/>
      <c r="F24" s="1">
        <v>15</v>
      </c>
      <c r="G24" s="2" t="s">
        <v>352</v>
      </c>
      <c r="H24" s="2" t="s">
        <v>13</v>
      </c>
      <c r="I24" s="2" t="s">
        <v>5</v>
      </c>
      <c r="J24" s="3">
        <v>44405.8488691319</v>
      </c>
      <c r="K24" s="1">
        <v>12</v>
      </c>
      <c r="L24" s="1">
        <v>11.0400833333333</v>
      </c>
      <c r="M24" s="1">
        <v>0</v>
      </c>
      <c r="N24" s="2" t="b">
        <v>1</v>
      </c>
      <c r="O24" s="1">
        <v>0</v>
      </c>
      <c r="P24" s="1"/>
      <c r="Q24" s="1">
        <v>0</v>
      </c>
      <c r="R24" s="1">
        <v>0</v>
      </c>
      <c r="S24" s="1"/>
      <c r="T24" s="2" t="b">
        <v>0</v>
      </c>
      <c r="U24" s="1">
        <v>10.865816666666699</v>
      </c>
      <c r="V24" s="1">
        <v>208340.935490806</v>
      </c>
      <c r="W24" s="1">
        <v>59.742361447377398</v>
      </c>
      <c r="X24" s="2" t="b">
        <v>0</v>
      </c>
    </row>
    <row r="25" spans="1:24">
      <c r="A25" s="2"/>
      <c r="B25" s="2"/>
      <c r="C25" s="2" t="s">
        <v>190</v>
      </c>
      <c r="D25" s="2" t="s">
        <v>312</v>
      </c>
      <c r="E25" s="2"/>
      <c r="F25" s="1">
        <v>16</v>
      </c>
      <c r="G25" s="2" t="s">
        <v>351</v>
      </c>
      <c r="H25" s="2" t="s">
        <v>13</v>
      </c>
      <c r="I25" s="2" t="s">
        <v>23</v>
      </c>
      <c r="J25" s="3">
        <v>44405.866725393498</v>
      </c>
      <c r="K25" s="1">
        <v>7</v>
      </c>
      <c r="L25" s="1">
        <v>10.802049999999999</v>
      </c>
      <c r="M25" s="1">
        <v>0</v>
      </c>
      <c r="N25" s="2" t="b">
        <v>1</v>
      </c>
      <c r="O25" s="1">
        <v>0</v>
      </c>
      <c r="P25" s="1"/>
      <c r="Q25" s="1">
        <v>0</v>
      </c>
      <c r="R25" s="1">
        <v>0</v>
      </c>
      <c r="S25" s="1" t="s">
        <v>30</v>
      </c>
      <c r="T25" s="2" t="b">
        <v>0</v>
      </c>
      <c r="U25" s="1">
        <v>10.865816666666699</v>
      </c>
      <c r="V25" s="1">
        <v>193706.45572400701</v>
      </c>
      <c r="W25" s="1">
        <v>60.4104146891017</v>
      </c>
      <c r="X25" s="2" t="b">
        <v>0</v>
      </c>
    </row>
    <row r="26" spans="1:24">
      <c r="A26" s="2"/>
      <c r="B26" s="2"/>
      <c r="C26" s="2" t="s">
        <v>24</v>
      </c>
      <c r="D26" s="2" t="s">
        <v>312</v>
      </c>
      <c r="E26" s="2"/>
      <c r="F26" s="1">
        <v>1</v>
      </c>
      <c r="G26" s="2" t="s">
        <v>350</v>
      </c>
      <c r="H26" s="2" t="s">
        <v>34</v>
      </c>
      <c r="I26" s="2"/>
      <c r="J26" s="3">
        <v>44405.884565868102</v>
      </c>
      <c r="K26" s="1"/>
      <c r="L26" s="1">
        <v>10.802049999999999</v>
      </c>
      <c r="M26" s="1">
        <v>0</v>
      </c>
      <c r="N26" s="2" t="b">
        <v>1</v>
      </c>
      <c r="O26" s="1">
        <v>0</v>
      </c>
      <c r="P26" s="1"/>
      <c r="Q26" s="1">
        <v>0</v>
      </c>
      <c r="R26" s="1"/>
      <c r="S26" s="1" t="s">
        <v>30</v>
      </c>
      <c r="T26" s="2" t="b">
        <v>0</v>
      </c>
      <c r="U26" s="1">
        <v>10.865816666666699</v>
      </c>
      <c r="V26" s="1">
        <v>237525.92224709</v>
      </c>
      <c r="W26" s="1">
        <v>60.388609224221099</v>
      </c>
      <c r="X26" s="2" t="b">
        <v>0</v>
      </c>
    </row>
    <row r="27" spans="1:24">
      <c r="A27" s="2"/>
      <c r="B27" s="2"/>
      <c r="C27" s="2" t="s">
        <v>276</v>
      </c>
      <c r="D27" s="2" t="s">
        <v>312</v>
      </c>
      <c r="E27" s="2"/>
      <c r="F27" s="1">
        <v>17</v>
      </c>
      <c r="G27" s="2" t="s">
        <v>349</v>
      </c>
      <c r="H27" s="2" t="s">
        <v>8</v>
      </c>
      <c r="I27" s="2" t="s">
        <v>35</v>
      </c>
      <c r="J27" s="3">
        <v>44405.902453715302</v>
      </c>
      <c r="K27" s="1">
        <v>50</v>
      </c>
      <c r="L27" s="1">
        <v>10.802049999999999</v>
      </c>
      <c r="M27" s="1">
        <v>0</v>
      </c>
      <c r="N27" s="2" t="b">
        <v>1</v>
      </c>
      <c r="O27" s="1">
        <v>0</v>
      </c>
      <c r="P27" s="1"/>
      <c r="Q27" s="1">
        <v>0</v>
      </c>
      <c r="R27" s="1">
        <v>0</v>
      </c>
      <c r="S27" s="1" t="s">
        <v>30</v>
      </c>
      <c r="T27" s="2" t="b">
        <v>0</v>
      </c>
      <c r="U27" s="1">
        <v>10.865816666666699</v>
      </c>
      <c r="V27" s="1">
        <v>256814.22440887801</v>
      </c>
      <c r="W27" s="1">
        <v>60.237585911268603</v>
      </c>
      <c r="X27" s="2" t="b">
        <v>0</v>
      </c>
    </row>
    <row r="28" spans="1:24">
      <c r="A28" s="2"/>
      <c r="B28" s="2"/>
      <c r="C28" s="2" t="s">
        <v>274</v>
      </c>
      <c r="D28" s="2" t="s">
        <v>312</v>
      </c>
      <c r="E28" s="2"/>
      <c r="F28" s="1">
        <v>18</v>
      </c>
      <c r="G28" s="2" t="s">
        <v>348</v>
      </c>
      <c r="H28" s="2" t="s">
        <v>6</v>
      </c>
      <c r="I28" s="2"/>
      <c r="J28" s="3">
        <v>44405.920287083303</v>
      </c>
      <c r="K28" s="1"/>
      <c r="L28" s="1">
        <v>10.867516666666701</v>
      </c>
      <c r="M28" s="1">
        <v>756721.37612632604</v>
      </c>
      <c r="N28" s="2" t="b">
        <v>0</v>
      </c>
      <c r="O28" s="1">
        <v>0</v>
      </c>
      <c r="P28" s="1"/>
      <c r="Q28" s="1">
        <v>0</v>
      </c>
      <c r="R28" s="1"/>
      <c r="S28" s="1">
        <v>2.3866308814447801</v>
      </c>
      <c r="T28" s="2" t="b">
        <v>0</v>
      </c>
      <c r="U28" s="1">
        <v>10.865816666666699</v>
      </c>
      <c r="V28" s="1">
        <v>175343.67717926501</v>
      </c>
      <c r="W28" s="1">
        <v>59.584975803918503</v>
      </c>
      <c r="X28" s="2" t="b">
        <v>0</v>
      </c>
    </row>
    <row r="29" spans="1:24">
      <c r="A29" s="2"/>
      <c r="B29" s="2"/>
      <c r="C29" s="2" t="s">
        <v>272</v>
      </c>
      <c r="D29" s="2" t="s">
        <v>312</v>
      </c>
      <c r="E29" s="2"/>
      <c r="F29" s="1">
        <v>19</v>
      </c>
      <c r="G29" s="2" t="s">
        <v>347</v>
      </c>
      <c r="H29" s="2" t="s">
        <v>6</v>
      </c>
      <c r="I29" s="2"/>
      <c r="J29" s="3">
        <v>44405.938101759297</v>
      </c>
      <c r="K29" s="1"/>
      <c r="L29" s="1">
        <v>10.867516666666701</v>
      </c>
      <c r="M29" s="1">
        <v>942267.33937667904</v>
      </c>
      <c r="N29" s="2" t="b">
        <v>0</v>
      </c>
      <c r="O29" s="1">
        <v>0</v>
      </c>
      <c r="P29" s="1"/>
      <c r="Q29" s="1">
        <v>0</v>
      </c>
      <c r="R29" s="1"/>
      <c r="S29" s="1">
        <v>2.4153400733480002</v>
      </c>
      <c r="T29" s="2" t="b">
        <v>0</v>
      </c>
      <c r="U29" s="1">
        <v>10.865816666666699</v>
      </c>
      <c r="V29" s="1">
        <v>218434.25809514101</v>
      </c>
      <c r="W29" s="1">
        <v>60.730703690146001</v>
      </c>
      <c r="X29" s="2" t="b">
        <v>0</v>
      </c>
    </row>
    <row r="30" spans="1:24">
      <c r="A30" s="2"/>
      <c r="B30" s="2"/>
      <c r="C30" s="2" t="s">
        <v>270</v>
      </c>
      <c r="D30" s="2" t="s">
        <v>312</v>
      </c>
      <c r="E30" s="2"/>
      <c r="F30" s="1">
        <v>20</v>
      </c>
      <c r="G30" s="2" t="s">
        <v>346</v>
      </c>
      <c r="H30" s="2" t="s">
        <v>6</v>
      </c>
      <c r="I30" s="2"/>
      <c r="J30" s="3">
        <v>44405.955985393499</v>
      </c>
      <c r="K30" s="1"/>
      <c r="L30" s="1">
        <v>10.867516666666701</v>
      </c>
      <c r="M30" s="1">
        <v>646097.34250804596</v>
      </c>
      <c r="N30" s="2" t="b">
        <v>0</v>
      </c>
      <c r="O30" s="1">
        <v>0</v>
      </c>
      <c r="P30" s="1"/>
      <c r="Q30" s="1">
        <v>0</v>
      </c>
      <c r="R30" s="1"/>
      <c r="S30" s="1">
        <v>2.5444634139742801</v>
      </c>
      <c r="T30" s="2" t="b">
        <v>0</v>
      </c>
      <c r="U30" s="1">
        <v>10.865816666666699</v>
      </c>
      <c r="V30" s="1">
        <v>158830.71880507801</v>
      </c>
      <c r="W30" s="1">
        <v>61.499667289392697</v>
      </c>
      <c r="X30" s="2" t="b">
        <v>0</v>
      </c>
    </row>
    <row r="31" spans="1:24">
      <c r="A31" s="2"/>
      <c r="B31" s="2"/>
      <c r="C31" s="2" t="s">
        <v>268</v>
      </c>
      <c r="D31" s="2" t="s">
        <v>312</v>
      </c>
      <c r="E31" s="2"/>
      <c r="F31" s="1">
        <v>21</v>
      </c>
      <c r="G31" s="2" t="s">
        <v>345</v>
      </c>
      <c r="H31" s="2" t="s">
        <v>6</v>
      </c>
      <c r="I31" s="2"/>
      <c r="J31" s="3">
        <v>44405.973830682902</v>
      </c>
      <c r="K31" s="1"/>
      <c r="L31" s="1">
        <v>10.867516666666701</v>
      </c>
      <c r="M31" s="1">
        <v>663339.013548685</v>
      </c>
      <c r="N31" s="2" t="b">
        <v>0</v>
      </c>
      <c r="O31" s="1">
        <v>0</v>
      </c>
      <c r="P31" s="1"/>
      <c r="Q31" s="1">
        <v>0</v>
      </c>
      <c r="R31" s="1"/>
      <c r="S31" s="1">
        <v>2.4488444707228001</v>
      </c>
      <c r="T31" s="2" t="b">
        <v>0</v>
      </c>
      <c r="U31" s="1">
        <v>10.865816666666699</v>
      </c>
      <c r="V31" s="1">
        <v>200766.553498672</v>
      </c>
      <c r="W31" s="1">
        <v>60.798334364374398</v>
      </c>
      <c r="X31" s="2" t="b">
        <v>0</v>
      </c>
    </row>
    <row r="32" spans="1:24">
      <c r="A32" s="2"/>
      <c r="B32" s="2"/>
      <c r="C32" s="2" t="s">
        <v>266</v>
      </c>
      <c r="D32" s="2" t="s">
        <v>312</v>
      </c>
      <c r="E32" s="2"/>
      <c r="F32" s="1">
        <v>22</v>
      </c>
      <c r="G32" s="2" t="s">
        <v>344</v>
      </c>
      <c r="H32" s="2" t="s">
        <v>6</v>
      </c>
      <c r="I32" s="2"/>
      <c r="J32" s="3">
        <v>44405.991659097199</v>
      </c>
      <c r="K32" s="1"/>
      <c r="L32" s="1">
        <v>10.867516666666701</v>
      </c>
      <c r="M32" s="1">
        <v>560139.30789647601</v>
      </c>
      <c r="N32" s="2" t="b">
        <v>0</v>
      </c>
      <c r="O32" s="1">
        <v>0</v>
      </c>
      <c r="P32" s="1"/>
      <c r="Q32" s="1">
        <v>0</v>
      </c>
      <c r="R32" s="1"/>
      <c r="S32" s="1">
        <v>2.6654057194528402</v>
      </c>
      <c r="T32" s="2" t="b">
        <v>0</v>
      </c>
      <c r="U32" s="1">
        <v>10.865816666666699</v>
      </c>
      <c r="V32" s="1">
        <v>173619.67510640499</v>
      </c>
      <c r="W32" s="1">
        <v>60.646967954361898</v>
      </c>
      <c r="X32" s="2" t="b">
        <v>0</v>
      </c>
    </row>
    <row r="33" spans="1:24">
      <c r="A33" s="2"/>
      <c r="B33" s="2"/>
      <c r="C33" s="2" t="s">
        <v>264</v>
      </c>
      <c r="D33" s="2" t="s">
        <v>312</v>
      </c>
      <c r="E33" s="2"/>
      <c r="F33" s="1">
        <v>23</v>
      </c>
      <c r="G33" s="2" t="s">
        <v>343</v>
      </c>
      <c r="H33" s="2" t="s">
        <v>6</v>
      </c>
      <c r="I33" s="2"/>
      <c r="J33" s="3">
        <v>44406.009546087997</v>
      </c>
      <c r="K33" s="1"/>
      <c r="L33" s="1">
        <v>10.867516666666701</v>
      </c>
      <c r="M33" s="1">
        <v>628919.23106595199</v>
      </c>
      <c r="N33" s="2" t="b">
        <v>0</v>
      </c>
      <c r="O33" s="1">
        <v>0</v>
      </c>
      <c r="P33" s="1"/>
      <c r="Q33" s="1">
        <v>0</v>
      </c>
      <c r="R33" s="1"/>
      <c r="S33" s="1">
        <v>2.4205119034279301</v>
      </c>
      <c r="T33" s="2" t="b">
        <v>0</v>
      </c>
      <c r="U33" s="1">
        <v>10.865816666666699</v>
      </c>
      <c r="V33" s="1">
        <v>189129.52786695899</v>
      </c>
      <c r="W33" s="1">
        <v>60.105361411898997</v>
      </c>
      <c r="X33" s="2" t="b">
        <v>0</v>
      </c>
    </row>
    <row r="34" spans="1:24">
      <c r="A34" s="2"/>
      <c r="B34" s="2"/>
      <c r="C34" s="2" t="s">
        <v>189</v>
      </c>
      <c r="D34" s="2" t="s">
        <v>312</v>
      </c>
      <c r="E34" s="2"/>
      <c r="F34" s="1">
        <v>11</v>
      </c>
      <c r="G34" s="2" t="s">
        <v>342</v>
      </c>
      <c r="H34" s="2" t="s">
        <v>8</v>
      </c>
      <c r="I34" s="2" t="s">
        <v>33</v>
      </c>
      <c r="J34" s="3">
        <v>44406.027353286998</v>
      </c>
      <c r="K34" s="1">
        <v>80</v>
      </c>
      <c r="L34" s="1">
        <v>10.802049999999999</v>
      </c>
      <c r="M34" s="1">
        <v>0</v>
      </c>
      <c r="N34" s="2" t="b">
        <v>1</v>
      </c>
      <c r="O34" s="1">
        <v>0</v>
      </c>
      <c r="P34" s="1"/>
      <c r="Q34" s="1">
        <v>0</v>
      </c>
      <c r="R34" s="1">
        <v>0</v>
      </c>
      <c r="S34" s="1"/>
      <c r="T34" s="2" t="b">
        <v>0</v>
      </c>
      <c r="U34" s="1">
        <v>10.865816666666699</v>
      </c>
      <c r="V34" s="1">
        <v>225888.36593808499</v>
      </c>
      <c r="W34" s="1">
        <v>59.334427349866701</v>
      </c>
      <c r="X34" s="2" t="b">
        <v>0</v>
      </c>
    </row>
    <row r="35" spans="1:24">
      <c r="A35" s="2"/>
      <c r="B35" s="2"/>
      <c r="C35" s="2" t="s">
        <v>219</v>
      </c>
      <c r="D35" s="2" t="s">
        <v>312</v>
      </c>
      <c r="E35" s="2"/>
      <c r="F35" s="1">
        <v>24</v>
      </c>
      <c r="G35" s="2" t="s">
        <v>341</v>
      </c>
      <c r="H35" s="2" t="s">
        <v>8</v>
      </c>
      <c r="I35" s="2" t="s">
        <v>20</v>
      </c>
      <c r="J35" s="3">
        <v>44406.045175706</v>
      </c>
      <c r="K35" s="1">
        <v>200</v>
      </c>
      <c r="L35" s="1">
        <v>10.802049999999999</v>
      </c>
      <c r="M35" s="1">
        <v>0</v>
      </c>
      <c r="N35" s="2" t="b">
        <v>1</v>
      </c>
      <c r="O35" s="1">
        <v>0</v>
      </c>
      <c r="P35" s="1"/>
      <c r="Q35" s="1">
        <v>0</v>
      </c>
      <c r="R35" s="1">
        <v>0</v>
      </c>
      <c r="S35" s="1" t="s">
        <v>30</v>
      </c>
      <c r="T35" s="2" t="b">
        <v>0</v>
      </c>
      <c r="U35" s="1">
        <v>10.859866666666701</v>
      </c>
      <c r="V35" s="1">
        <v>215109.62654862</v>
      </c>
      <c r="W35" s="1">
        <v>58.597234852753203</v>
      </c>
      <c r="X35" s="2" t="b">
        <v>0</v>
      </c>
    </row>
    <row r="36" spans="1:24">
      <c r="A36" s="2"/>
      <c r="B36" s="2"/>
      <c r="C36" s="2" t="s">
        <v>260</v>
      </c>
      <c r="D36" s="2" t="s">
        <v>312</v>
      </c>
      <c r="E36" s="2"/>
      <c r="F36" s="1">
        <v>25</v>
      </c>
      <c r="G36" s="2" t="s">
        <v>340</v>
      </c>
      <c r="H36" s="2" t="s">
        <v>6</v>
      </c>
      <c r="I36" s="2"/>
      <c r="J36" s="3">
        <v>44406.0630407176</v>
      </c>
      <c r="K36" s="1"/>
      <c r="L36" s="1">
        <v>10.867516666666701</v>
      </c>
      <c r="M36" s="1">
        <v>140203.975269021</v>
      </c>
      <c r="N36" s="2" t="b">
        <v>0</v>
      </c>
      <c r="O36" s="1">
        <v>0</v>
      </c>
      <c r="P36" s="1"/>
      <c r="Q36" s="1">
        <v>0</v>
      </c>
      <c r="R36" s="1"/>
      <c r="S36" s="1">
        <v>2.5855320330071301</v>
      </c>
      <c r="T36" s="2" t="b">
        <v>0</v>
      </c>
      <c r="U36" s="1">
        <v>10.865816666666699</v>
      </c>
      <c r="V36" s="1">
        <v>226817.22788495899</v>
      </c>
      <c r="W36" s="1">
        <v>59.894186285303199</v>
      </c>
      <c r="X36" s="2" t="b">
        <v>0</v>
      </c>
    </row>
    <row r="37" spans="1:24">
      <c r="A37" s="2"/>
      <c r="B37" s="2"/>
      <c r="C37" s="2" t="s">
        <v>258</v>
      </c>
      <c r="D37" s="2" t="s">
        <v>312</v>
      </c>
      <c r="E37" s="2"/>
      <c r="F37" s="1">
        <v>26</v>
      </c>
      <c r="G37" s="2" t="s">
        <v>339</v>
      </c>
      <c r="H37" s="2" t="s">
        <v>6</v>
      </c>
      <c r="I37" s="2"/>
      <c r="J37" s="3">
        <v>44406.080862210598</v>
      </c>
      <c r="K37" s="1"/>
      <c r="L37" s="1">
        <v>10.867516666666701</v>
      </c>
      <c r="M37" s="1">
        <v>127989.75795814001</v>
      </c>
      <c r="N37" s="2" t="b">
        <v>0</v>
      </c>
      <c r="O37" s="1">
        <v>0</v>
      </c>
      <c r="P37" s="1"/>
      <c r="Q37" s="1">
        <v>0</v>
      </c>
      <c r="R37" s="1"/>
      <c r="S37" s="1">
        <v>2.38242383106595</v>
      </c>
      <c r="T37" s="2" t="b">
        <v>0</v>
      </c>
      <c r="U37" s="1">
        <v>10.865816666666699</v>
      </c>
      <c r="V37" s="1">
        <v>214783.63930429699</v>
      </c>
      <c r="W37" s="1">
        <v>60.536024444421301</v>
      </c>
      <c r="X37" s="2" t="b">
        <v>0</v>
      </c>
    </row>
    <row r="38" spans="1:24">
      <c r="A38" s="2"/>
      <c r="B38" s="2"/>
      <c r="C38" s="2" t="s">
        <v>256</v>
      </c>
      <c r="D38" s="2" t="s">
        <v>312</v>
      </c>
      <c r="E38" s="2"/>
      <c r="F38" s="1">
        <v>27</v>
      </c>
      <c r="G38" s="2" t="s">
        <v>338</v>
      </c>
      <c r="H38" s="2" t="s">
        <v>6</v>
      </c>
      <c r="I38" s="2"/>
      <c r="J38" s="3">
        <v>44406.098652094901</v>
      </c>
      <c r="K38" s="1"/>
      <c r="L38" s="1">
        <v>10.867516666666701</v>
      </c>
      <c r="M38" s="1">
        <v>150070.74597812301</v>
      </c>
      <c r="N38" s="2" t="b">
        <v>0</v>
      </c>
      <c r="O38" s="1">
        <v>0</v>
      </c>
      <c r="P38" s="1"/>
      <c r="Q38" s="1">
        <v>0</v>
      </c>
      <c r="R38" s="1"/>
      <c r="S38" s="1">
        <v>2.9562905647474498</v>
      </c>
      <c r="T38" s="2" t="b">
        <v>0</v>
      </c>
      <c r="U38" s="1">
        <v>10.865816666666699</v>
      </c>
      <c r="V38" s="1">
        <v>218221.96175370499</v>
      </c>
      <c r="W38" s="1">
        <v>59.029407290818597</v>
      </c>
      <c r="X38" s="2" t="b">
        <v>0</v>
      </c>
    </row>
    <row r="39" spans="1:24">
      <c r="A39" s="2"/>
      <c r="B39" s="2"/>
      <c r="C39" s="2" t="s">
        <v>254</v>
      </c>
      <c r="D39" s="2" t="s">
        <v>312</v>
      </c>
      <c r="E39" s="2"/>
      <c r="F39" s="1">
        <v>28</v>
      </c>
      <c r="G39" s="2" t="s">
        <v>337</v>
      </c>
      <c r="H39" s="2" t="s">
        <v>6</v>
      </c>
      <c r="I39" s="2"/>
      <c r="J39" s="3">
        <v>44406.116508148101</v>
      </c>
      <c r="K39" s="1"/>
      <c r="L39" s="1">
        <v>10.867516666666701</v>
      </c>
      <c r="M39" s="1">
        <v>594056.46828327503</v>
      </c>
      <c r="N39" s="2" t="b">
        <v>0</v>
      </c>
      <c r="O39" s="1">
        <v>0</v>
      </c>
      <c r="P39" s="1"/>
      <c r="Q39" s="1">
        <v>0</v>
      </c>
      <c r="R39" s="1"/>
      <c r="S39" s="1">
        <v>2.4029214581942</v>
      </c>
      <c r="T39" s="2" t="b">
        <v>0</v>
      </c>
      <c r="U39" s="1">
        <v>10.865816666666699</v>
      </c>
      <c r="V39" s="1">
        <v>191660.67150786999</v>
      </c>
      <c r="W39" s="1">
        <v>59.837495274149198</v>
      </c>
      <c r="X39" s="2" t="b">
        <v>0</v>
      </c>
    </row>
    <row r="40" spans="1:24">
      <c r="A40" s="2"/>
      <c r="B40" s="2"/>
      <c r="C40" s="2" t="s">
        <v>252</v>
      </c>
      <c r="D40" s="2" t="s">
        <v>312</v>
      </c>
      <c r="E40" s="2"/>
      <c r="F40" s="1">
        <v>29</v>
      </c>
      <c r="G40" s="2" t="s">
        <v>336</v>
      </c>
      <c r="H40" s="2" t="s">
        <v>6</v>
      </c>
      <c r="I40" s="2"/>
      <c r="J40" s="3">
        <v>44406.1343205671</v>
      </c>
      <c r="K40" s="1"/>
      <c r="L40" s="1">
        <v>10.867516666666701</v>
      </c>
      <c r="M40" s="1">
        <v>663730.92543190694</v>
      </c>
      <c r="N40" s="2" t="b">
        <v>0</v>
      </c>
      <c r="O40" s="1">
        <v>0</v>
      </c>
      <c r="P40" s="1"/>
      <c r="Q40" s="1">
        <v>0</v>
      </c>
      <c r="R40" s="1"/>
      <c r="S40" s="1">
        <v>2.43719779217545</v>
      </c>
      <c r="T40" s="2" t="b">
        <v>0</v>
      </c>
      <c r="U40" s="1">
        <v>10.865816666666699</v>
      </c>
      <c r="V40" s="1">
        <v>201144.464187615</v>
      </c>
      <c r="W40" s="1">
        <v>59.869682799585497</v>
      </c>
      <c r="X40" s="2" t="b">
        <v>0</v>
      </c>
    </row>
    <row r="41" spans="1:24">
      <c r="A41" s="2"/>
      <c r="B41" s="2"/>
      <c r="C41" s="2" t="s">
        <v>250</v>
      </c>
      <c r="D41" s="2" t="s">
        <v>312</v>
      </c>
      <c r="E41" s="2"/>
      <c r="F41" s="1">
        <v>30</v>
      </c>
      <c r="G41" s="2" t="s">
        <v>335</v>
      </c>
      <c r="H41" s="2" t="s">
        <v>6</v>
      </c>
      <c r="I41" s="2"/>
      <c r="J41" s="3">
        <v>44406.152143888903</v>
      </c>
      <c r="K41" s="1"/>
      <c r="L41" s="1">
        <v>10.867516666666701</v>
      </c>
      <c r="M41" s="1">
        <v>656768.16335437703</v>
      </c>
      <c r="N41" s="2" t="b">
        <v>0</v>
      </c>
      <c r="O41" s="1">
        <v>0</v>
      </c>
      <c r="P41" s="1"/>
      <c r="Q41" s="1">
        <v>0</v>
      </c>
      <c r="R41" s="1"/>
      <c r="S41" s="1">
        <v>2.4068148023717302</v>
      </c>
      <c r="T41" s="2" t="b">
        <v>0</v>
      </c>
      <c r="U41" s="1">
        <v>10.865816666666699</v>
      </c>
      <c r="V41" s="1">
        <v>209335.39417078401</v>
      </c>
      <c r="W41" s="1">
        <v>60.497019198368797</v>
      </c>
      <c r="X41" s="2" t="b">
        <v>0</v>
      </c>
    </row>
    <row r="42" spans="1:24">
      <c r="A42" s="2"/>
      <c r="B42" s="2"/>
      <c r="C42" s="2" t="s">
        <v>248</v>
      </c>
      <c r="D42" s="2" t="s">
        <v>312</v>
      </c>
      <c r="E42" s="2"/>
      <c r="F42" s="1">
        <v>31</v>
      </c>
      <c r="G42" s="2" t="s">
        <v>334</v>
      </c>
      <c r="H42" s="2" t="s">
        <v>6</v>
      </c>
      <c r="I42" s="2"/>
      <c r="J42" s="3">
        <v>44406.170023483799</v>
      </c>
      <c r="K42" s="1"/>
      <c r="L42" s="1">
        <v>10.867516666666701</v>
      </c>
      <c r="M42" s="1">
        <v>603012.16395633901</v>
      </c>
      <c r="N42" s="2" t="b">
        <v>0</v>
      </c>
      <c r="O42" s="1">
        <v>0</v>
      </c>
      <c r="P42" s="1"/>
      <c r="Q42" s="1">
        <v>0</v>
      </c>
      <c r="R42" s="1"/>
      <c r="S42" s="1">
        <v>2.7481351556681402</v>
      </c>
      <c r="T42" s="2" t="b">
        <v>0</v>
      </c>
      <c r="U42" s="1">
        <v>10.865816666666699</v>
      </c>
      <c r="V42" s="1">
        <v>247782.75242867999</v>
      </c>
      <c r="W42" s="1">
        <v>60.444341277467501</v>
      </c>
      <c r="X42" s="2" t="b">
        <v>0</v>
      </c>
    </row>
    <row r="43" spans="1:24">
      <c r="A43" s="2"/>
      <c r="B43" s="2"/>
      <c r="C43" s="2" t="s">
        <v>246</v>
      </c>
      <c r="D43" s="2" t="s">
        <v>312</v>
      </c>
      <c r="E43" s="2"/>
      <c r="F43" s="1">
        <v>32</v>
      </c>
      <c r="G43" s="2" t="s">
        <v>333</v>
      </c>
      <c r="H43" s="2" t="s">
        <v>6</v>
      </c>
      <c r="I43" s="2"/>
      <c r="J43" s="3">
        <v>44406.187846145804</v>
      </c>
      <c r="K43" s="1"/>
      <c r="L43" s="1">
        <v>10.867516666666701</v>
      </c>
      <c r="M43" s="1">
        <v>598271.68828466302</v>
      </c>
      <c r="N43" s="2" t="b">
        <v>0</v>
      </c>
      <c r="O43" s="1">
        <v>0</v>
      </c>
      <c r="P43" s="1"/>
      <c r="Q43" s="1">
        <v>0</v>
      </c>
      <c r="R43" s="1"/>
      <c r="S43" s="1">
        <v>2.4902962658000498</v>
      </c>
      <c r="T43" s="2" t="b">
        <v>0</v>
      </c>
      <c r="U43" s="1">
        <v>10.865816666666699</v>
      </c>
      <c r="V43" s="1">
        <v>245050.63104551801</v>
      </c>
      <c r="W43" s="1">
        <v>60.672317078539798</v>
      </c>
      <c r="X43" s="2" t="b">
        <v>0</v>
      </c>
    </row>
    <row r="44" spans="1:24">
      <c r="A44" s="2"/>
      <c r="B44" s="2"/>
      <c r="C44" s="2" t="s">
        <v>244</v>
      </c>
      <c r="D44" s="2" t="s">
        <v>312</v>
      </c>
      <c r="E44" s="2"/>
      <c r="F44" s="1">
        <v>33</v>
      </c>
      <c r="G44" s="2" t="s">
        <v>332</v>
      </c>
      <c r="H44" s="2" t="s">
        <v>6</v>
      </c>
      <c r="I44" s="2"/>
      <c r="J44" s="3">
        <v>44406.205644710702</v>
      </c>
      <c r="K44" s="1"/>
      <c r="L44" s="1">
        <v>10.867516666666701</v>
      </c>
      <c r="M44" s="1">
        <v>558856.11254855501</v>
      </c>
      <c r="N44" s="2" t="b">
        <v>0</v>
      </c>
      <c r="O44" s="1">
        <v>0</v>
      </c>
      <c r="P44" s="1"/>
      <c r="Q44" s="1">
        <v>0</v>
      </c>
      <c r="R44" s="1"/>
      <c r="S44" s="1">
        <v>2.39955169062344</v>
      </c>
      <c r="T44" s="2" t="b">
        <v>0</v>
      </c>
      <c r="U44" s="1">
        <v>10.865816666666699</v>
      </c>
      <c r="V44" s="1">
        <v>223428.64601850801</v>
      </c>
      <c r="W44" s="1">
        <v>60.724030483861803</v>
      </c>
      <c r="X44" s="2" t="b">
        <v>0</v>
      </c>
    </row>
    <row r="45" spans="1:24">
      <c r="A45" s="2"/>
      <c r="B45" s="2"/>
      <c r="C45" s="2" t="s">
        <v>242</v>
      </c>
      <c r="D45" s="2" t="s">
        <v>312</v>
      </c>
      <c r="E45" s="2"/>
      <c r="F45" s="1">
        <v>34</v>
      </c>
      <c r="G45" s="2" t="s">
        <v>331</v>
      </c>
      <c r="H45" s="2" t="s">
        <v>8</v>
      </c>
      <c r="I45" s="2" t="s">
        <v>25</v>
      </c>
      <c r="J45" s="3">
        <v>44406.223530208299</v>
      </c>
      <c r="K45" s="1">
        <v>800</v>
      </c>
      <c r="L45" s="1">
        <v>10.802049999999999</v>
      </c>
      <c r="M45" s="1">
        <v>0</v>
      </c>
      <c r="N45" s="2" t="b">
        <v>1</v>
      </c>
      <c r="O45" s="1">
        <v>0</v>
      </c>
      <c r="P45" s="1"/>
      <c r="Q45" s="1">
        <v>0</v>
      </c>
      <c r="R45" s="1">
        <v>0</v>
      </c>
      <c r="S45" s="1" t="s">
        <v>30</v>
      </c>
      <c r="T45" s="2" t="b">
        <v>0</v>
      </c>
      <c r="U45" s="1">
        <v>10.865816666666699</v>
      </c>
      <c r="V45" s="1">
        <v>308065.12816598802</v>
      </c>
      <c r="W45" s="1">
        <v>60.280269926698999</v>
      </c>
      <c r="X45" s="2" t="b">
        <v>0</v>
      </c>
    </row>
    <row r="46" spans="1:24">
      <c r="A46" s="2"/>
      <c r="B46" s="2"/>
      <c r="C46" s="2" t="s">
        <v>188</v>
      </c>
      <c r="D46" s="2" t="s">
        <v>312</v>
      </c>
      <c r="E46" s="2"/>
      <c r="F46" s="1">
        <v>7</v>
      </c>
      <c r="G46" s="2" t="s">
        <v>330</v>
      </c>
      <c r="H46" s="2" t="s">
        <v>8</v>
      </c>
      <c r="I46" s="2" t="s">
        <v>12</v>
      </c>
      <c r="J46" s="3">
        <v>44406.241353761601</v>
      </c>
      <c r="K46" s="1">
        <v>500</v>
      </c>
      <c r="L46" s="1">
        <v>10.802049999999999</v>
      </c>
      <c r="M46" s="1">
        <v>0</v>
      </c>
      <c r="N46" s="2" t="b">
        <v>1</v>
      </c>
      <c r="O46" s="1">
        <v>0</v>
      </c>
      <c r="P46" s="1"/>
      <c r="Q46" s="1">
        <v>0</v>
      </c>
      <c r="R46" s="1">
        <v>0</v>
      </c>
      <c r="S46" s="1"/>
      <c r="T46" s="2" t="b">
        <v>0</v>
      </c>
      <c r="U46" s="1">
        <v>10.865816666666699</v>
      </c>
      <c r="V46" s="1">
        <v>234668.635592676</v>
      </c>
      <c r="W46" s="1">
        <v>59.253528039309401</v>
      </c>
      <c r="X46" s="2" t="b">
        <v>0</v>
      </c>
    </row>
    <row r="47" spans="1:24">
      <c r="A47" s="2"/>
      <c r="B47" s="2"/>
      <c r="C47" s="2" t="s">
        <v>24</v>
      </c>
      <c r="D47" s="2" t="s">
        <v>312</v>
      </c>
      <c r="E47" s="2"/>
      <c r="F47" s="1">
        <v>1</v>
      </c>
      <c r="G47" s="2" t="s">
        <v>329</v>
      </c>
      <c r="H47" s="2" t="s">
        <v>34</v>
      </c>
      <c r="I47" s="2"/>
      <c r="J47" s="3">
        <v>44406.259181018497</v>
      </c>
      <c r="K47" s="1"/>
      <c r="L47" s="1">
        <v>10.802049999999999</v>
      </c>
      <c r="M47" s="1">
        <v>0</v>
      </c>
      <c r="N47" s="2" t="b">
        <v>1</v>
      </c>
      <c r="O47" s="1">
        <v>0</v>
      </c>
      <c r="P47" s="1"/>
      <c r="Q47" s="1">
        <v>0</v>
      </c>
      <c r="R47" s="1"/>
      <c r="S47" s="1" t="s">
        <v>30</v>
      </c>
      <c r="T47" s="2" t="b">
        <v>0</v>
      </c>
      <c r="U47" s="1">
        <v>10.865816666666699</v>
      </c>
      <c r="V47" s="1">
        <v>239452.269628201</v>
      </c>
      <c r="W47" s="1">
        <v>59.695522612331899</v>
      </c>
      <c r="X47" s="2" t="b">
        <v>0</v>
      </c>
    </row>
    <row r="48" spans="1:24">
      <c r="A48" s="2"/>
      <c r="B48" s="2"/>
      <c r="C48" s="2" t="s">
        <v>238</v>
      </c>
      <c r="D48" s="2" t="s">
        <v>312</v>
      </c>
      <c r="E48" s="2"/>
      <c r="F48" s="1">
        <v>35</v>
      </c>
      <c r="G48" s="2" t="s">
        <v>328</v>
      </c>
      <c r="H48" s="2" t="s">
        <v>6</v>
      </c>
      <c r="I48" s="2"/>
      <c r="J48" s="3">
        <v>44406.277048252297</v>
      </c>
      <c r="K48" s="1"/>
      <c r="L48" s="1">
        <v>10.861549999999999</v>
      </c>
      <c r="M48" s="1">
        <v>167711.08533156599</v>
      </c>
      <c r="N48" s="2" t="b">
        <v>0</v>
      </c>
      <c r="O48" s="1">
        <v>0</v>
      </c>
      <c r="P48" s="1"/>
      <c r="Q48" s="1">
        <v>0</v>
      </c>
      <c r="R48" s="1"/>
      <c r="S48" s="1">
        <v>2.3042152445147401</v>
      </c>
      <c r="T48" s="2" t="b">
        <v>0</v>
      </c>
      <c r="U48" s="1">
        <v>10.865816666666699</v>
      </c>
      <c r="V48" s="1">
        <v>232086.37607935601</v>
      </c>
      <c r="W48" s="1">
        <v>60.9219576595913</v>
      </c>
      <c r="X48" s="2" t="b">
        <v>0</v>
      </c>
    </row>
    <row r="49" spans="1:24">
      <c r="A49" s="2"/>
      <c r="B49" s="2"/>
      <c r="C49" s="2" t="s">
        <v>236</v>
      </c>
      <c r="D49" s="2" t="s">
        <v>312</v>
      </c>
      <c r="E49" s="2"/>
      <c r="F49" s="1">
        <v>36</v>
      </c>
      <c r="G49" s="2" t="s">
        <v>327</v>
      </c>
      <c r="H49" s="2" t="s">
        <v>6</v>
      </c>
      <c r="I49" s="2"/>
      <c r="J49" s="3">
        <v>44406.294880219903</v>
      </c>
      <c r="K49" s="1"/>
      <c r="L49" s="1">
        <v>10.867516666666701</v>
      </c>
      <c r="M49" s="1">
        <v>127199.525523246</v>
      </c>
      <c r="N49" s="2" t="b">
        <v>0</v>
      </c>
      <c r="O49" s="1">
        <v>0</v>
      </c>
      <c r="P49" s="1"/>
      <c r="Q49" s="1">
        <v>0</v>
      </c>
      <c r="R49" s="1"/>
      <c r="S49" s="1">
        <v>2.5960446158639101</v>
      </c>
      <c r="T49" s="2" t="b">
        <v>0</v>
      </c>
      <c r="U49" s="1">
        <v>10.865816666666699</v>
      </c>
      <c r="V49" s="1">
        <v>200087.01013596301</v>
      </c>
      <c r="W49" s="1">
        <v>58.509210739806797</v>
      </c>
      <c r="X49" s="2" t="b">
        <v>0</v>
      </c>
    </row>
    <row r="50" spans="1:24">
      <c r="A50" s="2"/>
      <c r="B50" s="2"/>
      <c r="C50" s="2" t="s">
        <v>234</v>
      </c>
      <c r="D50" s="2" t="s">
        <v>312</v>
      </c>
      <c r="E50" s="2"/>
      <c r="F50" s="1">
        <v>37</v>
      </c>
      <c r="G50" s="2" t="s">
        <v>326</v>
      </c>
      <c r="H50" s="2" t="s">
        <v>6</v>
      </c>
      <c r="I50" s="2"/>
      <c r="J50" s="3">
        <v>44406.312758379601</v>
      </c>
      <c r="K50" s="1"/>
      <c r="L50" s="1">
        <v>10.867516666666701</v>
      </c>
      <c r="M50" s="1">
        <v>114769.25990860999</v>
      </c>
      <c r="N50" s="2" t="b">
        <v>0</v>
      </c>
      <c r="O50" s="1">
        <v>0</v>
      </c>
      <c r="P50" s="1"/>
      <c r="Q50" s="1">
        <v>0</v>
      </c>
      <c r="R50" s="1"/>
      <c r="S50" s="1">
        <v>2.65062687798611</v>
      </c>
      <c r="T50" s="2" t="b">
        <v>0</v>
      </c>
      <c r="U50" s="1">
        <v>10.865816666666699</v>
      </c>
      <c r="V50" s="1">
        <v>196074.203184643</v>
      </c>
      <c r="W50" s="1">
        <v>60.508927950002501</v>
      </c>
      <c r="X50" s="2" t="b">
        <v>0</v>
      </c>
    </row>
    <row r="51" spans="1:24">
      <c r="A51" s="2"/>
      <c r="B51" s="2"/>
      <c r="C51" s="2" t="s">
        <v>232</v>
      </c>
      <c r="D51" s="2" t="s">
        <v>312</v>
      </c>
      <c r="E51" s="2"/>
      <c r="F51" s="1">
        <v>38</v>
      </c>
      <c r="G51" s="2" t="s">
        <v>325</v>
      </c>
      <c r="H51" s="2" t="s">
        <v>6</v>
      </c>
      <c r="I51" s="2"/>
      <c r="J51" s="3">
        <v>44406.330629236101</v>
      </c>
      <c r="K51" s="1"/>
      <c r="L51" s="1">
        <v>10.861549999999999</v>
      </c>
      <c r="M51" s="1">
        <v>326453.65774180403</v>
      </c>
      <c r="N51" s="2" t="b">
        <v>0</v>
      </c>
      <c r="O51" s="1">
        <v>0</v>
      </c>
      <c r="P51" s="1"/>
      <c r="Q51" s="1">
        <v>0</v>
      </c>
      <c r="R51" s="1"/>
      <c r="S51" s="1">
        <v>2.4322880435942502</v>
      </c>
      <c r="T51" s="2" t="b">
        <v>0</v>
      </c>
      <c r="U51" s="1">
        <v>10.859866666666701</v>
      </c>
      <c r="V51" s="1">
        <v>105082.658544739</v>
      </c>
      <c r="W51" s="1">
        <v>59.077130290403197</v>
      </c>
      <c r="X51" s="2" t="b">
        <v>0</v>
      </c>
    </row>
    <row r="52" spans="1:24">
      <c r="A52" s="2"/>
      <c r="B52" s="2"/>
      <c r="C52" s="2" t="s">
        <v>230</v>
      </c>
      <c r="D52" s="2" t="s">
        <v>312</v>
      </c>
      <c r="E52" s="2"/>
      <c r="F52" s="1">
        <v>39</v>
      </c>
      <c r="G52" s="2" t="s">
        <v>324</v>
      </c>
      <c r="H52" s="2" t="s">
        <v>6</v>
      </c>
      <c r="I52" s="2"/>
      <c r="J52" s="3">
        <v>44406.348461030102</v>
      </c>
      <c r="K52" s="1"/>
      <c r="L52" s="1">
        <v>10.867516666666701</v>
      </c>
      <c r="M52" s="1">
        <v>679331.13384914002</v>
      </c>
      <c r="N52" s="2" t="b">
        <v>0</v>
      </c>
      <c r="O52" s="1">
        <v>0</v>
      </c>
      <c r="P52" s="1"/>
      <c r="Q52" s="1">
        <v>0</v>
      </c>
      <c r="R52" s="1"/>
      <c r="S52" s="1">
        <v>2.4910171617207499</v>
      </c>
      <c r="T52" s="2" t="b">
        <v>0</v>
      </c>
      <c r="U52" s="1">
        <v>10.865816666666699</v>
      </c>
      <c r="V52" s="1">
        <v>205808.63977911399</v>
      </c>
      <c r="W52" s="1">
        <v>59.525495007273598</v>
      </c>
      <c r="X52" s="2" t="b">
        <v>0</v>
      </c>
    </row>
    <row r="53" spans="1:24">
      <c r="A53" s="2"/>
      <c r="B53" s="2"/>
      <c r="C53" s="2" t="s">
        <v>228</v>
      </c>
      <c r="D53" s="2" t="s">
        <v>312</v>
      </c>
      <c r="E53" s="2"/>
      <c r="F53" s="1">
        <v>40</v>
      </c>
      <c r="G53" s="2" t="s">
        <v>323</v>
      </c>
      <c r="H53" s="2" t="s">
        <v>6</v>
      </c>
      <c r="I53" s="2"/>
      <c r="J53" s="3">
        <v>44406.366267199097</v>
      </c>
      <c r="K53" s="1"/>
      <c r="L53" s="1">
        <v>10.867516666666701</v>
      </c>
      <c r="M53" s="1">
        <v>693611.87733185</v>
      </c>
      <c r="N53" s="2" t="b">
        <v>0</v>
      </c>
      <c r="O53" s="1">
        <v>0</v>
      </c>
      <c r="P53" s="1"/>
      <c r="Q53" s="1">
        <v>0</v>
      </c>
      <c r="R53" s="1"/>
      <c r="S53" s="1">
        <v>2.5949958522382599</v>
      </c>
      <c r="T53" s="2" t="b">
        <v>0</v>
      </c>
      <c r="U53" s="1">
        <v>10.865816666666699</v>
      </c>
      <c r="V53" s="1">
        <v>216177.408955511</v>
      </c>
      <c r="W53" s="1">
        <v>60.6301184212927</v>
      </c>
      <c r="X53" s="2" t="b">
        <v>0</v>
      </c>
    </row>
    <row r="54" spans="1:24">
      <c r="A54" s="2"/>
      <c r="B54" s="2"/>
      <c r="C54" s="2" t="s">
        <v>226</v>
      </c>
      <c r="D54" s="2" t="s">
        <v>312</v>
      </c>
      <c r="E54" s="2"/>
      <c r="F54" s="1">
        <v>41</v>
      </c>
      <c r="G54" s="2" t="s">
        <v>322</v>
      </c>
      <c r="H54" s="2" t="s">
        <v>6</v>
      </c>
      <c r="I54" s="2"/>
      <c r="J54" s="3">
        <v>44406.384128460602</v>
      </c>
      <c r="K54" s="1"/>
      <c r="L54" s="1">
        <v>10.867516666666701</v>
      </c>
      <c r="M54" s="1">
        <v>492484.30412244098</v>
      </c>
      <c r="N54" s="2" t="b">
        <v>0</v>
      </c>
      <c r="O54" s="1">
        <v>0</v>
      </c>
      <c r="P54" s="1"/>
      <c r="Q54" s="1">
        <v>0</v>
      </c>
      <c r="R54" s="1"/>
      <c r="S54" s="1">
        <v>2.45597514767893</v>
      </c>
      <c r="T54" s="2" t="b">
        <v>0</v>
      </c>
      <c r="U54" s="1">
        <v>10.865816666666699</v>
      </c>
      <c r="V54" s="1">
        <v>215295.43226936</v>
      </c>
      <c r="W54" s="1">
        <v>59.453593381739601</v>
      </c>
      <c r="X54" s="2" t="b">
        <v>0</v>
      </c>
    </row>
    <row r="55" spans="1:24">
      <c r="A55" s="2"/>
      <c r="B55" s="2"/>
      <c r="C55" s="2" t="s">
        <v>224</v>
      </c>
      <c r="D55" s="2" t="s">
        <v>312</v>
      </c>
      <c r="E55" s="2"/>
      <c r="F55" s="1">
        <v>42</v>
      </c>
      <c r="G55" s="2" t="s">
        <v>321</v>
      </c>
      <c r="H55" s="2" t="s">
        <v>6</v>
      </c>
      <c r="I55" s="2"/>
      <c r="J55" s="3">
        <v>44406.401942314798</v>
      </c>
      <c r="K55" s="1"/>
      <c r="L55" s="1">
        <v>10.867516666666701</v>
      </c>
      <c r="M55" s="1">
        <v>602127.48161429295</v>
      </c>
      <c r="N55" s="2" t="b">
        <v>0</v>
      </c>
      <c r="O55" s="1">
        <v>0</v>
      </c>
      <c r="P55" s="1"/>
      <c r="Q55" s="1">
        <v>0</v>
      </c>
      <c r="R55" s="1"/>
      <c r="S55" s="1">
        <v>2.62033098109774</v>
      </c>
      <c r="T55" s="2" t="b">
        <v>0</v>
      </c>
      <c r="U55" s="1">
        <v>10.865816666666699</v>
      </c>
      <c r="V55" s="1">
        <v>248044.850058126</v>
      </c>
      <c r="W55" s="1">
        <v>60.334027132723101</v>
      </c>
      <c r="X55" s="2" t="b">
        <v>0</v>
      </c>
    </row>
    <row r="56" spans="1:24">
      <c r="A56" s="2"/>
      <c r="B56" s="2"/>
      <c r="C56" s="2" t="s">
        <v>222</v>
      </c>
      <c r="D56" s="2" t="s">
        <v>312</v>
      </c>
      <c r="E56" s="2"/>
      <c r="F56" s="1">
        <v>43</v>
      </c>
      <c r="G56" s="2" t="s">
        <v>320</v>
      </c>
      <c r="H56" s="2" t="s">
        <v>6</v>
      </c>
      <c r="I56" s="2"/>
      <c r="J56" s="3">
        <v>44406.419749884299</v>
      </c>
      <c r="K56" s="1"/>
      <c r="L56" s="1">
        <v>10.861549999999999</v>
      </c>
      <c r="M56" s="1">
        <v>581225.20786431804</v>
      </c>
      <c r="N56" s="2" t="b">
        <v>0</v>
      </c>
      <c r="O56" s="1">
        <v>0</v>
      </c>
      <c r="P56" s="1"/>
      <c r="Q56" s="1">
        <v>0</v>
      </c>
      <c r="R56" s="1"/>
      <c r="S56" s="1">
        <v>2.3959456009855802</v>
      </c>
      <c r="T56" s="2" t="b">
        <v>0</v>
      </c>
      <c r="U56" s="1">
        <v>10.859866666666701</v>
      </c>
      <c r="V56" s="1">
        <v>249117.371381123</v>
      </c>
      <c r="W56" s="1">
        <v>58.901110381733297</v>
      </c>
      <c r="X56" s="2" t="b">
        <v>0</v>
      </c>
    </row>
    <row r="57" spans="1:24">
      <c r="A57" s="2"/>
      <c r="B57" s="2"/>
      <c r="C57" s="2" t="s">
        <v>197</v>
      </c>
      <c r="D57" s="2" t="s">
        <v>312</v>
      </c>
      <c r="E57" s="2"/>
      <c r="F57" s="1">
        <v>8</v>
      </c>
      <c r="G57" s="2" t="s">
        <v>319</v>
      </c>
      <c r="H57" s="2" t="s">
        <v>8</v>
      </c>
      <c r="I57" s="2" t="s">
        <v>26</v>
      </c>
      <c r="J57" s="3">
        <v>44406.437635983799</v>
      </c>
      <c r="K57" s="1">
        <v>350</v>
      </c>
      <c r="L57" s="1">
        <v>10.802049999999999</v>
      </c>
      <c r="M57" s="1">
        <v>0</v>
      </c>
      <c r="N57" s="2" t="b">
        <v>1</v>
      </c>
      <c r="O57" s="1">
        <v>0</v>
      </c>
      <c r="P57" s="1"/>
      <c r="Q57" s="1">
        <v>0</v>
      </c>
      <c r="R57" s="1">
        <v>0</v>
      </c>
      <c r="S57" s="1"/>
      <c r="T57" s="2" t="b">
        <v>0</v>
      </c>
      <c r="U57" s="1">
        <v>10.859866666666701</v>
      </c>
      <c r="V57" s="1">
        <v>209224.642318233</v>
      </c>
      <c r="W57" s="1">
        <v>59.175861199679503</v>
      </c>
      <c r="X57" s="2" t="b">
        <v>0</v>
      </c>
    </row>
    <row r="58" spans="1:24">
      <c r="A58" s="2"/>
      <c r="B58" s="2"/>
      <c r="C58" s="2" t="s">
        <v>219</v>
      </c>
      <c r="D58" s="2" t="s">
        <v>312</v>
      </c>
      <c r="E58" s="2"/>
      <c r="F58" s="1">
        <v>24</v>
      </c>
      <c r="G58" s="2" t="s">
        <v>318</v>
      </c>
      <c r="H58" s="2" t="s">
        <v>8</v>
      </c>
      <c r="I58" s="2" t="s">
        <v>20</v>
      </c>
      <c r="J58" s="3">
        <v>44406.455442951403</v>
      </c>
      <c r="K58" s="1">
        <v>200</v>
      </c>
      <c r="L58" s="1">
        <v>10.802049999999999</v>
      </c>
      <c r="M58" s="1">
        <v>0</v>
      </c>
      <c r="N58" s="2" t="b">
        <v>1</v>
      </c>
      <c r="O58" s="1">
        <v>0</v>
      </c>
      <c r="P58" s="1"/>
      <c r="Q58" s="1">
        <v>0</v>
      </c>
      <c r="R58" s="1">
        <v>0</v>
      </c>
      <c r="S58" s="1" t="s">
        <v>30</v>
      </c>
      <c r="T58" s="2" t="b">
        <v>0</v>
      </c>
      <c r="U58" s="1">
        <v>10.865816666666699</v>
      </c>
      <c r="V58" s="1">
        <v>213195.51799068501</v>
      </c>
      <c r="W58" s="1">
        <v>60.853684547120103</v>
      </c>
      <c r="X58" s="2" t="b">
        <v>0</v>
      </c>
    </row>
    <row r="59" spans="1:24">
      <c r="A59" s="2"/>
      <c r="B59" s="2"/>
      <c r="C59" s="2" t="s">
        <v>24</v>
      </c>
      <c r="D59" s="2" t="s">
        <v>312</v>
      </c>
      <c r="E59" s="2"/>
      <c r="F59" s="1">
        <v>1</v>
      </c>
      <c r="G59" s="2" t="s">
        <v>317</v>
      </c>
      <c r="H59" s="2" t="s">
        <v>34</v>
      </c>
      <c r="I59" s="2"/>
      <c r="J59" s="3">
        <v>44406.473266458299</v>
      </c>
      <c r="K59" s="1"/>
      <c r="L59" s="1">
        <v>10.736599999999999</v>
      </c>
      <c r="M59" s="1">
        <v>0</v>
      </c>
      <c r="N59" s="2" t="b">
        <v>1</v>
      </c>
      <c r="O59" s="1">
        <v>0</v>
      </c>
      <c r="P59" s="1"/>
      <c r="Q59" s="1">
        <v>0</v>
      </c>
      <c r="R59" s="1"/>
      <c r="S59" s="1" t="s">
        <v>30</v>
      </c>
      <c r="T59" s="2" t="b">
        <v>0</v>
      </c>
      <c r="U59" s="1">
        <v>10.865816666666699</v>
      </c>
      <c r="V59" s="1">
        <v>304899.716736559</v>
      </c>
      <c r="W59" s="1">
        <v>59.820841883561698</v>
      </c>
      <c r="X59" s="2" t="b">
        <v>0</v>
      </c>
    </row>
    <row r="60" spans="1:24">
      <c r="A60" s="2"/>
      <c r="B60" s="2"/>
      <c r="C60" s="2" t="s">
        <v>216</v>
      </c>
      <c r="D60" s="2" t="s">
        <v>312</v>
      </c>
      <c r="E60" s="2"/>
      <c r="F60" s="1">
        <v>44</v>
      </c>
      <c r="G60" s="2" t="s">
        <v>316</v>
      </c>
      <c r="H60" s="2" t="s">
        <v>6</v>
      </c>
      <c r="I60" s="2"/>
      <c r="J60" s="3">
        <v>44406.491128657399</v>
      </c>
      <c r="K60" s="1"/>
      <c r="L60" s="1">
        <v>10.867516666666701</v>
      </c>
      <c r="M60" s="1">
        <v>138677.62271606401</v>
      </c>
      <c r="N60" s="2" t="b">
        <v>0</v>
      </c>
      <c r="O60" s="1">
        <v>0</v>
      </c>
      <c r="P60" s="1"/>
      <c r="Q60" s="1">
        <v>0</v>
      </c>
      <c r="R60" s="1"/>
      <c r="S60" s="1">
        <v>2.6173195986966</v>
      </c>
      <c r="T60" s="2" t="b">
        <v>0</v>
      </c>
      <c r="U60" s="1">
        <v>10.865816666666699</v>
      </c>
      <c r="V60" s="1">
        <v>225609.25998433199</v>
      </c>
      <c r="W60" s="1">
        <v>59.7107516193471</v>
      </c>
      <c r="X60" s="2" t="b">
        <v>0</v>
      </c>
    </row>
    <row r="61" spans="1:24">
      <c r="A61" s="2"/>
      <c r="B61" s="2"/>
      <c r="C61" s="2" t="s">
        <v>214</v>
      </c>
      <c r="D61" s="2" t="s">
        <v>312</v>
      </c>
      <c r="E61" s="2"/>
      <c r="F61" s="1">
        <v>45</v>
      </c>
      <c r="G61" s="2" t="s">
        <v>315</v>
      </c>
      <c r="H61" s="2" t="s">
        <v>6</v>
      </c>
      <c r="I61" s="2"/>
      <c r="J61" s="3">
        <v>44406.508926990697</v>
      </c>
      <c r="K61" s="1"/>
      <c r="L61" s="1">
        <v>10.861549999999999</v>
      </c>
      <c r="M61" s="1">
        <v>165094.97383915799</v>
      </c>
      <c r="N61" s="2" t="b">
        <v>0</v>
      </c>
      <c r="O61" s="1">
        <v>0</v>
      </c>
      <c r="P61" s="1"/>
      <c r="Q61" s="1">
        <v>0</v>
      </c>
      <c r="R61" s="1"/>
      <c r="S61" s="1">
        <v>2.61403607487228</v>
      </c>
      <c r="T61" s="2" t="b">
        <v>0</v>
      </c>
      <c r="U61" s="1">
        <v>10.859866666666701</v>
      </c>
      <c r="V61" s="1">
        <v>228173.54246445801</v>
      </c>
      <c r="W61" s="1">
        <v>58.596923254621601</v>
      </c>
      <c r="X61" s="2" t="b">
        <v>0</v>
      </c>
    </row>
    <row r="62" spans="1:24">
      <c r="A62" s="2"/>
      <c r="B62" s="2"/>
      <c r="C62" s="2" t="s">
        <v>212</v>
      </c>
      <c r="D62" s="2" t="s">
        <v>312</v>
      </c>
      <c r="E62" s="2"/>
      <c r="F62" s="1">
        <v>46</v>
      </c>
      <c r="G62" s="2" t="s">
        <v>314</v>
      </c>
      <c r="H62" s="2" t="s">
        <v>6</v>
      </c>
      <c r="I62" s="2"/>
      <c r="J62" s="3">
        <v>44406.526763703703</v>
      </c>
      <c r="K62" s="1"/>
      <c r="L62" s="1">
        <v>10.861549999999999</v>
      </c>
      <c r="M62" s="1">
        <v>165233.09191431999</v>
      </c>
      <c r="N62" s="2" t="b">
        <v>0</v>
      </c>
      <c r="O62" s="1">
        <v>0</v>
      </c>
      <c r="P62" s="1"/>
      <c r="Q62" s="1">
        <v>0</v>
      </c>
      <c r="R62" s="1"/>
      <c r="S62" s="1">
        <v>2.6830674917985902</v>
      </c>
      <c r="T62" s="2" t="b">
        <v>0</v>
      </c>
      <c r="U62" s="1">
        <v>10.859866666666701</v>
      </c>
      <c r="V62" s="1">
        <v>260205.29634249999</v>
      </c>
      <c r="W62" s="1">
        <v>60.290338703008302</v>
      </c>
      <c r="X62" s="2" t="b">
        <v>0</v>
      </c>
    </row>
    <row r="63" spans="1:24">
      <c r="A63" s="2"/>
      <c r="B63" s="2"/>
      <c r="C63" s="2" t="s">
        <v>195</v>
      </c>
      <c r="D63" s="2" t="s">
        <v>312</v>
      </c>
      <c r="E63" s="2"/>
      <c r="F63" s="1">
        <v>10</v>
      </c>
      <c r="G63" s="2" t="s">
        <v>313</v>
      </c>
      <c r="H63" s="2" t="s">
        <v>8</v>
      </c>
      <c r="I63" s="2" t="s">
        <v>32</v>
      </c>
      <c r="J63" s="3">
        <v>44406.544637199098</v>
      </c>
      <c r="K63" s="1">
        <v>125</v>
      </c>
      <c r="L63" s="1">
        <v>10.802049999999999</v>
      </c>
      <c r="M63" s="1">
        <v>0</v>
      </c>
      <c r="N63" s="2" t="b">
        <v>1</v>
      </c>
      <c r="O63" s="1">
        <v>0</v>
      </c>
      <c r="P63" s="1"/>
      <c r="Q63" s="1">
        <v>0</v>
      </c>
      <c r="R63" s="1">
        <v>0</v>
      </c>
      <c r="S63" s="1"/>
      <c r="T63" s="2" t="b">
        <v>0</v>
      </c>
      <c r="U63" s="1">
        <v>10.859866666666701</v>
      </c>
      <c r="V63" s="1">
        <v>211048.91119874199</v>
      </c>
      <c r="W63" s="1">
        <v>58.588527402015103</v>
      </c>
      <c r="X63" s="2" t="b">
        <v>0</v>
      </c>
    </row>
    <row r="64" spans="1:24">
      <c r="A64" s="2"/>
      <c r="B64" s="2"/>
      <c r="C64" s="2" t="s">
        <v>24</v>
      </c>
      <c r="D64" s="2" t="s">
        <v>312</v>
      </c>
      <c r="E64" s="2"/>
      <c r="F64" s="1">
        <v>1</v>
      </c>
      <c r="G64" s="2" t="s">
        <v>311</v>
      </c>
      <c r="H64" s="2" t="s">
        <v>34</v>
      </c>
      <c r="I64" s="2"/>
      <c r="J64" s="3">
        <v>44406.5624705671</v>
      </c>
      <c r="K64" s="1"/>
      <c r="L64" s="1">
        <v>10.802049999999999</v>
      </c>
      <c r="M64" s="1">
        <v>0</v>
      </c>
      <c r="N64" s="2" t="b">
        <v>1</v>
      </c>
      <c r="O64" s="1">
        <v>0</v>
      </c>
      <c r="P64" s="1"/>
      <c r="Q64" s="1">
        <v>0</v>
      </c>
      <c r="R64" s="1"/>
      <c r="S64" s="1"/>
      <c r="T64" s="2" t="b">
        <v>0</v>
      </c>
      <c r="U64" s="1">
        <v>10.859866666666701</v>
      </c>
      <c r="V64" s="1">
        <v>290099.66100391903</v>
      </c>
      <c r="W64" s="1">
        <v>59.847970044691102</v>
      </c>
      <c r="X64" s="2" t="b">
        <v>0</v>
      </c>
    </row>
  </sheetData>
  <mergeCells count="5">
    <mergeCell ref="A1:J1"/>
    <mergeCell ref="L1:R1"/>
    <mergeCell ref="S1:T1"/>
    <mergeCell ref="U1:V1"/>
    <mergeCell ref="W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 Sheet</vt:lpstr>
      <vt:lpstr>Executive Summary</vt:lpstr>
      <vt:lpstr>FractionUnbound</vt:lpstr>
      <vt:lpstr>SampleIDs</vt:lpstr>
      <vt:lpstr>CC,eLOQ</vt:lpstr>
      <vt:lpstr>474Raw</vt:lpstr>
      <vt:lpstr>760Raw</vt:lpstr>
      <vt:lpstr>3096Raw</vt:lpstr>
      <vt:lpstr>4NTRaw</vt:lpstr>
      <vt:lpstr>474 MDL</vt:lpstr>
      <vt:lpstr>760 MDL</vt:lpstr>
      <vt:lpstr>3096 MDL</vt:lpstr>
      <vt:lpstr>Notes</vt:lpstr>
      <vt:lpstr>ValueList_Helper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Kreutz, Anna</dc:creator>
  <cp:lastModifiedBy>Kreutz, Anna</cp:lastModifiedBy>
  <dcterms:created xsi:type="dcterms:W3CDTF">2021-06-04T20:00:32Z</dcterms:created>
  <dcterms:modified xsi:type="dcterms:W3CDTF">2021-12-29T01:28:00Z</dcterms:modified>
</cp:coreProperties>
</file>