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O:\Priv\CCTE_Wetmore-Lab\_PFAS_TK\PFAS_Analytical\GCMS\Reports\"/>
    </mc:Choice>
  </mc:AlternateContent>
  <xr:revisionPtr revIDLastSave="0" documentId="13_ncr:1_{CA236023-6D35-4C20-B0B7-075357899873}" xr6:coauthVersionLast="46" xr6:coauthVersionMax="46" xr10:uidLastSave="{00000000-0000-0000-0000-000000000000}"/>
  <bookViews>
    <workbookView xWindow="6555" yWindow="2715" windowWidth="21600" windowHeight="11385" tabRatio="815" xr2:uid="{00000000-000D-0000-FFFF-FFFF00000000}"/>
  </bookViews>
  <sheets>
    <sheet name="Cover Sheet" sheetId="8" r:id="rId1"/>
    <sheet name="Executive Summary" sheetId="9" r:id="rId2"/>
    <sheet name="FractionUnbound" sheetId="14" r:id="rId3"/>
    <sheet name="SampleIDs" sheetId="11" r:id="rId4"/>
    <sheet name="CC,eLOQ" sheetId="12" r:id="rId5"/>
    <sheet name="Data" sheetId="1" r:id="rId6"/>
    <sheet name="7bData" sheetId="15" r:id="rId7"/>
    <sheet name="30505 MDL" sheetId="16" r:id="rId8"/>
    <sheet name="30521 MDL" sheetId="17" r:id="rId9"/>
    <sheet name="30510 MDL" sheetId="18" r:id="rId10"/>
    <sheet name="7b-4NT MDL" sheetId="19" r:id="rId11"/>
    <sheet name="30503 MDL" sheetId="7" r:id="rId12"/>
    <sheet name="30501 MDL" sheetId="6" r:id="rId13"/>
    <sheet name="30516 MDL" sheetId="5" r:id="rId14"/>
    <sheet name="30507 MDL" sheetId="4" r:id="rId15"/>
    <sheet name="4NT MDL" sheetId="3" r:id="rId16"/>
    <sheet name="FractionUnbound-7a" sheetId="10" r:id="rId17"/>
    <sheet name="ValueList_Helper" sheetId="2" state="hidden" r:id="rId18"/>
  </sheets>
  <externalReferences>
    <externalReference r:id="rId19"/>
    <externalReference r:id="rId2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9" l="1"/>
  <c r="R8" i="14"/>
  <c r="Q8" i="14"/>
  <c r="P8" i="14"/>
  <c r="E40" i="14" l="1"/>
  <c r="F40" i="14"/>
  <c r="H40" i="14"/>
  <c r="P40" i="14"/>
  <c r="M40" i="14"/>
  <c r="J40" i="14"/>
  <c r="O30" i="9"/>
  <c r="J42" i="9"/>
  <c r="H48" i="9"/>
  <c r="H45" i="9"/>
  <c r="H42" i="9"/>
  <c r="M36" i="9"/>
  <c r="M33" i="9"/>
  <c r="M30" i="9"/>
  <c r="J30" i="9"/>
  <c r="H36" i="9"/>
  <c r="H33" i="9"/>
  <c r="H30" i="9"/>
  <c r="D13" i="9"/>
  <c r="D11" i="9"/>
  <c r="D10" i="9"/>
  <c r="D12" i="9"/>
  <c r="E11" i="9"/>
  <c r="E12" i="9"/>
  <c r="E13" i="9"/>
  <c r="E10" i="9"/>
  <c r="I14" i="19"/>
  <c r="I15" i="19" s="1"/>
  <c r="I14" i="18"/>
  <c r="I15" i="18" s="1"/>
  <c r="I14" i="17"/>
  <c r="I15" i="17" s="1"/>
  <c r="I14" i="16"/>
  <c r="I15" i="16" s="1"/>
  <c r="J8" i="14"/>
  <c r="K8" i="14"/>
  <c r="L8" i="14"/>
  <c r="M8" i="14"/>
  <c r="N8" i="14"/>
  <c r="W8" i="14" s="1"/>
  <c r="O8" i="14"/>
  <c r="X8" i="14" s="1"/>
  <c r="P5" i="14"/>
  <c r="U8" i="14"/>
  <c r="J13" i="14"/>
  <c r="K13" i="14"/>
  <c r="L13" i="14"/>
  <c r="M13" i="14"/>
  <c r="N13" i="14"/>
  <c r="O13" i="14"/>
  <c r="P13" i="14"/>
  <c r="S13" i="14" s="1"/>
  <c r="Q13" i="14"/>
  <c r="T13" i="14" s="1"/>
  <c r="R13" i="14"/>
  <c r="U13" i="14" s="1"/>
  <c r="W13" i="14"/>
  <c r="J18" i="14"/>
  <c r="K18" i="14"/>
  <c r="L18" i="14"/>
  <c r="M18" i="14"/>
  <c r="N18" i="14"/>
  <c r="W18" i="14" s="1"/>
  <c r="O18" i="14"/>
  <c r="P18" i="14"/>
  <c r="P15" i="14" s="1"/>
  <c r="Q18" i="14"/>
  <c r="R18" i="14"/>
  <c r="U18" i="14" s="1"/>
  <c r="X18" i="14"/>
  <c r="M20" i="14"/>
  <c r="J23" i="14"/>
  <c r="V23" i="14" s="1"/>
  <c r="K23" i="14"/>
  <c r="J20" i="14" s="1"/>
  <c r="L23" i="14"/>
  <c r="X23" i="14" s="1"/>
  <c r="M23" i="14"/>
  <c r="N23" i="14"/>
  <c r="O23" i="14"/>
  <c r="P23" i="14"/>
  <c r="Q23" i="14"/>
  <c r="T23" i="14" s="1"/>
  <c r="R23" i="14"/>
  <c r="U23" i="14" s="1"/>
  <c r="S23" i="14"/>
  <c r="J28" i="14"/>
  <c r="K28" i="14"/>
  <c r="L28" i="14"/>
  <c r="M28" i="14"/>
  <c r="N28" i="14"/>
  <c r="O28" i="14"/>
  <c r="X28" i="14" s="1"/>
  <c r="P28" i="14"/>
  <c r="S28" i="14" s="1"/>
  <c r="Q28" i="14"/>
  <c r="R28" i="14"/>
  <c r="J33" i="14"/>
  <c r="K33" i="14"/>
  <c r="L33" i="14"/>
  <c r="M33" i="14"/>
  <c r="V33" i="14" s="1"/>
  <c r="N33" i="14"/>
  <c r="O33" i="14"/>
  <c r="P33" i="14"/>
  <c r="Q33" i="14"/>
  <c r="R33" i="14"/>
  <c r="J38" i="14"/>
  <c r="K38" i="14"/>
  <c r="L38" i="14"/>
  <c r="M38" i="14"/>
  <c r="N38" i="14"/>
  <c r="O38" i="14"/>
  <c r="P38" i="14"/>
  <c r="Q38" i="14"/>
  <c r="R38" i="14"/>
  <c r="U38" i="14" s="1"/>
  <c r="X38" i="14"/>
  <c r="J43" i="14"/>
  <c r="K43" i="14"/>
  <c r="L43" i="14"/>
  <c r="M43" i="14"/>
  <c r="N43" i="14"/>
  <c r="W43" i="14" s="1"/>
  <c r="O43" i="14"/>
  <c r="U43" i="14" s="1"/>
  <c r="P43" i="14"/>
  <c r="S43" i="14" s="1"/>
  <c r="Q43" i="14"/>
  <c r="T43" i="14" s="1"/>
  <c r="R43" i="14"/>
  <c r="V43" i="14"/>
  <c r="J44" i="14"/>
  <c r="K44" i="14"/>
  <c r="W44" i="14" s="1"/>
  <c r="L44" i="14"/>
  <c r="M44" i="14"/>
  <c r="S44" i="14" s="1"/>
  <c r="N44" i="14"/>
  <c r="O44" i="14"/>
  <c r="P44" i="14"/>
  <c r="Q44" i="14"/>
  <c r="R44" i="14"/>
  <c r="T44" i="14"/>
  <c r="V20" i="14" l="1"/>
  <c r="U44" i="14"/>
  <c r="J30" i="14"/>
  <c r="P20" i="14"/>
  <c r="M5" i="14"/>
  <c r="P30" i="14"/>
  <c r="Y10" i="14"/>
  <c r="P35" i="14"/>
  <c r="M15" i="14"/>
  <c r="P10" i="14"/>
  <c r="X43" i="14"/>
  <c r="U28" i="14"/>
  <c r="W23" i="14"/>
  <c r="H20" i="14" s="1"/>
  <c r="S18" i="14"/>
  <c r="J15" i="14"/>
  <c r="X13" i="14"/>
  <c r="S8" i="14"/>
  <c r="X33" i="14"/>
  <c r="Y20" i="14"/>
  <c r="Y5" i="14"/>
  <c r="T28" i="14"/>
  <c r="E25" i="14" s="1"/>
  <c r="W33" i="14"/>
  <c r="T18" i="14"/>
  <c r="V13" i="14"/>
  <c r="T8" i="14"/>
  <c r="J35" i="14"/>
  <c r="M25" i="14"/>
  <c r="Y40" i="14"/>
  <c r="P25" i="14"/>
  <c r="T33" i="14"/>
  <c r="Y25" i="14"/>
  <c r="T38" i="14"/>
  <c r="X44" i="14"/>
  <c r="M35" i="14"/>
  <c r="V35" i="14" s="1"/>
  <c r="S33" i="14"/>
  <c r="E30" i="14" s="1"/>
  <c r="W28" i="14"/>
  <c r="S10" i="14"/>
  <c r="E10" i="14"/>
  <c r="F10" i="14"/>
  <c r="S11" i="14"/>
  <c r="H30" i="14"/>
  <c r="S26" i="14"/>
  <c r="H10" i="14"/>
  <c r="S20" i="14"/>
  <c r="S41" i="14"/>
  <c r="V15" i="14"/>
  <c r="S38" i="14"/>
  <c r="M30" i="14"/>
  <c r="V30" i="14" s="1"/>
  <c r="V28" i="14"/>
  <c r="F20" i="14"/>
  <c r="M10" i="14"/>
  <c r="V8" i="14"/>
  <c r="H5" i="14" s="1"/>
  <c r="U33" i="14"/>
  <c r="E20" i="14"/>
  <c r="S16" i="14"/>
  <c r="J10" i="14"/>
  <c r="S21" i="14"/>
  <c r="S40" i="14"/>
  <c r="Y15" i="14"/>
  <c r="F15" i="14"/>
  <c r="Y35" i="14"/>
  <c r="V44" i="14"/>
  <c r="W38" i="14"/>
  <c r="J25" i="14"/>
  <c r="V25" i="14" s="1"/>
  <c r="E15" i="14"/>
  <c r="J5" i="14"/>
  <c r="V40" i="14"/>
  <c r="V38" i="14"/>
  <c r="Y30" i="14"/>
  <c r="V18" i="14"/>
  <c r="H15" i="14" s="1"/>
  <c r="D9" i="9"/>
  <c r="E9" i="9"/>
  <c r="B9" i="12"/>
  <c r="E6" i="9"/>
  <c r="E7" i="9"/>
  <c r="E8" i="9"/>
  <c r="E5" i="9"/>
  <c r="B8" i="12"/>
  <c r="AR17" i="1"/>
  <c r="AJ17" i="1"/>
  <c r="AB17" i="1"/>
  <c r="T17" i="1"/>
  <c r="L17" i="1"/>
  <c r="AY17" i="12"/>
  <c r="AP17" i="12"/>
  <c r="O17" i="12"/>
  <c r="AG17" i="12"/>
  <c r="X17" i="12"/>
  <c r="B7" i="12"/>
  <c r="B6" i="12"/>
  <c r="B5" i="12"/>
  <c r="AW17" i="12"/>
  <c r="AW16" i="12"/>
  <c r="AW15" i="12"/>
  <c r="AW14" i="12"/>
  <c r="AW13" i="12"/>
  <c r="AW12" i="12"/>
  <c r="AW11" i="12"/>
  <c r="AW10" i="12"/>
  <c r="AW9" i="12"/>
  <c r="AW8" i="12"/>
  <c r="AW7" i="12"/>
  <c r="AW6" i="12"/>
  <c r="AW5" i="12"/>
  <c r="AW4" i="12"/>
  <c r="AW3" i="12"/>
  <c r="AN17" i="12"/>
  <c r="AN16" i="12"/>
  <c r="AN15" i="12"/>
  <c r="AN14" i="12"/>
  <c r="AN13" i="12"/>
  <c r="AN12" i="12"/>
  <c r="AN11" i="12"/>
  <c r="AN10" i="12"/>
  <c r="AN9" i="12"/>
  <c r="AN8" i="12"/>
  <c r="AN7" i="12"/>
  <c r="AN6" i="12"/>
  <c r="AN5" i="12"/>
  <c r="AN4" i="12"/>
  <c r="AN3" i="12"/>
  <c r="AE17" i="12"/>
  <c r="AE16" i="12"/>
  <c r="AE15" i="12"/>
  <c r="AE14" i="12"/>
  <c r="AE13" i="12"/>
  <c r="AE12" i="12"/>
  <c r="AE11" i="12"/>
  <c r="AE10" i="12"/>
  <c r="AE9" i="12"/>
  <c r="AE8" i="12"/>
  <c r="AE7" i="12"/>
  <c r="AE6" i="12"/>
  <c r="AE5" i="12"/>
  <c r="AE4" i="12"/>
  <c r="AE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3" i="12"/>
  <c r="AY16" i="12"/>
  <c r="AP16" i="12"/>
  <c r="AG16" i="12"/>
  <c r="X16" i="12"/>
  <c r="O16" i="12"/>
  <c r="AY15" i="12"/>
  <c r="AP15" i="12"/>
  <c r="AG15" i="12"/>
  <c r="X15" i="12"/>
  <c r="O15" i="12"/>
  <c r="AY14" i="12"/>
  <c r="AP14" i="12"/>
  <c r="AG14" i="12"/>
  <c r="X14" i="12"/>
  <c r="O14" i="12"/>
  <c r="AY13" i="12"/>
  <c r="AP13" i="12"/>
  <c r="AG13" i="12"/>
  <c r="X13" i="12"/>
  <c r="O13" i="12"/>
  <c r="AY12" i="12"/>
  <c r="AP12" i="12"/>
  <c r="AG12" i="12"/>
  <c r="X12" i="12"/>
  <c r="O12" i="12"/>
  <c r="AY11" i="12"/>
  <c r="AP11" i="12"/>
  <c r="AG11" i="12"/>
  <c r="X11" i="12"/>
  <c r="O11" i="12"/>
  <c r="AY10" i="12"/>
  <c r="AP10" i="12"/>
  <c r="AG10" i="12"/>
  <c r="X10" i="12"/>
  <c r="O10" i="12"/>
  <c r="AY9" i="12"/>
  <c r="AP9" i="12"/>
  <c r="AG9" i="12"/>
  <c r="X9" i="12"/>
  <c r="O9" i="12"/>
  <c r="AY8" i="12"/>
  <c r="AP8" i="12"/>
  <c r="AG8" i="12"/>
  <c r="X8" i="12"/>
  <c r="O8" i="12"/>
  <c r="AY7" i="12"/>
  <c r="AP7" i="12"/>
  <c r="AG7" i="12"/>
  <c r="X7" i="12"/>
  <c r="O7" i="12"/>
  <c r="AY6" i="12"/>
  <c r="AP6" i="12"/>
  <c r="AG6" i="12"/>
  <c r="X6" i="12"/>
  <c r="O6" i="12"/>
  <c r="AY5" i="12"/>
  <c r="AP5" i="12"/>
  <c r="AG5" i="12"/>
  <c r="X5" i="12"/>
  <c r="O5" i="12"/>
  <c r="AY4" i="12"/>
  <c r="AP4" i="12"/>
  <c r="AG4" i="12"/>
  <c r="X4" i="12"/>
  <c r="O4" i="12"/>
  <c r="AY3" i="12"/>
  <c r="AP3" i="12"/>
  <c r="AG3" i="12"/>
  <c r="X3" i="12"/>
  <c r="O3" i="12"/>
  <c r="L16" i="9"/>
  <c r="G16" i="9"/>
  <c r="O18" i="9"/>
  <c r="M18" i="9"/>
  <c r="M24" i="9"/>
  <c r="M21" i="9"/>
  <c r="D7" i="9"/>
  <c r="D8" i="9"/>
  <c r="D6" i="9"/>
  <c r="D5" i="9"/>
  <c r="S5" i="14" l="1"/>
  <c r="G25" i="14"/>
  <c r="S25" i="14"/>
  <c r="F25" i="14"/>
  <c r="V5" i="14"/>
  <c r="V10" i="14"/>
  <c r="S15" i="14"/>
  <c r="H25" i="14"/>
  <c r="S30" i="14"/>
  <c r="F30" i="14"/>
  <c r="G30" i="14" s="1"/>
  <c r="H35" i="14"/>
  <c r="S31" i="14"/>
  <c r="G20" i="14"/>
  <c r="G40" i="14"/>
  <c r="G10" i="14"/>
  <c r="S35" i="14"/>
  <c r="E35" i="14"/>
  <c r="F35" i="14"/>
  <c r="S36" i="14"/>
  <c r="G15" i="14"/>
  <c r="R29" i="10"/>
  <c r="Q29" i="10"/>
  <c r="P29" i="10"/>
  <c r="O29" i="10"/>
  <c r="N29" i="10"/>
  <c r="M29" i="10"/>
  <c r="L29" i="10"/>
  <c r="K29" i="10"/>
  <c r="J29" i="10"/>
  <c r="R23" i="10"/>
  <c r="Q23" i="10"/>
  <c r="P23" i="10"/>
  <c r="O23" i="10"/>
  <c r="N23" i="10"/>
  <c r="M23" i="10"/>
  <c r="L23" i="10"/>
  <c r="K23" i="10"/>
  <c r="J23" i="10"/>
  <c r="R18" i="10"/>
  <c r="Q18" i="10"/>
  <c r="P18" i="10"/>
  <c r="O18" i="10"/>
  <c r="N18" i="10"/>
  <c r="M18" i="10"/>
  <c r="L18" i="10"/>
  <c r="K18" i="10"/>
  <c r="J18" i="10"/>
  <c r="R13" i="10"/>
  <c r="Q13" i="10"/>
  <c r="P13" i="10"/>
  <c r="O13" i="10"/>
  <c r="N13" i="10"/>
  <c r="M13" i="10"/>
  <c r="L13" i="10"/>
  <c r="K13" i="10"/>
  <c r="J13" i="10"/>
  <c r="R8" i="10"/>
  <c r="Q8" i="10"/>
  <c r="P8" i="10"/>
  <c r="O8" i="10"/>
  <c r="N8" i="10"/>
  <c r="M8" i="10"/>
  <c r="L8" i="10"/>
  <c r="K8" i="10"/>
  <c r="J8" i="10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L40" i="1"/>
  <c r="L41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3" i="1"/>
  <c r="G35" i="14" l="1"/>
  <c r="T23" i="10"/>
  <c r="S23" i="10"/>
  <c r="U23" i="10"/>
  <c r="X23" i="10"/>
  <c r="W23" i="10"/>
  <c r="V23" i="10"/>
  <c r="Y20" i="10"/>
  <c r="P20" i="10"/>
  <c r="M20" i="10"/>
  <c r="W8" i="10"/>
  <c r="S8" i="10"/>
  <c r="T8" i="10"/>
  <c r="G4" i="9"/>
  <c r="L4" i="9"/>
  <c r="O7" i="9"/>
  <c r="O8" i="9"/>
  <c r="J19" i="9"/>
  <c r="O19" i="9"/>
  <c r="J20" i="9"/>
  <c r="J31" i="9"/>
  <c r="O31" i="9"/>
  <c r="J32" i="9"/>
  <c r="O32" i="9"/>
  <c r="J43" i="9"/>
  <c r="J44" i="9"/>
  <c r="B14" i="8"/>
  <c r="X29" i="10" l="1"/>
  <c r="E20" i="10"/>
  <c r="H20" i="10"/>
  <c r="F20" i="10"/>
  <c r="S21" i="10"/>
  <c r="J20" i="10"/>
  <c r="V20" i="10" s="1"/>
  <c r="S20" i="10"/>
  <c r="P10" i="10"/>
  <c r="M6" i="9" s="1"/>
  <c r="P15" i="10"/>
  <c r="H18" i="9" s="1"/>
  <c r="W13" i="10"/>
  <c r="J26" i="10"/>
  <c r="S30" i="10"/>
  <c r="U29" i="10"/>
  <c r="M10" i="10"/>
  <c r="M12" i="9" s="1"/>
  <c r="M26" i="10"/>
  <c r="M15" i="10"/>
  <c r="H24" i="9" s="1"/>
  <c r="U18" i="10"/>
  <c r="X13" i="10"/>
  <c r="T18" i="10"/>
  <c r="V13" i="10"/>
  <c r="U13" i="10"/>
  <c r="T30" i="10"/>
  <c r="W18" i="10"/>
  <c r="U8" i="10"/>
  <c r="S6" i="10" s="1"/>
  <c r="J5" i="10"/>
  <c r="H9" i="9" s="1"/>
  <c r="P26" i="10"/>
  <c r="Y10" i="10"/>
  <c r="Y5" i="10"/>
  <c r="V29" i="10"/>
  <c r="T29" i="10"/>
  <c r="X18" i="10"/>
  <c r="S13" i="10"/>
  <c r="X8" i="10"/>
  <c r="X30" i="10"/>
  <c r="S29" i="10"/>
  <c r="S18" i="10"/>
  <c r="V18" i="10"/>
  <c r="V8" i="10"/>
  <c r="U30" i="10"/>
  <c r="W29" i="10"/>
  <c r="Y26" i="10"/>
  <c r="T13" i="10"/>
  <c r="J10" i="10"/>
  <c r="M9" i="9" s="1"/>
  <c r="P5" i="10"/>
  <c r="H6" i="9" s="1"/>
  <c r="J15" i="10"/>
  <c r="H21" i="9" s="1"/>
  <c r="W30" i="10"/>
  <c r="Y15" i="10"/>
  <c r="M5" i="10"/>
  <c r="V30" i="10"/>
  <c r="G20" i="10" l="1"/>
  <c r="H10" i="10"/>
  <c r="H26" i="10"/>
  <c r="F10" i="10"/>
  <c r="V26" i="10"/>
  <c r="E26" i="10"/>
  <c r="F15" i="10"/>
  <c r="S27" i="10"/>
  <c r="S11" i="10"/>
  <c r="H5" i="10"/>
  <c r="S16" i="10"/>
  <c r="H15" i="10"/>
  <c r="S5" i="10"/>
  <c r="V15" i="10"/>
  <c r="F5" i="10"/>
  <c r="E5" i="10"/>
  <c r="S15" i="10"/>
  <c r="E15" i="10"/>
  <c r="S26" i="10"/>
  <c r="F26" i="10"/>
  <c r="V10" i="10"/>
  <c r="E10" i="10"/>
  <c r="S10" i="10"/>
  <c r="V5" i="10"/>
  <c r="H12" i="9"/>
  <c r="G10" i="10" l="1"/>
  <c r="G15" i="10"/>
  <c r="G26" i="10"/>
  <c r="G5" i="10"/>
  <c r="I14" i="3" l="1"/>
  <c r="I15" i="3" s="1"/>
  <c r="I14" i="4"/>
  <c r="I15" i="4" s="1"/>
  <c r="I14" i="5"/>
  <c r="I15" i="5" s="1"/>
  <c r="I14" i="6"/>
  <c r="I15" i="6" s="1"/>
  <c r="I14" i="7"/>
  <c r="I15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tc={15662038-173B-4A99-A2EC-B3479841943B}</author>
  </authors>
  <commentList>
    <comment ref="C5" authorId="0" shapeId="0" xr:uid="{15662038-173B-4A99-A2EC-B3479841943B}">
      <text>
        <t>[Threaded comment]
Your version of Excel allows you to read this threaded comment; however, any edits to it will get removed if the file is opened in a newer version of Excel. Learn more: https://go.microsoft.com/fwlink/?linkid=870924
Comment:
    stocks for all of these G7a compounds should've been at 30mM according to Evotec stock finder Lucas sent, so not sure why so low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tc={51C3B043-2DC1-46D7-A36F-424DE9CC716F}</author>
  </authors>
  <commentList>
    <comment ref="C5" authorId="0" shapeId="0" xr:uid="{51C3B043-2DC1-46D7-A36F-424DE9CC716F}">
      <text>
        <t>[Threaded comment]
Your version of Excel allows you to read this threaded comment; however, any edits to it will get removed if the file is opened in a newer version of Excel. Learn more: https://go.microsoft.com/fwlink/?linkid=870924
Comment:
    stocks for all of these G7a compounds should've been at 30mM according to Evotec stock finder Lucas sent, so not sure why so low</t>
      </text>
    </comment>
  </commentList>
</comments>
</file>

<file path=xl/sharedStrings.xml><?xml version="1.0" encoding="utf-8"?>
<sst xmlns="http://schemas.openxmlformats.org/spreadsheetml/2006/main" count="2103" uniqueCount="407">
  <si>
    <t>Accuracy</t>
  </si>
  <si>
    <t>DoubleBlank</t>
  </si>
  <si>
    <t>7010_3_102821052.D</t>
  </si>
  <si>
    <t>MFOET (ISTD) Results</t>
  </si>
  <si>
    <t>RT</t>
  </si>
  <si>
    <t>UCG6QC5</t>
  </si>
  <si>
    <t>UCG7aS1 AFc</t>
  </si>
  <si>
    <t>Blank</t>
  </si>
  <si>
    <t>7010_3_102821041.D</t>
  </si>
  <si>
    <t>7010_3_102821043.D</t>
  </si>
  <si>
    <t>Exp. Conc.</t>
  </si>
  <si>
    <t>7010_3_102821050.D</t>
  </si>
  <si>
    <t>7010_3_102821002.D</t>
  </si>
  <si>
    <t>7010_3_102821014.D</t>
  </si>
  <si>
    <t>4NT13C6 (ISTD) Results</t>
  </si>
  <si>
    <t>Final Conc.</t>
  </si>
  <si>
    <t>7010_3_102821008.D</t>
  </si>
  <si>
    <t>UCCC7</t>
  </si>
  <si>
    <t>2</t>
  </si>
  <si>
    <t>UCCC14</t>
  </si>
  <si>
    <t>7010_3_102821037.D</t>
  </si>
  <si>
    <t>Sample</t>
  </si>
  <si>
    <t>Level</t>
  </si>
  <si>
    <t>QC</t>
  </si>
  <si>
    <t>7010_3_102821004.D</t>
  </si>
  <si>
    <t>MatrixSpikeDup</t>
  </si>
  <si>
    <t>MFHET (ISTD) Results</t>
  </si>
  <si>
    <t>UCCC15</t>
  </si>
  <si>
    <t>UCG7aS1 T5a</t>
  </si>
  <si>
    <t>7010_3_102821012.D</t>
  </si>
  <si>
    <t>Comment</t>
  </si>
  <si>
    <t>UCG7aS1 T1c</t>
  </si>
  <si>
    <t>10</t>
  </si>
  <si>
    <t>7010_3_102821031.D</t>
  </si>
  <si>
    <t>4NT Method</t>
  </si>
  <si>
    <t>UCG7aS1 AFa</t>
  </si>
  <si>
    <t>7010_3_102821009.D</t>
  </si>
  <si>
    <t>30516 Results</t>
  </si>
  <si>
    <t>Cal</t>
  </si>
  <si>
    <t>13</t>
  </si>
  <si>
    <t>7010_3_102821042.D</t>
  </si>
  <si>
    <t>7010_3_102821035.D</t>
  </si>
  <si>
    <t>30501 Results</t>
  </si>
  <si>
    <t>UCG6QCCC11</t>
  </si>
  <si>
    <t>7010_3_102821011.D</t>
  </si>
  <si>
    <t>MatrixSpike</t>
  </si>
  <si>
    <t>Data File</t>
  </si>
  <si>
    <t>7010_3_102821038.D</t>
  </si>
  <si>
    <t>7010_3_102821001.D</t>
  </si>
  <si>
    <t>UCCC9</t>
  </si>
  <si>
    <t>7010_3_102821015.D</t>
  </si>
  <si>
    <t>7010_3_102821017.D</t>
  </si>
  <si>
    <t>3</t>
  </si>
  <si>
    <t>Name</t>
  </si>
  <si>
    <t>7010_3_102821005.D</t>
  </si>
  <si>
    <t>30501 Method</t>
  </si>
  <si>
    <t>Type</t>
  </si>
  <si>
    <t>8</t>
  </si>
  <si>
    <t>7010_3_102821013.D</t>
  </si>
  <si>
    <t>7010_3_102821036.D</t>
  </si>
  <si>
    <t>Acq. Date-Time</t>
  </si>
  <si>
    <t>UCCC13</t>
  </si>
  <si>
    <t>7010_3_102821024.D</t>
  </si>
  <si>
    <t>Area</t>
  </si>
  <si>
    <t>UCG7aS1 T5b</t>
  </si>
  <si>
    <t>UCCC3</t>
  </si>
  <si>
    <t>7010_3_102821026.D</t>
  </si>
  <si>
    <t>UCG7aS1 AFb</t>
  </si>
  <si>
    <t>7010_3_102821006.D</t>
  </si>
  <si>
    <t>7010_3_102821048.D</t>
  </si>
  <si>
    <t>7010_3_102821044.D</t>
  </si>
  <si>
    <t>30507 Results</t>
  </si>
  <si>
    <t>7010_3_102821029.D</t>
  </si>
  <si>
    <t>7010_3_102821000.D</t>
  </si>
  <si>
    <t>7010_3_102821025.D</t>
  </si>
  <si>
    <t>UCCC12</t>
  </si>
  <si>
    <t>7010_3_102821034.D</t>
  </si>
  <si>
    <t>7010_3_102821022.D</t>
  </si>
  <si>
    <t>7010_3_102821039.D</t>
  </si>
  <si>
    <t>7010_3_102821051.D</t>
  </si>
  <si>
    <t>7010_3_102821046.D</t>
  </si>
  <si>
    <t>7010_3_102821049.D</t>
  </si>
  <si>
    <t>ResponseCheck</t>
  </si>
  <si>
    <t>1</t>
  </si>
  <si>
    <t>Info.</t>
  </si>
  <si>
    <t>7010_3_102821045.D</t>
  </si>
  <si>
    <t>7010_3_102821021.D</t>
  </si>
  <si>
    <t>4NT Results</t>
  </si>
  <si>
    <t>UCCC spike</t>
  </si>
  <si>
    <t>7010_3_102821018.D</t>
  </si>
  <si>
    <t>7010_3_102821047.D</t>
  </si>
  <si>
    <t>7010_3_102821016.D</t>
  </si>
  <si>
    <t>7010_3_102821020.D</t>
  </si>
  <si>
    <t>11</t>
  </si>
  <si>
    <t>UCCC8</t>
  </si>
  <si>
    <t>9</t>
  </si>
  <si>
    <t>MFBET (ISTD) Results</t>
  </si>
  <si>
    <t>7010_3_102821003.D</t>
  </si>
  <si>
    <t>30503 Results</t>
  </si>
  <si>
    <t>7010_3_102821030.D</t>
  </si>
  <si>
    <t>UCCC5</t>
  </si>
  <si>
    <t>TuneCheck</t>
  </si>
  <si>
    <t>7010_3_102821007.D</t>
  </si>
  <si>
    <t>7010_3_102821010.D</t>
  </si>
  <si>
    <t>CC</t>
  </si>
  <si>
    <t>7010_3_102821032.D</t>
  </si>
  <si>
    <t>Resp.</t>
  </si>
  <si>
    <t>UCCC4</t>
  </si>
  <si>
    <t/>
  </si>
  <si>
    <t>UCCC1</t>
  </si>
  <si>
    <t>7010_3_102821033.D</t>
  </si>
  <si>
    <t>7010_3_102821040.D</t>
  </si>
  <si>
    <t>4</t>
  </si>
  <si>
    <t>UCCC6</t>
  </si>
  <si>
    <t>7010_3_102821028.D</t>
  </si>
  <si>
    <t>7</t>
  </si>
  <si>
    <t>UCG7aS1 T5c</t>
  </si>
  <si>
    <t>UCG7aS1 T1a</t>
  </si>
  <si>
    <t>6</t>
  </si>
  <si>
    <t>7010_3_102821023.D</t>
  </si>
  <si>
    <t>30516 Method</t>
  </si>
  <si>
    <t>UCG7aS1 T1b</t>
  </si>
  <si>
    <t>MatrixBlank</t>
  </si>
  <si>
    <t>30503 Method</t>
  </si>
  <si>
    <t>7010_3_102821027.D</t>
  </si>
  <si>
    <t>UCCC11</t>
  </si>
  <si>
    <t>UCCC2</t>
  </si>
  <si>
    <t>5</t>
  </si>
  <si>
    <t>30507 Method</t>
  </si>
  <si>
    <t>UCG7aQCCC8</t>
  </si>
  <si>
    <t>UCCC10</t>
  </si>
  <si>
    <t>7010_3_102821019.D</t>
  </si>
  <si>
    <t>15</t>
  </si>
  <si>
    <t>14</t>
  </si>
  <si>
    <t>12</t>
  </si>
  <si>
    <t>MDL Calculation</t>
  </si>
  <si>
    <t>sd</t>
  </si>
  <si>
    <t>Student's t-value at 6 degrees of freedom (0.99 confidence interval)</t>
  </si>
  <si>
    <t>MDL (nM)</t>
  </si>
  <si>
    <t xml:space="preserve">References: </t>
  </si>
  <si>
    <t>40 CFR Part 136</t>
  </si>
  <si>
    <t>https://www.ecfr.gov/cgi-bin/text-idx?SID=a6bb8a02b6d783f9356758b5ff0ed106&amp;mc=true&amp;node=pt40.25.136&amp;rgn=div5</t>
  </si>
  <si>
    <t>EPA Definition and Procedure for the Determination of the Method Detection Limit, Revision 2 (December 2016)</t>
  </si>
  <si>
    <t>https://www.epa.gov/sites/production/files/2016-12/documents/mdl-procedure_rev2_12-13-2016.pdf</t>
  </si>
  <si>
    <t>4NT</t>
  </si>
  <si>
    <t>Concentrations listed are the post crash concentrations, unless otherwise specified</t>
  </si>
  <si>
    <t>Additional Notes</t>
  </si>
  <si>
    <t>ALK</t>
  </si>
  <si>
    <t>MSC</t>
  </si>
  <si>
    <t>Action</t>
  </si>
  <si>
    <t>Person</t>
  </si>
  <si>
    <t>Review of Data Timeline</t>
  </si>
  <si>
    <t>Ultracentrifugation Assay_Mix Replicate Stability Timepoint</t>
  </si>
  <si>
    <t>UC_S#letterT#</t>
  </si>
  <si>
    <t>Ultracentrifugation Assay_Mix Replicate Aqueous Fraction</t>
  </si>
  <si>
    <t>UC_S#letterAF</t>
  </si>
  <si>
    <t>Quality Check</t>
  </si>
  <si>
    <t>Calibration Curve</t>
  </si>
  <si>
    <t>Sample ID Key</t>
  </si>
  <si>
    <t>MFOET</t>
  </si>
  <si>
    <t>MFHET</t>
  </si>
  <si>
    <t>4-nitrotoluene</t>
  </si>
  <si>
    <t>Avg. MW</t>
  </si>
  <si>
    <t>Reference Compound</t>
  </si>
  <si>
    <t>IS</t>
  </si>
  <si>
    <t>Sample ID</t>
  </si>
  <si>
    <t>Analyte</t>
  </si>
  <si>
    <t>Analyte-IS Matching</t>
  </si>
  <si>
    <t>Flag in comments</t>
  </si>
  <si>
    <t>Reproducibility</t>
  </si>
  <si>
    <t>RSD = ±20% of historical or published values</t>
  </si>
  <si>
    <t>1 per assay batch</t>
  </si>
  <si>
    <t>Reference Chemical(s) (Assay)</t>
  </si>
  <si>
    <t>Precision</t>
  </si>
  <si>
    <t>75-125%</t>
  </si>
  <si>
    <t>Every assay sample</t>
  </si>
  <si>
    <t xml:space="preserve">Technical Replicate assessment </t>
  </si>
  <si>
    <t>Flag in comments, assess and resolve</t>
  </si>
  <si>
    <t>Specificity</t>
  </si>
  <si>
    <t>&lt;½ LOD of instrument method</t>
  </si>
  <si>
    <t>1 every 6-10 injections</t>
  </si>
  <si>
    <r>
      <t>Instrument</t>
    </r>
    <r>
      <rPr>
        <sz val="8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 xml:space="preserve"> Blanks</t>
    </r>
    <r>
      <rPr>
        <sz val="8"/>
        <color theme="1"/>
        <rFont val="Times New Roman"/>
        <family val="1"/>
      </rPr>
      <t>  </t>
    </r>
    <r>
      <rPr>
        <sz val="12"/>
        <color theme="1"/>
        <rFont val="Times New Roman"/>
        <family val="1"/>
      </rPr>
      <t xml:space="preserve"> (Analytical)</t>
    </r>
  </si>
  <si>
    <t>75-125 %</t>
  </si>
  <si>
    <t>2-3 samples per run</t>
  </si>
  <si>
    <t>Curve Check (Analytical)</t>
  </si>
  <si>
    <t>7-pt curve min.</t>
  </si>
  <si>
    <t>Rerun samples and curve</t>
  </si>
  <si>
    <t>Linearity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</si>
  <si>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≥0.98; </t>
    </r>
  </si>
  <si>
    <t>1 each run</t>
  </si>
  <si>
    <t>Calibration Curve Linearity (Analytical)</t>
  </si>
  <si>
    <t xml:space="preserve"> if QC Fails</t>
  </si>
  <si>
    <t>Assessed</t>
  </si>
  <si>
    <t>(Analytical, TK Assay, or Both)</t>
  </si>
  <si>
    <t>Corrective Action</t>
  </si>
  <si>
    <t>QC Metric</t>
  </si>
  <si>
    <t>Acceptance Criteria</t>
  </si>
  <si>
    <t>Frequency</t>
  </si>
  <si>
    <t>QC Sample Type</t>
  </si>
  <si>
    <t>Description</t>
  </si>
  <si>
    <t>QC Type</t>
  </si>
  <si>
    <t>QC Samples and Acceptance Criteria:</t>
  </si>
  <si>
    <r>
      <t xml:space="preserve">Lowest curve concentration at which precision checks can be quantitated against curve </t>
    </r>
    <r>
      <rPr>
        <sz val="11"/>
        <rFont val="Calibri"/>
        <family val="2"/>
      </rPr>
      <t>±30%</t>
    </r>
  </si>
  <si>
    <t>eLOQ Definition</t>
  </si>
  <si>
    <t>Total # Samples (not including blanks):</t>
  </si>
  <si>
    <t>Alcohols; Ref</t>
  </si>
  <si>
    <t>2-Perfluorobutyl-[1,1,2,2-2H4]-ethanol ; 2-Perfluorooctyl-[1,1-2H2]-[1,2-13C2]-ethanol (8:2) [lot ] (3 pg/uL); 13C6-4-Nitrotoluene [lot SDFK-011] (3 pg/uL)</t>
  </si>
  <si>
    <t>Internal Standard (conc)</t>
  </si>
  <si>
    <t>CC1-CC15</t>
  </si>
  <si>
    <t>Standards,  QCs, Unknown Analyte Samples</t>
  </si>
  <si>
    <t>Sample Type:</t>
  </si>
  <si>
    <t>Report Preparer:</t>
  </si>
  <si>
    <t>Assay Preparer:</t>
  </si>
  <si>
    <r>
      <t xml:space="preserve">Dates of MS Run, </t>
    </r>
    <r>
      <rPr>
        <b/>
        <i/>
        <sz val="11"/>
        <color theme="1"/>
        <rFont val="Calibri"/>
        <family val="2"/>
        <scheme val="minor"/>
      </rPr>
      <t>resp</t>
    </r>
    <r>
      <rPr>
        <b/>
        <sz val="11"/>
        <color theme="1"/>
        <rFont val="Calibri"/>
        <family val="2"/>
        <scheme val="minor"/>
      </rPr>
      <t>.:</t>
    </r>
  </si>
  <si>
    <t>PPB_UC</t>
  </si>
  <si>
    <t>Dates Prepared:</t>
  </si>
  <si>
    <t>PPB_CC</t>
  </si>
  <si>
    <t>PFAS</t>
  </si>
  <si>
    <t>Analytes:</t>
  </si>
  <si>
    <t>*Ultracentrifugation assay to assess plasma protein binding with PFAS acids</t>
  </si>
  <si>
    <t>Analysis Set ID:</t>
  </si>
  <si>
    <r>
      <t>In Vitro TK Assessments of PFAS  (D-CED</t>
    </r>
    <r>
      <rPr>
        <sz val="11"/>
        <rFont val="Calibri"/>
        <family val="2"/>
        <scheme val="minor"/>
      </rPr>
      <t>-0031343</t>
    </r>
    <r>
      <rPr>
        <sz val="11"/>
        <color theme="1"/>
        <rFont val="Calibri"/>
        <family val="2"/>
        <scheme val="minor"/>
      </rPr>
      <t>)</t>
    </r>
  </si>
  <si>
    <t>QAPP:</t>
  </si>
  <si>
    <t>Analytical Cover Sheet</t>
  </si>
  <si>
    <t>T5h</t>
  </si>
  <si>
    <t>T1h</t>
  </si>
  <si>
    <t>AF</t>
  </si>
  <si>
    <t>Fraction Unbound (Fu)</t>
  </si>
  <si>
    <t>GC Date</t>
  </si>
  <si>
    <t>Avg. Measured Conc. (μM)</t>
  </si>
  <si>
    <t>Sample Text</t>
  </si>
  <si>
    <t>DTXSID4059914</t>
  </si>
  <si>
    <t>eLOQ (nM)</t>
  </si>
  <si>
    <t>LOD (nM)</t>
  </si>
  <si>
    <t>DTXSID</t>
  </si>
  <si>
    <t>Plasma Protein Binding</t>
  </si>
  <si>
    <t>Quantitative Limits</t>
  </si>
  <si>
    <t>Executive Summary</t>
  </si>
  <si>
    <t>*values are of response as CC didn't contain 4NT</t>
  </si>
  <si>
    <t>C</t>
  </si>
  <si>
    <t>B</t>
  </si>
  <si>
    <t>A</t>
  </si>
  <si>
    <t>Run-specific CV</t>
  </si>
  <si>
    <t>Run-specific Avg</t>
  </si>
  <si>
    <t>99-99-0</t>
  </si>
  <si>
    <t>4NT*</t>
  </si>
  <si>
    <t>4-Nitrotoluene</t>
  </si>
  <si>
    <t>DTXSID5023792</t>
  </si>
  <si>
    <t>t test</t>
  </si>
  <si>
    <t>UC Assay Date</t>
  </si>
  <si>
    <t>Stability</t>
  </si>
  <si>
    <t>Fu</t>
  </si>
  <si>
    <t>CAS#</t>
  </si>
  <si>
    <t>AbbrevSampleID</t>
  </si>
  <si>
    <t>Chemical</t>
  </si>
  <si>
    <t>Stability (T5hr/ T1hr)</t>
  </si>
  <si>
    <t>Fraction Unbound (fu)</t>
  </si>
  <si>
    <t>Aqueous Fraction</t>
  </si>
  <si>
    <t>Time 5 hr</t>
  </si>
  <si>
    <t>Time 1 hr</t>
  </si>
  <si>
    <t>Mean</t>
  </si>
  <si>
    <t>CV</t>
  </si>
  <si>
    <t>SD</t>
  </si>
  <si>
    <t>Ultracentrifugation Plasma protein binding assay - Experimental data and Fu calculations</t>
  </si>
  <si>
    <t>7010_2_072121059.D</t>
  </si>
  <si>
    <t>E:\Shark Tank\Group6_072821</t>
  </si>
  <si>
    <t>UCG6 7/19 S1 AFc</t>
  </si>
  <si>
    <t>7010_2_072121058.D</t>
  </si>
  <si>
    <t>UCG6 7/19 S1 AFb</t>
  </si>
  <si>
    <t>7010_2_072121057.D</t>
  </si>
  <si>
    <t>UCG6 7/19 S1 AFa</t>
  </si>
  <si>
    <t>7010_2_072121053.D</t>
  </si>
  <si>
    <t>UCG6 7/19 S1 T5c</t>
  </si>
  <si>
    <t>7010_2_072121052.D</t>
  </si>
  <si>
    <t>UCG6 7/19 S1 T5b</t>
  </si>
  <si>
    <t>7010_2_072121051.D</t>
  </si>
  <si>
    <t>UCG6 7/19 S1 T5a</t>
  </si>
  <si>
    <t>7010_2_072121050.D</t>
  </si>
  <si>
    <t>UCG6 7/19 S1 T1c</t>
  </si>
  <si>
    <t>7010_2_072121049.D</t>
  </si>
  <si>
    <t>UCG6 7/19 S1 T1b</t>
  </si>
  <si>
    <t>7010_2_072121048.D</t>
  </si>
  <si>
    <t>UCG6 7/19 S1 T1a</t>
  </si>
  <si>
    <t>7010_2_072121047.D</t>
  </si>
  <si>
    <t>UCG6 7/19 S2 AFc</t>
  </si>
  <si>
    <t>7010_2_072121046.D</t>
  </si>
  <si>
    <t>UCG6 7/19 S2 AFb</t>
  </si>
  <si>
    <t>7010_2_072121045.D</t>
  </si>
  <si>
    <t>UCG6 7/19 S2 AFa</t>
  </si>
  <si>
    <t>7010_2_072121041.D</t>
  </si>
  <si>
    <t>UCG6 7/19 S2 T5c</t>
  </si>
  <si>
    <t>7010_2_072121040.D</t>
  </si>
  <si>
    <t>UCG6 7/19 S2 T5b</t>
  </si>
  <si>
    <t>7010_2_072121039.D</t>
  </si>
  <si>
    <t>UCG6 7/19 S2 T5a</t>
  </si>
  <si>
    <t>7010_2_072121038.D</t>
  </si>
  <si>
    <t>UCG6 7/19 S2 T1c</t>
  </si>
  <si>
    <t>7010_2_072121037.D</t>
  </si>
  <si>
    <t>UCG6 7/19 S2 T1b</t>
  </si>
  <si>
    <t>7010_2_072121036.D</t>
  </si>
  <si>
    <t>UCG6 7/19 S2 T1a</t>
  </si>
  <si>
    <t>7010_2_072121035.D</t>
  </si>
  <si>
    <t>UCG6 7/19 S3 AFc</t>
  </si>
  <si>
    <t>7010_2_072121034.D</t>
  </si>
  <si>
    <t>UCG6 7/19 S3 AFb</t>
  </si>
  <si>
    <t>7010_2_072121033.D</t>
  </si>
  <si>
    <t>UCG6 7/19 S3 AFa</t>
  </si>
  <si>
    <t>7010_2_072121030.D</t>
  </si>
  <si>
    <t>UCG6 7/19 S3 T5c</t>
  </si>
  <si>
    <t>7010_2_072121029.D</t>
  </si>
  <si>
    <t>UCG6 7/19 S3 T5b</t>
  </si>
  <si>
    <t>UCG6QCCC8</t>
  </si>
  <si>
    <t>Total # Samples:</t>
  </si>
  <si>
    <t>Compound</t>
  </si>
  <si>
    <t>&lt;70%</t>
  </si>
  <si>
    <t>&gt;130%</t>
  </si>
  <si>
    <t>Flag for outside eLOQ criteria</t>
  </si>
  <si>
    <t>Final Conc. Post-Crash</t>
  </si>
  <si>
    <t>918-22-9</t>
  </si>
  <si>
    <t>DTXSID20335129</t>
  </si>
  <si>
    <t>1,6-Dibromododecafluorohexane</t>
  </si>
  <si>
    <t>DTXSID90880131</t>
  </si>
  <si>
    <t>1H,1H,5H-Perfluoropentyl methacrylate</t>
  </si>
  <si>
    <t>355-93-1</t>
  </si>
  <si>
    <t>375-50-8</t>
  </si>
  <si>
    <t>DTXSID30190948</t>
  </si>
  <si>
    <t>Perfluoro-1,4-diiodobutane</t>
  </si>
  <si>
    <t>DTXSID90190949</t>
  </si>
  <si>
    <t>1,6-Diiodoperfluorohexane</t>
  </si>
  <si>
    <t>375-80-4</t>
  </si>
  <si>
    <t>Assay conducted 10/6/2021</t>
  </si>
  <si>
    <t>Analytical data generated 10/28/2021</t>
  </si>
  <si>
    <t>MFBET</t>
  </si>
  <si>
    <t>Exp. Conc. Post-Crash</t>
  </si>
  <si>
    <t>UCG7 S2 AFc</t>
  </si>
  <si>
    <t>UCG7 S2 AFb</t>
  </si>
  <si>
    <t>UCG7 S2 AFa</t>
  </si>
  <si>
    <t>UCG7 S2 T5c</t>
  </si>
  <si>
    <t>UCG7 S2 T5b</t>
  </si>
  <si>
    <t>UCG7 S2 T5a</t>
  </si>
  <si>
    <t>UCG7 S2 T1c</t>
  </si>
  <si>
    <t>UCG7 S2 T1b</t>
  </si>
  <si>
    <t>UCG7 S2 T1a</t>
  </si>
  <si>
    <t>7010_3_102721026.D</t>
  </si>
  <si>
    <t>7010_3_102721025.D</t>
  </si>
  <si>
    <t>7010_3_102721024.D</t>
  </si>
  <si>
    <t>UCG6QCCC5</t>
  </si>
  <si>
    <t>7010_3_102721007.D</t>
  </si>
  <si>
    <t>7010_3_102721006.D</t>
  </si>
  <si>
    <t>7010_3_102721005.D</t>
  </si>
  <si>
    <t>7010_3_102721023.D</t>
  </si>
  <si>
    <t>7010_3_102721004.D</t>
  </si>
  <si>
    <t>7010_3_102721003.D</t>
  </si>
  <si>
    <t>7010_3_102721002.D</t>
  </si>
  <si>
    <t>7010_3_102721001.D</t>
  </si>
  <si>
    <t>7010_3_102721000.D</t>
  </si>
  <si>
    <t>7010_3_102721022.D</t>
  </si>
  <si>
    <t>7010_3_102721021.D</t>
  </si>
  <si>
    <t>7010_3_102721020.D</t>
  </si>
  <si>
    <t>7010_3_102721019.D</t>
  </si>
  <si>
    <t>7010_3_102721018.D</t>
  </si>
  <si>
    <t>7010_3_102721017.D</t>
  </si>
  <si>
    <t>7010_3_102721016.D</t>
  </si>
  <si>
    <t>7010_3_102721015.D</t>
  </si>
  <si>
    <t>7010_3_102721014.D</t>
  </si>
  <si>
    <t>7010_3_102721013.D</t>
  </si>
  <si>
    <t>7010_3_102721012.D</t>
  </si>
  <si>
    <t>7010_3_102721011.D</t>
  </si>
  <si>
    <t>7010_3_102721010.D</t>
  </si>
  <si>
    <t>7010_3_102721009.D</t>
  </si>
  <si>
    <t>7010_3_102721008.D</t>
  </si>
  <si>
    <t>30510 Results</t>
  </si>
  <si>
    <t>30510 Method</t>
  </si>
  <si>
    <t>30521 Results</t>
  </si>
  <si>
    <t>30521 Method</t>
  </si>
  <si>
    <t>30505 Results</t>
  </si>
  <si>
    <t>30505 Method</t>
  </si>
  <si>
    <t>DTXSID10379835</t>
  </si>
  <si>
    <t>1H,1H-Perfluoroheptylamine</t>
  </si>
  <si>
    <t>423-49-4</t>
  </si>
  <si>
    <t>DTXSID50184723</t>
  </si>
  <si>
    <t>1H,1H-Perfluorooctylamine</t>
  </si>
  <si>
    <t>307-29-9</t>
  </si>
  <si>
    <t>DTXSID50379930</t>
  </si>
  <si>
    <t>1H,1H-Perfluorononylamine</t>
  </si>
  <si>
    <t>355-47-5</t>
  </si>
  <si>
    <t>7a</t>
  </si>
  <si>
    <t>7b</t>
  </si>
  <si>
    <t>4NT-B</t>
  </si>
  <si>
    <t>4NT-A</t>
  </si>
  <si>
    <t>4-nitrotoluene-B</t>
  </si>
  <si>
    <t>4-nitrotoluene-A</t>
  </si>
  <si>
    <t>10/28/21- 7A</t>
  </si>
  <si>
    <t>10/27/21- 7B</t>
  </si>
  <si>
    <t>10/27&amp;28/2021</t>
  </si>
  <si>
    <t>2021_PFAS_PPB_UC_Group7_ALK</t>
  </si>
  <si>
    <t>QC Report completed 12/7/2021</t>
  </si>
  <si>
    <t>NA</t>
  </si>
  <si>
    <t>*</t>
  </si>
  <si>
    <t>0.004*</t>
  </si>
  <si>
    <t>Flags</t>
  </si>
  <si>
    <t>*Fu&lt;0.004, AF &lt;MDL/eLOQ</t>
  </si>
  <si>
    <t>0.004*, **</t>
  </si>
  <si>
    <t>0.248**</t>
  </si>
  <si>
    <t>fu&lt;0.004, AF &lt;MDL/eLOQ, stability &lt;50%</t>
  </si>
  <si>
    <t>stability &lt;50%</t>
  </si>
  <si>
    <t>stability&lt;50%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</si>
</sst>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\ AM/PM"/>
    <numFmt numFmtId="165" formatCode="0.000"/>
    <numFmt numFmtId="166" formatCode="0.0000"/>
  </numFmts>
  <fonts count="24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212121"/>
      <name val="Segoe UI"/>
      <family val="2"/>
    </font>
    <font>
      <sz val="11"/>
      <color rgb="FF003F65"/>
      <name val="Roboto"/>
    </font>
  </fonts>
  <fills count="8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9">
    <xf numFmtId="0" fontId="0" fillId="0" borderId="0" xfId="0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3" fillId="0" borderId="0" xfId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8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9" fillId="0" borderId="0" xfId="0" applyFont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0" xfId="0" applyFont="1"/>
    <xf numFmtId="0" fontId="0" fillId="0" borderId="0" xfId="0" applyAlignment="1">
      <alignment vertical="center" wrapText="1"/>
    </xf>
    <xf numFmtId="0" fontId="3" fillId="0" borderId="0" xfId="5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9" fillId="0" borderId="0" xfId="0" applyFont="1" applyAlignment="1">
      <alignment vertical="center"/>
    </xf>
    <xf numFmtId="0" fontId="20" fillId="0" borderId="0" xfId="0" applyFont="1"/>
    <xf numFmtId="14" fontId="0" fillId="0" borderId="0" xfId="0" applyNumberFormat="1"/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20" fillId="0" borderId="0" xfId="0" applyFont="1" applyAlignment="1">
      <alignment horizontal="left"/>
    </xf>
    <xf numFmtId="165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2" fontId="0" fillId="0" borderId="19" xfId="2" applyNumberFormat="1" applyFont="1" applyBorder="1" applyAlignment="1">
      <alignment horizontal="center" vertical="center"/>
    </xf>
    <xf numFmtId="2" fontId="0" fillId="0" borderId="17" xfId="2" applyNumberFormat="1" applyFont="1" applyBorder="1" applyAlignment="1">
      <alignment horizontal="center" vertical="center"/>
    </xf>
    <xf numFmtId="2" fontId="0" fillId="0" borderId="18" xfId="2" applyNumberFormat="1" applyFont="1" applyBorder="1" applyAlignment="1">
      <alignment horizontal="center" vertical="center"/>
    </xf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20" xfId="0" applyBorder="1" applyAlignment="1">
      <alignment horizontal="center"/>
    </xf>
    <xf numFmtId="165" fontId="0" fillId="0" borderId="26" xfId="0" applyNumberFormat="1" applyBorder="1"/>
    <xf numFmtId="165" fontId="0" fillId="0" borderId="3" xfId="0" applyNumberFormat="1" applyBorder="1"/>
    <xf numFmtId="165" fontId="0" fillId="0" borderId="27" xfId="0" applyNumberFormat="1" applyBorder="1"/>
    <xf numFmtId="2" fontId="0" fillId="0" borderId="26" xfId="0" applyNumberFormat="1" applyBorder="1"/>
    <xf numFmtId="2" fontId="0" fillId="0" borderId="3" xfId="0" applyNumberFormat="1" applyBorder="1"/>
    <xf numFmtId="2" fontId="0" fillId="0" borderId="27" xfId="0" applyNumberFormat="1" applyBorder="1"/>
    <xf numFmtId="0" fontId="0" fillId="0" borderId="28" xfId="0" applyBorder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0" borderId="30" xfId="0" applyNumberFormat="1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33" xfId="0" applyBorder="1" applyAlignment="1">
      <alignment horizontal="center"/>
    </xf>
    <xf numFmtId="165" fontId="0" fillId="0" borderId="8" xfId="2" applyNumberFormat="1" applyFont="1" applyFill="1" applyBorder="1" applyAlignment="1"/>
    <xf numFmtId="165" fontId="0" fillId="0" borderId="0" xfId="2" applyNumberFormat="1" applyFont="1" applyFill="1" applyBorder="1" applyAlignment="1"/>
    <xf numFmtId="165" fontId="0" fillId="0" borderId="30" xfId="2" applyNumberFormat="1" applyFont="1" applyFill="1" applyBorder="1" applyAlignment="1"/>
    <xf numFmtId="0" fontId="0" fillId="5" borderId="26" xfId="0" applyFill="1" applyBorder="1" applyAlignment="1">
      <alignment horizontal="center" vertical="center"/>
    </xf>
    <xf numFmtId="165" fontId="5" fillId="5" borderId="3" xfId="2" applyNumberFormat="1" applyFont="1" applyFill="1" applyBorder="1" applyAlignment="1">
      <alignment horizontal="center" vertical="center"/>
    </xf>
    <xf numFmtId="165" fontId="5" fillId="5" borderId="27" xfId="2" applyNumberFormat="1" applyFont="1" applyFill="1" applyBorder="1" applyAlignment="1">
      <alignment horizontal="center" vertical="center"/>
    </xf>
    <xf numFmtId="2" fontId="0" fillId="0" borderId="0" xfId="2" applyNumberFormat="1" applyFont="1" applyFill="1" applyBorder="1" applyAlignment="1">
      <alignment horizontal="center" vertical="center"/>
    </xf>
    <xf numFmtId="2" fontId="9" fillId="0" borderId="30" xfId="2" applyNumberFormat="1" applyFont="1" applyFill="1" applyBorder="1" applyAlignment="1">
      <alignment horizontal="center" vertical="center"/>
    </xf>
    <xf numFmtId="2" fontId="0" fillId="0" borderId="8" xfId="2" applyNumberFormat="1" applyFont="1" applyFill="1" applyBorder="1" applyAlignment="1">
      <alignment horizontal="center"/>
    </xf>
    <xf numFmtId="2" fontId="0" fillId="0" borderId="0" xfId="2" applyNumberFormat="1" applyFont="1" applyFill="1" applyBorder="1" applyAlignment="1">
      <alignment horizontal="center"/>
    </xf>
    <xf numFmtId="2" fontId="0" fillId="0" borderId="30" xfId="2" applyNumberFormat="1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2" fontId="0" fillId="5" borderId="34" xfId="2" applyNumberFormat="1" applyFont="1" applyFill="1" applyBorder="1"/>
    <xf numFmtId="2" fontId="0" fillId="5" borderId="35" xfId="2" applyNumberFormat="1" applyFont="1" applyFill="1" applyBorder="1"/>
    <xf numFmtId="165" fontId="0" fillId="5" borderId="36" xfId="2" applyNumberFormat="1" applyFont="1" applyFill="1" applyBorder="1"/>
    <xf numFmtId="2" fontId="0" fillId="5" borderId="36" xfId="2" applyNumberFormat="1" applyFont="1" applyFill="1" applyBorder="1"/>
    <xf numFmtId="2" fontId="0" fillId="5" borderId="37" xfId="2" applyNumberFormat="1" applyFont="1" applyFill="1" applyBorder="1"/>
    <xf numFmtId="2" fontId="0" fillId="5" borderId="38" xfId="2" applyNumberFormat="1" applyFont="1" applyFill="1" applyBorder="1"/>
    <xf numFmtId="0" fontId="0" fillId="5" borderId="39" xfId="0" applyFill="1" applyBorder="1" applyAlignment="1">
      <alignment horizontal="center"/>
    </xf>
    <xf numFmtId="166" fontId="0" fillId="0" borderId="0" xfId="0" applyNumberFormat="1"/>
    <xf numFmtId="16" fontId="21" fillId="0" borderId="25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5" xfId="0" applyBorder="1"/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65" fontId="0" fillId="0" borderId="16" xfId="2" applyNumberFormat="1" applyFont="1" applyBorder="1"/>
    <xf numFmtId="165" fontId="0" fillId="0" borderId="17" xfId="2" applyNumberFormat="1" applyFont="1" applyBorder="1"/>
    <xf numFmtId="165" fontId="0" fillId="0" borderId="18" xfId="2" applyNumberFormat="1" applyFont="1" applyBorder="1"/>
    <xf numFmtId="165" fontId="0" fillId="0" borderId="16" xfId="2" applyNumberFormat="1" applyFont="1" applyBorder="1" applyAlignment="1">
      <alignment horizontal="center" vertical="center"/>
    </xf>
    <xf numFmtId="165" fontId="0" fillId="0" borderId="17" xfId="2" applyNumberFormat="1" applyFont="1" applyBorder="1" applyAlignment="1">
      <alignment horizontal="center" vertical="center"/>
    </xf>
    <xf numFmtId="165" fontId="0" fillId="0" borderId="18" xfId="2" applyNumberFormat="1" applyFont="1" applyBorder="1" applyAlignment="1">
      <alignment horizontal="center" vertical="center"/>
    </xf>
    <xf numFmtId="2" fontId="0" fillId="0" borderId="16" xfId="2" applyNumberFormat="1" applyFont="1" applyBorder="1" applyAlignment="1">
      <alignment horizontal="center" vertical="center"/>
    </xf>
    <xf numFmtId="2" fontId="0" fillId="0" borderId="16" xfId="2" applyNumberFormat="1" applyFont="1" applyBorder="1" applyAlignment="1">
      <alignment horizontal="center"/>
    </xf>
    <xf numFmtId="2" fontId="0" fillId="0" borderId="17" xfId="2" applyNumberFormat="1" applyFont="1" applyBorder="1" applyAlignment="1">
      <alignment horizontal="center"/>
    </xf>
    <xf numFmtId="2" fontId="0" fillId="0" borderId="18" xfId="2" applyNumberFormat="1" applyFont="1" applyBorder="1" applyAlignment="1">
      <alignment horizontal="center"/>
    </xf>
    <xf numFmtId="2" fontId="0" fillId="0" borderId="47" xfId="2" applyNumberFormat="1" applyFont="1" applyBorder="1" applyAlignment="1">
      <alignment horizontal="center"/>
    </xf>
    <xf numFmtId="165" fontId="0" fillId="5" borderId="34" xfId="2" applyNumberFormat="1" applyFont="1" applyFill="1" applyBorder="1"/>
    <xf numFmtId="165" fontId="0" fillId="5" borderId="35" xfId="2" applyNumberFormat="1" applyFont="1" applyFill="1" applyBorder="1"/>
    <xf numFmtId="2" fontId="0" fillId="5" borderId="36" xfId="2" applyNumberFormat="1" applyFont="1" applyFill="1" applyBorder="1" applyAlignment="1">
      <alignment horizontal="center"/>
    </xf>
    <xf numFmtId="165" fontId="0" fillId="0" borderId="18" xfId="2" applyNumberFormat="1" applyFont="1" applyFill="1" applyBorder="1" applyAlignment="1">
      <alignment horizontal="center" vertical="center"/>
    </xf>
    <xf numFmtId="16" fontId="21" fillId="0" borderId="26" xfId="0" applyNumberFormat="1" applyFont="1" applyBorder="1" applyAlignment="1">
      <alignment horizontal="center"/>
    </xf>
    <xf numFmtId="16" fontId="21" fillId="0" borderId="3" xfId="0" applyNumberFormat="1" applyFont="1" applyBorder="1" applyAlignment="1">
      <alignment horizontal="center"/>
    </xf>
    <xf numFmtId="0" fontId="0" fillId="0" borderId="52" xfId="0" applyBorder="1" applyAlignment="1">
      <alignment horizontal="center"/>
    </xf>
    <xf numFmtId="166" fontId="21" fillId="0" borderId="0" xfId="0" applyNumberFormat="1" applyFont="1" applyAlignment="1">
      <alignment horizontal="center"/>
    </xf>
    <xf numFmtId="166" fontId="9" fillId="0" borderId="0" xfId="0" applyNumberFormat="1" applyFont="1"/>
    <xf numFmtId="0" fontId="12" fillId="0" borderId="0" xfId="0" applyFont="1"/>
    <xf numFmtId="0" fontId="21" fillId="0" borderId="0" xfId="0" applyFont="1"/>
    <xf numFmtId="14" fontId="12" fillId="0" borderId="0" xfId="0" applyNumberFormat="1" applyFo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7" fillId="4" borderId="0" xfId="4"/>
    <xf numFmtId="0" fontId="6" fillId="3" borderId="0" xfId="3" applyAlignment="1">
      <alignment horizontal="center"/>
    </xf>
    <xf numFmtId="0" fontId="0" fillId="0" borderId="25" xfId="0" applyBorder="1" applyAlignment="1">
      <alignment horizontal="center" vertical="center"/>
    </xf>
    <xf numFmtId="2" fontId="0" fillId="0" borderId="25" xfId="2" applyNumberFormat="1" applyFont="1" applyBorder="1" applyAlignment="1">
      <alignment horizontal="center"/>
    </xf>
    <xf numFmtId="2" fontId="0" fillId="0" borderId="25" xfId="2" applyNumberFormat="1" applyFont="1" applyBorder="1" applyAlignment="1">
      <alignment horizontal="center" vertical="center"/>
    </xf>
    <xf numFmtId="165" fontId="0" fillId="0" borderId="25" xfId="2" applyNumberFormat="1" applyFont="1" applyBorder="1" applyAlignment="1">
      <alignment horizontal="center" vertical="center"/>
    </xf>
    <xf numFmtId="165" fontId="0" fillId="0" borderId="25" xfId="2" applyNumberFormat="1" applyFont="1" applyBorder="1"/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21" fillId="0" borderId="0" xfId="0" applyNumberFormat="1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2" fillId="0" borderId="0" xfId="0" applyFont="1"/>
    <xf numFmtId="0" fontId="23" fillId="0" borderId="0" xfId="0" applyFont="1" applyAlignment="1">
      <alignment horizontal="left" vertical="center" wrapText="1"/>
    </xf>
    <xf numFmtId="2" fontId="0" fillId="0" borderId="27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35" xfId="0" applyFon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/>
    <xf numFmtId="165" fontId="0" fillId="6" borderId="36" xfId="2" applyNumberFormat="1" applyFont="1" applyFill="1" applyBorder="1"/>
    <xf numFmtId="165" fontId="0" fillId="7" borderId="36" xfId="2" applyNumberFormat="1" applyFont="1" applyFill="1" applyBorder="1" applyAlignment="1">
      <alignment horizontal="center"/>
    </xf>
    <xf numFmtId="2" fontId="0" fillId="7" borderId="36" xfId="2" applyNumberFormat="1" applyFont="1" applyFill="1" applyBorder="1"/>
    <xf numFmtId="0" fontId="0" fillId="6" borderId="0" xfId="0" applyFill="1"/>
    <xf numFmtId="0" fontId="0" fillId="7" borderId="0" xfId="0" applyFill="1"/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166" fontId="0" fillId="6" borderId="15" xfId="0" applyNumberFormat="1" applyFill="1" applyBorder="1" applyAlignment="1">
      <alignment horizontal="center" vertical="center"/>
    </xf>
    <xf numFmtId="166" fontId="0" fillId="6" borderId="14" xfId="0" applyNumberFormat="1" applyFill="1" applyBorder="1" applyAlignment="1">
      <alignment horizontal="center" vertical="center"/>
    </xf>
    <xf numFmtId="166" fontId="0" fillId="6" borderId="13" xfId="0" applyNumberFormat="1" applyFill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6" borderId="15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65" fontId="0" fillId="6" borderId="1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5" fontId="0" fillId="7" borderId="15" xfId="0" applyNumberFormat="1" applyFill="1" applyBorder="1" applyAlignment="1">
      <alignment horizontal="center" vertical="center"/>
    </xf>
    <xf numFmtId="165" fontId="0" fillId="7" borderId="14" xfId="0" applyNumberFormat="1" applyFill="1" applyBorder="1" applyAlignment="1">
      <alignment horizontal="center" vertical="center"/>
    </xf>
    <xf numFmtId="165" fontId="0" fillId="7" borderId="13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0" borderId="4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166" fontId="2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6">
    <cellStyle name="Bad" xfId="3" builtinId="27"/>
    <cellStyle name="Hyperlink" xfId="1" builtinId="8"/>
    <cellStyle name="Hyperlink 2" xfId="5" xr:uid="{56097990-0E0D-4A38-BE6C-28C0BE2F7EB9}"/>
    <cellStyle name="Neutral" xfId="4" builtinId="28"/>
    <cellStyle name="Normal" xfId="0" builtinId="0"/>
    <cellStyle name="Percent" xfId="2" builtinId="5"/>
  </cellStyles>
  <dxfs count="8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emf"/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emf"/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</xdr:row>
      <xdr:rowOff>0</xdr:rowOff>
    </xdr:from>
    <xdr:ext cx="595312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6195E367-E0AB-4809-902A-8ECF2A92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47626</xdr:colOff>
      <xdr:row>8</xdr:row>
      <xdr:rowOff>11906</xdr:rowOff>
    </xdr:from>
    <xdr:to>
      <xdr:col>9</xdr:col>
      <xdr:colOff>1190150</xdr:colOff>
      <xdr:row>13</xdr:row>
      <xdr:rowOff>107156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6EF19F-0584-4533-A664-741AF3E8FD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333"/>
        <a:stretch/>
      </xdr:blipFill>
      <xdr:spPr bwMode="auto">
        <a:xfrm>
          <a:off x="14573251" y="1869281"/>
          <a:ext cx="1142524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3</xdr:col>
      <xdr:colOff>866775</xdr:colOff>
      <xdr:row>84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1CBCAA-ADF5-41E1-9FB4-8571AEF9C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118235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107156</xdr:colOff>
      <xdr:row>20</xdr:row>
      <xdr:rowOff>23812</xdr:rowOff>
    </xdr:from>
    <xdr:to>
      <xdr:col>9</xdr:col>
      <xdr:colOff>1250632</xdr:colOff>
      <xdr:row>25</xdr:row>
      <xdr:rowOff>107156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B9EE4F-8F35-4E5E-AA82-D1BC0150988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375"/>
        <a:stretch/>
      </xdr:blipFill>
      <xdr:spPr bwMode="auto">
        <a:xfrm>
          <a:off x="14632781" y="4345781"/>
          <a:ext cx="1143476" cy="1035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202406</xdr:colOff>
      <xdr:row>20</xdr:row>
      <xdr:rowOff>23812</xdr:rowOff>
    </xdr:from>
    <xdr:to>
      <xdr:col>14</xdr:col>
      <xdr:colOff>1344930</xdr:colOff>
      <xdr:row>25</xdr:row>
      <xdr:rowOff>71437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3C4236-C066-4DC1-972C-509FB6128C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500"/>
        <a:stretch/>
      </xdr:blipFill>
      <xdr:spPr bwMode="auto">
        <a:xfrm>
          <a:off x="21085969" y="4345781"/>
          <a:ext cx="1142524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226218</xdr:colOff>
      <xdr:row>8</xdr:row>
      <xdr:rowOff>35719</xdr:rowOff>
    </xdr:from>
    <xdr:to>
      <xdr:col>14</xdr:col>
      <xdr:colOff>1369694</xdr:colOff>
      <xdr:row>13</xdr:row>
      <xdr:rowOff>107156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A99210-81A3-46F4-9B8E-2C7DA7662E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417"/>
        <a:stretch/>
      </xdr:blipFill>
      <xdr:spPr bwMode="auto">
        <a:xfrm>
          <a:off x="21109781" y="1893094"/>
          <a:ext cx="1143476" cy="1023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250032</xdr:colOff>
      <xdr:row>32</xdr:row>
      <xdr:rowOff>59532</xdr:rowOff>
    </xdr:from>
    <xdr:to>
      <xdr:col>9</xdr:col>
      <xdr:colOff>1300716</xdr:colOff>
      <xdr:row>37</xdr:row>
      <xdr:rowOff>158592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AEEADD-7C41-44A3-9051-2FFFDEDC9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5657" y="6881813"/>
          <a:ext cx="1050684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226218</xdr:colOff>
      <xdr:row>32</xdr:row>
      <xdr:rowOff>35719</xdr:rowOff>
    </xdr:from>
    <xdr:to>
      <xdr:col>14</xdr:col>
      <xdr:colOff>1277340</xdr:colOff>
      <xdr:row>37</xdr:row>
      <xdr:rowOff>134779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1C1833-F2C0-4DAC-B54A-E4176956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9781" y="6858000"/>
          <a:ext cx="1051122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44</xdr:row>
      <xdr:rowOff>71437</xdr:rowOff>
    </xdr:from>
    <xdr:to>
      <xdr:col>9</xdr:col>
      <xdr:colOff>1289247</xdr:colOff>
      <xdr:row>49</xdr:row>
      <xdr:rowOff>170497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760B7C7-2888-4BF4-89C4-AE98FB4AF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0" y="9370218"/>
          <a:ext cx="1051122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9086850" cy="4010025"/>
    <xdr:pic>
      <xdr:nvPicPr>
        <xdr:cNvPr id="2" name="Picture 1">
          <a:extLst>
            <a:ext uri="{FF2B5EF4-FFF2-40B4-BE49-F238E27FC236}">
              <a16:creationId xmlns:a16="http://schemas.microsoft.com/office/drawing/2014/main" id="{FAC81BD0-DAF9-494A-9CA2-62ACE99AE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9086850" cy="4010025"/>
    <xdr:pic>
      <xdr:nvPicPr>
        <xdr:cNvPr id="3" name="Picture 2">
          <a:extLst>
            <a:ext uri="{FF2B5EF4-FFF2-40B4-BE49-F238E27FC236}">
              <a16:creationId xmlns:a16="http://schemas.microsoft.com/office/drawing/2014/main" id="{1D9DED88-2EB5-4138-BC70-816C40E22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9086850" cy="4010025"/>
    <xdr:pic>
      <xdr:nvPicPr>
        <xdr:cNvPr id="4" name="Picture 3">
          <a:extLst>
            <a:ext uri="{FF2B5EF4-FFF2-40B4-BE49-F238E27FC236}">
              <a16:creationId xmlns:a16="http://schemas.microsoft.com/office/drawing/2014/main" id="{D173822E-ADD1-416B-9A4E-487DB1F6A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9086850" cy="4010025"/>
    <xdr:pic>
      <xdr:nvPicPr>
        <xdr:cNvPr id="5" name="Picture 4">
          <a:extLst>
            <a:ext uri="{FF2B5EF4-FFF2-40B4-BE49-F238E27FC236}">
              <a16:creationId xmlns:a16="http://schemas.microsoft.com/office/drawing/2014/main" id="{436D3531-7986-4767-AD74-E0E468817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524827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5334B628-E8EA-48BF-8AC4-468ABA12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</xdr:row>
      <xdr:rowOff>0</xdr:rowOff>
    </xdr:from>
    <xdr:ext cx="9086850" cy="4010025"/>
    <xdr:pic>
      <xdr:nvPicPr>
        <xdr:cNvPr id="3" name="Picture 2">
          <a:extLst>
            <a:ext uri="{FF2B5EF4-FFF2-40B4-BE49-F238E27FC236}">
              <a16:creationId xmlns:a16="http://schemas.microsoft.com/office/drawing/2014/main" id="{1DDE061B-9984-4E40-AF81-65DA29C6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524827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30452C6F-CA85-4D20-A09A-B432B2DB1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</xdr:row>
      <xdr:rowOff>0</xdr:rowOff>
    </xdr:from>
    <xdr:ext cx="9086850" cy="4010025"/>
    <xdr:pic>
      <xdr:nvPicPr>
        <xdr:cNvPr id="3" name="Picture 2">
          <a:extLst>
            <a:ext uri="{FF2B5EF4-FFF2-40B4-BE49-F238E27FC236}">
              <a16:creationId xmlns:a16="http://schemas.microsoft.com/office/drawing/2014/main" id="{C8AEC818-6DD3-4B29-893F-B962DE6F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524827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F29C5393-EACC-4A4A-90CE-7303C6D2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</xdr:row>
      <xdr:rowOff>0</xdr:rowOff>
    </xdr:from>
    <xdr:ext cx="9086850" cy="4010025"/>
    <xdr:pic>
      <xdr:nvPicPr>
        <xdr:cNvPr id="3" name="Picture 2">
          <a:extLst>
            <a:ext uri="{FF2B5EF4-FFF2-40B4-BE49-F238E27FC236}">
              <a16:creationId xmlns:a16="http://schemas.microsoft.com/office/drawing/2014/main" id="{E1C14664-C2FB-4E2D-BC2F-7BB8C8D3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524827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B754CC0C-7561-463A-AA60-ABBE96A4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4</xdr:row>
      <xdr:rowOff>0</xdr:rowOff>
    </xdr:from>
    <xdr:ext cx="9086850" cy="4010025"/>
    <xdr:pic>
      <xdr:nvPicPr>
        <xdr:cNvPr id="3" name="Picture 2">
          <a:extLst>
            <a:ext uri="{FF2B5EF4-FFF2-40B4-BE49-F238E27FC236}">
              <a16:creationId xmlns:a16="http://schemas.microsoft.com/office/drawing/2014/main" id="{A3232F4D-A338-4678-BD15-CDA30EE4E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57150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B39199-B336-4D09-87D1-DD1658F4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26</xdr:col>
      <xdr:colOff>552450</xdr:colOff>
      <xdr:row>25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42066E-8802-4E8D-84DB-E7DA9D24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57150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027AF-B913-44DC-A01A-251996829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26</xdr:col>
      <xdr:colOff>552450</xdr:colOff>
      <xdr:row>25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775F98-E884-4755-81E9-A9A17320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57150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E643B-F6CF-4A90-975D-F88EBC55F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26</xdr:col>
      <xdr:colOff>552450</xdr:colOff>
      <xdr:row>25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721D59-DDAE-4E28-8CDC-6B37C984B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57150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1E74F-BCEB-4483-B3BA-7B97FFA41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26</xdr:col>
      <xdr:colOff>552450</xdr:colOff>
      <xdr:row>25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9416C4-C240-4E7D-9D2C-99B04274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57150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FE3BAE-8D46-4F4E-A9F3-BE547C67B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52482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26</xdr:col>
      <xdr:colOff>552450</xdr:colOff>
      <xdr:row>25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0BD325-AF10-4CAC-BF74-01BE10BE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762000"/>
          <a:ext cx="908685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-my.sharepoint.com/personal/kreutz_anna_epa_gov/Documents/Profile/Documents/PFAS_Data/120619_PFAS_PPB_Amides_UC_AK_0316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kreutz\OneDrive%20-%20Environmental%20Protection%20Agency%20(EPA)\Profile\Documents\PFAS\PFAS_Data\021220_915_965_476_267_906_273_913_899_900_analysis_0803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Executive SummaryAK"/>
      <sheetName val="FractionUnbound"/>
      <sheetName val="Blanks"/>
      <sheetName val="LOD"/>
      <sheetName val="CC,eLOQ"/>
      <sheetName val="InternalStandards"/>
      <sheetName val="SampleIDs"/>
      <sheetName val="QC"/>
      <sheetName val="1206Analysis"/>
      <sheetName val="4NT Analysis"/>
      <sheetName val="102919RawOutput"/>
      <sheetName val="102919Raw4NT"/>
      <sheetName val="110119RawOutput"/>
      <sheetName val="121019RawOutput"/>
      <sheetName val="ValueList_Helper"/>
    </sheetNames>
    <sheetDataSet>
      <sheetData sheetId="0" refreshError="1"/>
      <sheetData sheetId="1" refreshError="1"/>
      <sheetData sheetId="2">
        <row r="6">
          <cell r="B6" t="str">
            <v>Heptafluorobutyramide</v>
          </cell>
          <cell r="O6">
            <v>0.60092417624380812</v>
          </cell>
          <cell r="P6" t="str">
            <v>NA</v>
          </cell>
        </row>
        <row r="14">
          <cell r="O14">
            <v>0.60148329327336159</v>
          </cell>
          <cell r="P14">
            <v>0.45041982430871347</v>
          </cell>
        </row>
        <row r="18">
          <cell r="O18">
            <v>0.66803918872724699</v>
          </cell>
          <cell r="P18">
            <v>0.87013838138134147</v>
          </cell>
        </row>
        <row r="22">
          <cell r="O22" t="str">
            <v>NA</v>
          </cell>
          <cell r="P22">
            <v>2.9749522048430121E-2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Executive Summary"/>
      <sheetName val="FractionUnbound_Adjusted"/>
      <sheetName val="Sample ID"/>
      <sheetName val="Blanks"/>
      <sheetName val="QC"/>
      <sheetName val="Control Chart"/>
      <sheetName val="Control Chart_3125"/>
      <sheetName val="Control Chart_899"/>
      <sheetName val="ValueList_Helper"/>
      <sheetName val="ControlChart_899&amp;900_MFOET"/>
      <sheetName val="ControlChart_899&amp;900_4NT13C6"/>
      <sheetName val="UC Data"/>
      <sheetName val="3125Data"/>
      <sheetName val="899&amp;900 Data"/>
      <sheetName val="899_Data0225"/>
      <sheetName val="900 Cal"/>
      <sheetName val="900_MDL_CC1"/>
      <sheetName val="899 Cal"/>
      <sheetName val="899_MDL_CC1"/>
      <sheetName val="MDL Data"/>
      <sheetName val="915_Cal"/>
      <sheetName val="915 MDL"/>
      <sheetName val="965 Cal"/>
      <sheetName val="965 MDL"/>
      <sheetName val="476 Cal"/>
      <sheetName val="476 MDL"/>
      <sheetName val="267 Cal"/>
      <sheetName val="267 MDL"/>
      <sheetName val="906 Cal"/>
      <sheetName val="906 MDL"/>
      <sheetName val="273 Cal"/>
      <sheetName val="273 MDL"/>
      <sheetName val="913 Cal"/>
      <sheetName val="913 MDL"/>
      <sheetName val="Cal_Curve 3125"/>
      <sheetName val="3125_MDL"/>
      <sheetName val="4NT Cal"/>
      <sheetName val="4NT MDL"/>
      <sheetName val="3125Cal Curve_4NT"/>
      <sheetName val="4NT Cal_899&amp;900"/>
      <sheetName val="4NT_MDL_CC1_899&amp;900"/>
      <sheetName val="Analysis"/>
      <sheetName val="FractionUnbound_Old"/>
    </sheetNames>
    <sheetDataSet>
      <sheetData sheetId="0"/>
      <sheetData sheetId="1"/>
      <sheetData sheetId="2">
        <row r="20">
          <cell r="T20">
            <v>0.99292990316662777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reutz, Anna" id="{8D327555-C924-4323-ABEE-DDB902078F8B}" userId="S::kreutz.anna@epa.gov::e5deb76a-04f0-47e9-bce9-c5afea2e81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1-11-16T21:12:21.89" personId="{8D327555-C924-4323-ABEE-DDB902078F8B}" id="{15662038-173B-4A99-A2EC-B3479841943B}">
    <text>stocks for all of these G7a compounds should've been at 30mM according to Evotec stock finder Lucas sent, so not sure why so low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1-11-16T21:12:21.89" personId="{8D327555-C924-4323-ABEE-DDB902078F8B}" id="{51C3B043-2DC1-46D7-A36F-424DE9CC716F}">
    <text>stocks for all of these G7a compounds should've been at 30mM according to Evotec stock finder Lucas sent, so not sure why so low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fr.gov/cgi-bin/text-idx?SID=a6bb8a02b6d783f9356758b5ff0ed106&amp;mc=true&amp;node=pt40.25.136&amp;rgn=div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5AB2-6265-4CBC-AC0A-942E36A3AD4F}">
  <dimension ref="A1:G62"/>
  <sheetViews>
    <sheetView tabSelected="1" topLeftCell="A33" zoomScale="90" zoomScaleNormal="90" workbookViewId="0">
      <selection activeCell="G41" sqref="G41"/>
    </sheetView>
  </sheetViews>
  <sheetFormatPr defaultRowHeight="15"/>
  <cols>
    <col min="1" max="1" width="38.85546875" customWidth="1"/>
    <col min="2" max="2" width="60.5703125" customWidth="1"/>
    <col min="3" max="3" width="20.7109375" customWidth="1"/>
    <col min="4" max="5" width="27.42578125" customWidth="1"/>
    <col min="6" max="6" width="21.85546875" customWidth="1"/>
  </cols>
  <sheetData>
    <row r="1" spans="1:5" ht="18.75">
      <c r="A1" s="36" t="s">
        <v>223</v>
      </c>
    </row>
    <row r="2" spans="1:5">
      <c r="A2" s="12" t="s">
        <v>222</v>
      </c>
      <c r="B2" t="s">
        <v>221</v>
      </c>
    </row>
    <row r="3" spans="1:5" ht="14.25" customHeight="1">
      <c r="A3" s="12" t="s">
        <v>220</v>
      </c>
      <c r="B3" s="12" t="s">
        <v>395</v>
      </c>
      <c r="C3" s="29" t="s">
        <v>219</v>
      </c>
    </row>
    <row r="4" spans="1:5">
      <c r="A4" s="35" t="s">
        <v>218</v>
      </c>
      <c r="B4" s="33"/>
      <c r="C4" s="32" t="s">
        <v>217</v>
      </c>
    </row>
    <row r="5" spans="1:5">
      <c r="A5" s="12" t="s">
        <v>215</v>
      </c>
      <c r="B5" s="34">
        <v>44475</v>
      </c>
      <c r="C5" s="16" t="s">
        <v>216</v>
      </c>
    </row>
    <row r="6" spans="1:5">
      <c r="A6" s="12" t="s">
        <v>212</v>
      </c>
      <c r="B6" s="34" t="s">
        <v>147</v>
      </c>
    </row>
    <row r="7" spans="1:5">
      <c r="A7" s="12" t="s">
        <v>215</v>
      </c>
      <c r="B7" s="34" t="s">
        <v>394</v>
      </c>
      <c r="C7" s="16" t="s">
        <v>214</v>
      </c>
    </row>
    <row r="8" spans="1:5">
      <c r="A8" s="12" t="s">
        <v>213</v>
      </c>
      <c r="B8" s="34" t="s">
        <v>394</v>
      </c>
      <c r="C8" s="16"/>
    </row>
    <row r="9" spans="1:5">
      <c r="A9" s="12" t="s">
        <v>212</v>
      </c>
      <c r="B9" s="34" t="s">
        <v>147</v>
      </c>
    </row>
    <row r="10" spans="1:5">
      <c r="A10" s="12" t="s">
        <v>211</v>
      </c>
      <c r="B10" t="s">
        <v>147</v>
      </c>
    </row>
    <row r="11" spans="1:5">
      <c r="A11" s="12" t="s">
        <v>210</v>
      </c>
      <c r="B11" t="s">
        <v>209</v>
      </c>
      <c r="C11" s="16" t="s">
        <v>208</v>
      </c>
    </row>
    <row r="12" spans="1:5" ht="45">
      <c r="A12" s="12" t="s">
        <v>207</v>
      </c>
      <c r="B12" s="33" t="s">
        <v>206</v>
      </c>
      <c r="C12" s="32" t="s">
        <v>205</v>
      </c>
    </row>
    <row r="13" spans="1:5">
      <c r="A13" s="12"/>
    </row>
    <row r="14" spans="1:5">
      <c r="A14" s="12" t="s">
        <v>204</v>
      </c>
      <c r="B14" s="159">
        <f>SampleIDs!L2</f>
        <v>107</v>
      </c>
    </row>
    <row r="16" spans="1:5" ht="15" customHeight="1">
      <c r="A16" s="12" t="s">
        <v>135</v>
      </c>
      <c r="B16" s="169"/>
      <c r="C16" s="169"/>
      <c r="D16" s="169"/>
      <c r="E16" t="s">
        <v>139</v>
      </c>
    </row>
    <row r="17" spans="1:6">
      <c r="A17" s="12"/>
      <c r="B17" s="169"/>
      <c r="C17" s="169"/>
      <c r="D17" s="169"/>
      <c r="E17" t="s">
        <v>140</v>
      </c>
      <c r="F17" s="31" t="s">
        <v>141</v>
      </c>
    </row>
    <row r="18" spans="1:6">
      <c r="A18" s="12"/>
      <c r="B18" s="169"/>
      <c r="C18" s="169"/>
      <c r="D18" s="169"/>
      <c r="E18" t="s">
        <v>142</v>
      </c>
    </row>
    <row r="19" spans="1:6">
      <c r="A19" s="12"/>
      <c r="B19" s="169"/>
      <c r="C19" s="169"/>
      <c r="D19" s="169"/>
      <c r="E19" s="30"/>
    </row>
    <row r="20" spans="1:6">
      <c r="A20" s="12"/>
      <c r="B20" s="169"/>
      <c r="C20" s="169"/>
      <c r="D20" s="169"/>
      <c r="E20" s="30"/>
    </row>
    <row r="21" spans="1:6">
      <c r="A21" s="12"/>
      <c r="B21" s="169"/>
      <c r="C21" s="169"/>
      <c r="D21" s="169"/>
      <c r="E21" s="30"/>
    </row>
    <row r="22" spans="1:6">
      <c r="A22" s="12"/>
      <c r="B22" s="169"/>
      <c r="C22" s="169"/>
      <c r="D22" s="169"/>
      <c r="E22" s="30"/>
    </row>
    <row r="23" spans="1:6">
      <c r="A23" s="12"/>
      <c r="B23" s="169"/>
      <c r="C23" s="169"/>
      <c r="D23" s="169"/>
    </row>
    <row r="24" spans="1:6">
      <c r="A24" s="12" t="s">
        <v>203</v>
      </c>
      <c r="B24" s="13" t="s">
        <v>202</v>
      </c>
      <c r="C24" s="16"/>
      <c r="D24" s="16"/>
      <c r="E24" s="16"/>
    </row>
    <row r="26" spans="1:6">
      <c r="A26" s="12" t="s">
        <v>201</v>
      </c>
      <c r="B26" s="29"/>
    </row>
    <row r="27" spans="1:6" ht="15.75" thickBot="1">
      <c r="A27" s="19" t="s">
        <v>200</v>
      </c>
      <c r="B27" s="19" t="s">
        <v>199</v>
      </c>
      <c r="C27" s="19" t="s">
        <v>196</v>
      </c>
      <c r="D27" s="19" t="s">
        <v>56</v>
      </c>
      <c r="E27" s="19"/>
    </row>
    <row r="28" spans="1:6" ht="15.75">
      <c r="A28" s="28" t="s">
        <v>198</v>
      </c>
      <c r="B28" s="170" t="s">
        <v>197</v>
      </c>
      <c r="C28" s="170" t="s">
        <v>196</v>
      </c>
      <c r="D28" s="27" t="s">
        <v>195</v>
      </c>
      <c r="E28" s="27" t="s">
        <v>194</v>
      </c>
    </row>
    <row r="29" spans="1:6" ht="16.5" thickBot="1">
      <c r="A29" s="24" t="s">
        <v>193</v>
      </c>
      <c r="B29" s="171"/>
      <c r="C29" s="171"/>
      <c r="D29" s="26" t="s">
        <v>192</v>
      </c>
      <c r="E29" s="26" t="s">
        <v>191</v>
      </c>
    </row>
    <row r="30" spans="1:6" ht="18.75">
      <c r="A30" s="166" t="s">
        <v>190</v>
      </c>
      <c r="B30" s="166" t="s">
        <v>189</v>
      </c>
      <c r="C30" s="25" t="s">
        <v>188</v>
      </c>
      <c r="D30" s="166" t="s">
        <v>187</v>
      </c>
      <c r="E30" s="166" t="s">
        <v>186</v>
      </c>
    </row>
    <row r="31" spans="1:6" ht="16.5" thickBot="1">
      <c r="A31" s="167"/>
      <c r="B31" s="167"/>
      <c r="C31" s="23" t="s">
        <v>185</v>
      </c>
      <c r="D31" s="167"/>
      <c r="E31" s="167"/>
    </row>
    <row r="32" spans="1:6" ht="16.5" thickBot="1">
      <c r="A32" s="24" t="s">
        <v>184</v>
      </c>
      <c r="B32" s="23" t="s">
        <v>183</v>
      </c>
      <c r="C32" s="23" t="s">
        <v>182</v>
      </c>
      <c r="D32" s="23" t="s">
        <v>0</v>
      </c>
      <c r="E32" s="23" t="s">
        <v>168</v>
      </c>
    </row>
    <row r="33" spans="1:7" ht="32.25" thickBot="1">
      <c r="A33" s="24" t="s">
        <v>181</v>
      </c>
      <c r="B33" s="23" t="s">
        <v>180</v>
      </c>
      <c r="C33" s="23" t="s">
        <v>179</v>
      </c>
      <c r="D33" s="23" t="s">
        <v>178</v>
      </c>
      <c r="E33" s="23" t="s">
        <v>177</v>
      </c>
    </row>
    <row r="34" spans="1:7" ht="16.5" thickBot="1">
      <c r="A34" s="24" t="s">
        <v>176</v>
      </c>
      <c r="B34" s="23" t="s">
        <v>175</v>
      </c>
      <c r="C34" s="23" t="s">
        <v>174</v>
      </c>
      <c r="D34" s="23" t="s">
        <v>173</v>
      </c>
      <c r="E34" s="23" t="s">
        <v>168</v>
      </c>
    </row>
    <row r="35" spans="1:7" ht="48" thickBot="1">
      <c r="A35" s="24" t="s">
        <v>172</v>
      </c>
      <c r="B35" s="23" t="s">
        <v>171</v>
      </c>
      <c r="C35" s="23" t="s">
        <v>170</v>
      </c>
      <c r="D35" s="23" t="s">
        <v>169</v>
      </c>
      <c r="E35" s="23" t="s">
        <v>168</v>
      </c>
    </row>
    <row r="37" spans="1:7">
      <c r="A37" s="12" t="s">
        <v>167</v>
      </c>
      <c r="B37" s="16"/>
    </row>
    <row r="38" spans="1:7">
      <c r="A38" s="19" t="s">
        <v>166</v>
      </c>
      <c r="B38" s="19" t="s">
        <v>53</v>
      </c>
      <c r="C38" s="19" t="s">
        <v>165</v>
      </c>
      <c r="D38" s="19" t="s">
        <v>164</v>
      </c>
      <c r="E38" s="19" t="s">
        <v>163</v>
      </c>
      <c r="F38" s="19" t="s">
        <v>162</v>
      </c>
      <c r="G38" s="12" t="s">
        <v>400</v>
      </c>
    </row>
    <row r="39" spans="1:7">
      <c r="A39" s="16" t="s">
        <v>319</v>
      </c>
      <c r="B39" s="16" t="s">
        <v>320</v>
      </c>
      <c r="C39" s="16">
        <v>30503</v>
      </c>
      <c r="D39" s="20" t="s">
        <v>332</v>
      </c>
      <c r="E39" s="172" t="s">
        <v>161</v>
      </c>
      <c r="F39" s="16">
        <v>459.85500000000002</v>
      </c>
      <c r="G39" t="s">
        <v>404</v>
      </c>
    </row>
    <row r="40" spans="1:7">
      <c r="A40" s="16" t="s">
        <v>321</v>
      </c>
      <c r="B40" s="16" t="s">
        <v>322</v>
      </c>
      <c r="C40" s="16">
        <v>30507</v>
      </c>
      <c r="D40" s="20" t="s">
        <v>160</v>
      </c>
      <c r="E40" s="172"/>
      <c r="F40" s="16">
        <v>300.14800000000002</v>
      </c>
      <c r="G40" t="s">
        <v>405</v>
      </c>
    </row>
    <row r="41" spans="1:7">
      <c r="A41" s="16" t="s">
        <v>325</v>
      </c>
      <c r="B41" s="16" t="s">
        <v>326</v>
      </c>
      <c r="C41" s="16">
        <v>30516</v>
      </c>
      <c r="D41" s="22" t="s">
        <v>160</v>
      </c>
      <c r="E41" s="172"/>
      <c r="F41" s="16">
        <v>453.84</v>
      </c>
    </row>
    <row r="42" spans="1:7">
      <c r="A42" s="16" t="s">
        <v>327</v>
      </c>
      <c r="B42" s="16" t="s">
        <v>328</v>
      </c>
      <c r="C42" s="16">
        <v>30501</v>
      </c>
      <c r="D42" s="22" t="s">
        <v>159</v>
      </c>
      <c r="E42" s="172"/>
      <c r="F42" s="16">
        <v>553.85599999999999</v>
      </c>
    </row>
    <row r="43" spans="1:7">
      <c r="A43" s="16" t="s">
        <v>377</v>
      </c>
      <c r="B43" s="16" t="s">
        <v>378</v>
      </c>
      <c r="C43" s="16">
        <v>30505</v>
      </c>
      <c r="D43" s="143" t="s">
        <v>332</v>
      </c>
      <c r="E43" s="172"/>
      <c r="F43" s="16">
        <v>349.09500000000003</v>
      </c>
    </row>
    <row r="44" spans="1:7">
      <c r="A44" s="16" t="s">
        <v>380</v>
      </c>
      <c r="B44" s="16" t="s">
        <v>381</v>
      </c>
      <c r="C44" s="16">
        <v>30521</v>
      </c>
      <c r="D44" s="143" t="s">
        <v>332</v>
      </c>
      <c r="E44" s="172"/>
      <c r="F44" s="16">
        <v>399.10300000000001</v>
      </c>
    </row>
    <row r="45" spans="1:7">
      <c r="A45" s="16" t="s">
        <v>383</v>
      </c>
      <c r="B45" s="16" t="s">
        <v>384</v>
      </c>
      <c r="C45" s="16">
        <v>30510</v>
      </c>
      <c r="D45" s="20" t="s">
        <v>160</v>
      </c>
      <c r="E45" s="172"/>
      <c r="F45" s="16">
        <v>449.11099999999999</v>
      </c>
    </row>
    <row r="46" spans="1:7">
      <c r="A46" s="21"/>
      <c r="B46" s="21"/>
      <c r="C46" s="21"/>
      <c r="D46" s="20"/>
      <c r="E46" s="20"/>
      <c r="F46" s="16"/>
    </row>
    <row r="47" spans="1:7">
      <c r="D47" s="14"/>
      <c r="E47" s="14"/>
    </row>
    <row r="48" spans="1:7">
      <c r="A48" s="19" t="s">
        <v>158</v>
      </c>
      <c r="D48" s="14"/>
      <c r="E48" s="14"/>
    </row>
    <row r="49" spans="1:2">
      <c r="A49" s="16" t="s">
        <v>104</v>
      </c>
      <c r="B49" s="18" t="s">
        <v>157</v>
      </c>
    </row>
    <row r="50" spans="1:2">
      <c r="A50" s="16" t="s">
        <v>23</v>
      </c>
      <c r="B50" s="18" t="s">
        <v>156</v>
      </c>
    </row>
    <row r="51" spans="1:2">
      <c r="A51" s="16" t="s">
        <v>155</v>
      </c>
      <c r="B51" t="s">
        <v>154</v>
      </c>
    </row>
    <row r="52" spans="1:2">
      <c r="A52" s="16" t="s">
        <v>153</v>
      </c>
      <c r="B52" t="s">
        <v>152</v>
      </c>
    </row>
    <row r="53" spans="1:2">
      <c r="A53" s="16"/>
    </row>
    <row r="54" spans="1:2">
      <c r="A54" s="168" t="s">
        <v>151</v>
      </c>
      <c r="B54" s="168"/>
    </row>
    <row r="55" spans="1:2">
      <c r="A55" s="17" t="s">
        <v>150</v>
      </c>
      <c r="B55" s="17" t="s">
        <v>149</v>
      </c>
    </row>
    <row r="56" spans="1:2">
      <c r="A56" s="16" t="s">
        <v>147</v>
      </c>
      <c r="B56" s="15" t="s">
        <v>330</v>
      </c>
    </row>
    <row r="57" spans="1:2">
      <c r="A57" s="16" t="s">
        <v>148</v>
      </c>
      <c r="B57" s="15" t="s">
        <v>331</v>
      </c>
    </row>
    <row r="58" spans="1:2">
      <c r="A58" s="16" t="s">
        <v>147</v>
      </c>
      <c r="B58" s="15" t="s">
        <v>396</v>
      </c>
    </row>
    <row r="59" spans="1:2">
      <c r="A59" s="14"/>
      <c r="B59" s="13"/>
    </row>
    <row r="60" spans="1:2">
      <c r="A60" s="12" t="s">
        <v>146</v>
      </c>
    </row>
    <row r="61" spans="1:2">
      <c r="A61" s="11" t="s">
        <v>145</v>
      </c>
      <c r="B61" s="10"/>
    </row>
    <row r="62" spans="1:2">
      <c r="A62" s="9"/>
    </row>
  </sheetData>
  <mergeCells count="9">
    <mergeCell ref="E30:E31"/>
    <mergeCell ref="A54:B54"/>
    <mergeCell ref="B16:D23"/>
    <mergeCell ref="B28:B29"/>
    <mergeCell ref="C28:C29"/>
    <mergeCell ref="A30:A31"/>
    <mergeCell ref="B30:B31"/>
    <mergeCell ref="D30:D31"/>
    <mergeCell ref="E39:E45"/>
  </mergeCells>
  <hyperlinks>
    <hyperlink ref="F17" r:id="rId1" xr:uid="{42D52575-5147-4E07-BD01-CFA84551E57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6B46-6241-4BD7-BFD1-E21AA022A607}">
  <dimension ref="A1:O131"/>
  <sheetViews>
    <sheetView zoomScale="80" zoomScaleNormal="80" workbookViewId="0">
      <selection activeCell="A17" sqref="A17"/>
    </sheetView>
  </sheetViews>
  <sheetFormatPr defaultRowHeight="15"/>
  <cols>
    <col min="1" max="1" width="23.85546875" bestFit="1" customWidth="1"/>
    <col min="2" max="2" width="55.140625" bestFit="1" customWidth="1"/>
    <col min="3" max="3" width="17.5703125" customWidth="1"/>
    <col min="4" max="4" width="17.85546875" customWidth="1"/>
    <col min="5" max="5" width="32.28515625" bestFit="1" customWidth="1"/>
    <col min="6" max="6" width="7" customWidth="1"/>
    <col min="7" max="7" width="16.28515625" customWidth="1"/>
    <col min="8" max="8" width="23.85546875" customWidth="1"/>
    <col min="9" max="9" width="23.85546875" style="37" customWidth="1"/>
    <col min="10" max="10" width="21.85546875" customWidth="1"/>
    <col min="12" max="12" width="13.7109375" bestFit="1" customWidth="1"/>
    <col min="13" max="14" width="25.42578125" customWidth="1"/>
    <col min="15" max="15" width="22.28515625" customWidth="1"/>
  </cols>
  <sheetData>
    <row r="1" spans="1:15" ht="18.75">
      <c r="A1" s="54" t="s">
        <v>237</v>
      </c>
    </row>
    <row r="2" spans="1:15" ht="18.75">
      <c r="C2" s="54"/>
    </row>
    <row r="3" spans="1:15" ht="19.5" thickBot="1">
      <c r="C3" s="54" t="s">
        <v>236</v>
      </c>
      <c r="G3" s="54" t="s">
        <v>235</v>
      </c>
    </row>
    <row r="4" spans="1:15">
      <c r="A4" s="131" t="s">
        <v>234</v>
      </c>
      <c r="B4" s="156" t="s">
        <v>53</v>
      </c>
      <c r="C4" s="156" t="s">
        <v>165</v>
      </c>
      <c r="D4" s="156" t="s">
        <v>233</v>
      </c>
      <c r="E4" s="130" t="s">
        <v>232</v>
      </c>
      <c r="G4" s="189" t="str">
        <f>B5</f>
        <v>1,6-Dibromododecafluorohexane</v>
      </c>
      <c r="H4" s="189"/>
      <c r="I4" s="189"/>
      <c r="J4" s="189"/>
      <c r="L4" s="189" t="str">
        <f>B6</f>
        <v>1H,1H,5H-Perfluoropentyl methacrylate</v>
      </c>
      <c r="M4" s="189"/>
      <c r="N4" s="189"/>
      <c r="O4" s="189"/>
    </row>
    <row r="5" spans="1:15" ht="30">
      <c r="A5" s="129" t="s">
        <v>319</v>
      </c>
      <c r="B5" s="53" t="s">
        <v>320</v>
      </c>
      <c r="C5" s="52">
        <v>30503</v>
      </c>
      <c r="D5" s="52">
        <f>'30503 MDL'!I15</f>
        <v>41.9</v>
      </c>
      <c r="E5" s="128">
        <f>'CC,eLOQ'!B5</f>
        <v>3</v>
      </c>
      <c r="G5" s="48" t="s">
        <v>230</v>
      </c>
      <c r="H5" s="46" t="s">
        <v>229</v>
      </c>
      <c r="I5" s="47" t="s">
        <v>228</v>
      </c>
      <c r="J5" s="46" t="s">
        <v>227</v>
      </c>
      <c r="L5" s="48" t="s">
        <v>230</v>
      </c>
      <c r="M5" s="46" t="s">
        <v>229</v>
      </c>
      <c r="N5" s="47" t="s">
        <v>228</v>
      </c>
      <c r="O5" s="46" t="s">
        <v>227</v>
      </c>
    </row>
    <row r="6" spans="1:15">
      <c r="A6" s="129" t="s">
        <v>321</v>
      </c>
      <c r="B6" s="53" t="s">
        <v>322</v>
      </c>
      <c r="C6" s="52">
        <v>30507</v>
      </c>
      <c r="D6" s="52">
        <f>'30507 MDL'!I15</f>
        <v>3.17</v>
      </c>
      <c r="E6" s="128">
        <f>'CC,eLOQ'!B6</f>
        <v>125</v>
      </c>
      <c r="G6" s="182" t="s">
        <v>226</v>
      </c>
      <c r="H6" s="190">
        <f>'FractionUnbound-7a'!P5/1000</f>
        <v>0</v>
      </c>
      <c r="I6" s="183">
        <v>44497</v>
      </c>
      <c r="J6" s="179" t="s">
        <v>402</v>
      </c>
      <c r="L6" s="182" t="s">
        <v>226</v>
      </c>
      <c r="M6" s="176">
        <f>'FractionUnbound-7a'!P10/1000</f>
        <v>1.8043321103573207E-2</v>
      </c>
      <c r="N6" s="183">
        <v>44497</v>
      </c>
      <c r="O6" s="173" t="s">
        <v>403</v>
      </c>
    </row>
    <row r="7" spans="1:15">
      <c r="A7" s="129" t="s">
        <v>325</v>
      </c>
      <c r="B7" s="53" t="s">
        <v>326</v>
      </c>
      <c r="C7" s="52">
        <v>30516</v>
      </c>
      <c r="D7" s="52">
        <f>'30516 MDL'!I15</f>
        <v>0.82</v>
      </c>
      <c r="E7" s="128">
        <f>'CC,eLOQ'!B7</f>
        <v>1.75</v>
      </c>
      <c r="G7" s="182"/>
      <c r="H7" s="191"/>
      <c r="I7" s="184"/>
      <c r="J7" s="180"/>
      <c r="L7" s="182"/>
      <c r="M7" s="177"/>
      <c r="N7" s="184"/>
      <c r="O7" s="174">
        <f>[1]FractionUnbound!O14</f>
        <v>0.60148329327336159</v>
      </c>
    </row>
    <row r="8" spans="1:15">
      <c r="A8" s="129" t="s">
        <v>327</v>
      </c>
      <c r="B8" s="53" t="s">
        <v>328</v>
      </c>
      <c r="C8" s="52">
        <v>30501</v>
      </c>
      <c r="D8" s="52">
        <f>'30501 MDL'!I15</f>
        <v>1.48</v>
      </c>
      <c r="E8" s="128">
        <f>'CC,eLOQ'!B8</f>
        <v>1.75</v>
      </c>
      <c r="G8" s="182"/>
      <c r="H8" s="192"/>
      <c r="I8" s="185"/>
      <c r="J8" s="181"/>
      <c r="L8" s="182"/>
      <c r="M8" s="178"/>
      <c r="N8" s="185"/>
      <c r="O8" s="175">
        <f>[1]FractionUnbound!P14</f>
        <v>0.45041982430871347</v>
      </c>
    </row>
    <row r="9" spans="1:15" ht="14.25" customHeight="1">
      <c r="A9" s="129" t="s">
        <v>231</v>
      </c>
      <c r="B9" s="53" t="s">
        <v>391</v>
      </c>
      <c r="C9" s="52" t="s">
        <v>144</v>
      </c>
      <c r="D9" s="52">
        <f>'4NT MDL'!I15</f>
        <v>2.5499999999999998</v>
      </c>
      <c r="E9" s="128">
        <f>'CC,eLOQ'!B9</f>
        <v>7.5</v>
      </c>
      <c r="G9" s="182" t="s">
        <v>225</v>
      </c>
      <c r="H9" s="176">
        <f>'FractionUnbound-7a'!J5/1000</f>
        <v>9.8732259913377156</v>
      </c>
      <c r="I9" s="51"/>
      <c r="J9" s="193"/>
      <c r="L9" s="182" t="s">
        <v>225</v>
      </c>
      <c r="M9" s="176">
        <f>'FractionUnbound-7a'!J10/1000</f>
        <v>1.4741452555241565</v>
      </c>
      <c r="N9" s="51"/>
      <c r="O9" s="193"/>
    </row>
    <row r="10" spans="1:15">
      <c r="A10" s="129" t="s">
        <v>377</v>
      </c>
      <c r="B10" s="53" t="s">
        <v>378</v>
      </c>
      <c r="C10" s="52">
        <v>30505</v>
      </c>
      <c r="D10" s="52">
        <f>'30505 MDL'!I15</f>
        <v>19.61</v>
      </c>
      <c r="E10" s="128">
        <f>'CC,eLOQ'!B10</f>
        <v>7.5</v>
      </c>
      <c r="G10" s="182"/>
      <c r="H10" s="177"/>
      <c r="I10" s="50"/>
      <c r="J10" s="194"/>
      <c r="L10" s="182"/>
      <c r="M10" s="177"/>
      <c r="N10" s="50"/>
      <c r="O10" s="194"/>
    </row>
    <row r="11" spans="1:15">
      <c r="A11" s="129" t="s">
        <v>380</v>
      </c>
      <c r="B11" s="53" t="s">
        <v>381</v>
      </c>
      <c r="C11" s="52">
        <v>30521</v>
      </c>
      <c r="D11" s="52">
        <f>'30521 MDL'!I15</f>
        <v>21.97</v>
      </c>
      <c r="E11" s="128">
        <f>'CC,eLOQ'!B11</f>
        <v>1.75</v>
      </c>
      <c r="G11" s="182"/>
      <c r="H11" s="178"/>
      <c r="I11" s="50"/>
      <c r="J11" s="194"/>
      <c r="L11" s="182"/>
      <c r="M11" s="178"/>
      <c r="N11" s="50"/>
      <c r="O11" s="194"/>
    </row>
    <row r="12" spans="1:15">
      <c r="A12" s="129" t="s">
        <v>383</v>
      </c>
      <c r="B12" s="53" t="s">
        <v>384</v>
      </c>
      <c r="C12" s="52">
        <v>30510</v>
      </c>
      <c r="D12" s="16">
        <f>'30510 MDL'!I15</f>
        <v>10.28</v>
      </c>
      <c r="E12" s="128">
        <f>'CC,eLOQ'!B12</f>
        <v>5</v>
      </c>
      <c r="G12" s="182" t="s">
        <v>224</v>
      </c>
      <c r="H12" s="176">
        <f>'FractionUnbound-7a'!M5/1000</f>
        <v>4.0416701542431337</v>
      </c>
      <c r="I12" s="50"/>
      <c r="J12" s="194"/>
      <c r="L12" s="182" t="s">
        <v>224</v>
      </c>
      <c r="M12" s="176">
        <f>'FractionUnbound-7a'!M10/1000</f>
        <v>7.2346912904493466E-2</v>
      </c>
      <c r="N12" s="50"/>
      <c r="O12" s="194"/>
    </row>
    <row r="13" spans="1:15" ht="15.75" thickBot="1">
      <c r="A13" s="127" t="s">
        <v>231</v>
      </c>
      <c r="B13" s="157" t="s">
        <v>390</v>
      </c>
      <c r="C13" s="158" t="s">
        <v>144</v>
      </c>
      <c r="D13" s="158">
        <f>'7b-4NT MDL'!I15</f>
        <v>4.8099999999999996</v>
      </c>
      <c r="E13" s="126">
        <f>'CC,eLOQ'!B13</f>
        <v>12.5</v>
      </c>
      <c r="G13" s="182"/>
      <c r="H13" s="177"/>
      <c r="I13" s="50"/>
      <c r="J13" s="194"/>
      <c r="L13" s="182"/>
      <c r="M13" s="177"/>
      <c r="N13" s="50"/>
      <c r="O13" s="194"/>
    </row>
    <row r="14" spans="1:15">
      <c r="C14" s="21"/>
      <c r="D14" s="38"/>
      <c r="G14" s="182"/>
      <c r="H14" s="178"/>
      <c r="I14" s="49"/>
      <c r="J14" s="195"/>
      <c r="L14" s="182"/>
      <c r="M14" s="178"/>
      <c r="N14" s="49"/>
      <c r="O14" s="195"/>
    </row>
    <row r="15" spans="1:15">
      <c r="C15" s="21"/>
      <c r="D15" s="38"/>
      <c r="E15" s="144"/>
      <c r="I15"/>
    </row>
    <row r="16" spans="1:15">
      <c r="A16" s="12" t="s">
        <v>400</v>
      </c>
      <c r="C16" s="21"/>
      <c r="D16" s="38"/>
      <c r="G16" s="197" t="str">
        <f>B7</f>
        <v>Perfluoro-1,4-diiodobutane</v>
      </c>
      <c r="H16" s="189"/>
      <c r="I16" s="189"/>
      <c r="J16" s="189"/>
      <c r="L16" s="197" t="str">
        <f>B8</f>
        <v>1,6-Diiodoperfluorohexane</v>
      </c>
      <c r="M16" s="189"/>
      <c r="N16" s="189"/>
      <c r="O16" s="189"/>
    </row>
    <row r="17" spans="1:15" ht="30">
      <c r="A17" s="165" t="s">
        <v>401</v>
      </c>
      <c r="C17" s="21"/>
      <c r="D17" s="38"/>
      <c r="G17" s="48" t="s">
        <v>230</v>
      </c>
      <c r="H17" s="46" t="s">
        <v>229</v>
      </c>
      <c r="I17" s="47" t="s">
        <v>228</v>
      </c>
      <c r="J17" s="46" t="s">
        <v>227</v>
      </c>
      <c r="L17" s="48" t="s">
        <v>230</v>
      </c>
      <c r="M17" s="46" t="s">
        <v>229</v>
      </c>
      <c r="N17" s="47" t="s">
        <v>228</v>
      </c>
      <c r="O17" s="46" t="s">
        <v>227</v>
      </c>
    </row>
    <row r="18" spans="1:15">
      <c r="A18" s="160" t="s">
        <v>406</v>
      </c>
      <c r="C18" s="21"/>
      <c r="D18" s="38"/>
      <c r="G18" s="182" t="s">
        <v>226</v>
      </c>
      <c r="H18" s="176">
        <f>'FractionUnbound-7a'!P15/1000</f>
        <v>5.0817873767752802E-3</v>
      </c>
      <c r="I18" s="183">
        <v>44497</v>
      </c>
      <c r="J18" s="186">
        <f>'FractionUnbound-7a'!S15</f>
        <v>5.4553426557147596E-3</v>
      </c>
      <c r="L18" s="182" t="s">
        <v>226</v>
      </c>
      <c r="M18" s="176">
        <f>'FractionUnbound-7a'!P20/1000</f>
        <v>0.14453251241955267</v>
      </c>
      <c r="N18" s="183">
        <v>44497</v>
      </c>
      <c r="O18" s="186">
        <f>'FractionUnbound-7a'!S20</f>
        <v>2.5617712806894389E-2</v>
      </c>
    </row>
    <row r="19" spans="1:15">
      <c r="C19" s="21"/>
      <c r="E19" s="38"/>
      <c r="F19" s="32"/>
      <c r="G19" s="182"/>
      <c r="H19" s="177"/>
      <c r="I19" s="184"/>
      <c r="J19" s="187">
        <f>[1]FractionUnbound!O6</f>
        <v>0.60092417624380812</v>
      </c>
      <c r="L19" s="182"/>
      <c r="M19" s="177"/>
      <c r="N19" s="184"/>
      <c r="O19" s="187">
        <f>[2]FractionUnbound_Adjusted!T20</f>
        <v>0.99292990316662777</v>
      </c>
    </row>
    <row r="20" spans="1:15">
      <c r="C20" s="21"/>
      <c r="D20" s="38"/>
      <c r="F20" s="32"/>
      <c r="G20" s="182"/>
      <c r="H20" s="178"/>
      <c r="I20" s="185"/>
      <c r="J20" s="188" t="str">
        <f>[1]FractionUnbound!P6</f>
        <v>NA</v>
      </c>
      <c r="L20" s="182"/>
      <c r="M20" s="178"/>
      <c r="N20" s="185"/>
      <c r="O20" s="188"/>
    </row>
    <row r="21" spans="1:15">
      <c r="C21" s="21"/>
      <c r="D21" s="38"/>
      <c r="F21" s="39"/>
      <c r="G21" s="182" t="s">
        <v>225</v>
      </c>
      <c r="H21" s="176">
        <f>'FractionUnbound-7a'!J15/1000</f>
        <v>1.28172815123652</v>
      </c>
      <c r="I21" s="51"/>
      <c r="J21" s="193"/>
      <c r="L21" s="182" t="s">
        <v>225</v>
      </c>
      <c r="M21" s="176">
        <f>'FractionUnbound-7a'!J20/1000</f>
        <v>7.9678328963956595</v>
      </c>
      <c r="N21" s="51"/>
      <c r="O21" s="198"/>
    </row>
    <row r="22" spans="1:15">
      <c r="C22" s="21"/>
      <c r="D22" s="38"/>
      <c r="F22" s="39"/>
      <c r="G22" s="182"/>
      <c r="H22" s="177"/>
      <c r="I22" s="50"/>
      <c r="J22" s="194"/>
      <c r="L22" s="182"/>
      <c r="M22" s="177"/>
      <c r="N22" s="50"/>
      <c r="O22" s="199"/>
    </row>
    <row r="23" spans="1:15">
      <c r="C23" s="21"/>
      <c r="E23" s="38"/>
      <c r="F23" s="39"/>
      <c r="G23" s="182"/>
      <c r="H23" s="178"/>
      <c r="I23" s="50"/>
      <c r="J23" s="194"/>
      <c r="L23" s="182"/>
      <c r="M23" s="178"/>
      <c r="N23" s="50"/>
      <c r="O23" s="199"/>
    </row>
    <row r="24" spans="1:15">
      <c r="C24" s="21"/>
      <c r="D24" s="38"/>
      <c r="F24" s="39"/>
      <c r="G24" s="182" t="s">
        <v>224</v>
      </c>
      <c r="H24" s="176">
        <f>'FractionUnbound-7a'!M15/1000</f>
        <v>0.94456892511183921</v>
      </c>
      <c r="I24" s="50"/>
      <c r="J24" s="194"/>
      <c r="L24" s="182" t="s">
        <v>224</v>
      </c>
      <c r="M24" s="176">
        <f>'FractionUnbound-7a'!M20/1000</f>
        <v>5.6815718812799725</v>
      </c>
      <c r="N24" s="50"/>
      <c r="O24" s="199"/>
    </row>
    <row r="25" spans="1:15">
      <c r="C25" s="21"/>
      <c r="E25" s="38"/>
      <c r="F25" s="39"/>
      <c r="G25" s="182"/>
      <c r="H25" s="177"/>
      <c r="I25" s="50"/>
      <c r="J25" s="194"/>
      <c r="L25" s="182"/>
      <c r="M25" s="177"/>
      <c r="N25" s="50"/>
      <c r="O25" s="199"/>
    </row>
    <row r="26" spans="1:15">
      <c r="C26" s="21"/>
      <c r="D26" s="38"/>
      <c r="E26" s="38"/>
      <c r="F26" s="39"/>
      <c r="G26" s="182"/>
      <c r="H26" s="178"/>
      <c r="I26" s="49"/>
      <c r="J26" s="195"/>
      <c r="L26" s="182"/>
      <c r="M26" s="178"/>
      <c r="N26" s="49"/>
      <c r="O26" s="200"/>
    </row>
    <row r="27" spans="1:15">
      <c r="C27" s="21"/>
      <c r="D27" s="38"/>
      <c r="E27" s="38"/>
      <c r="F27" s="39"/>
      <c r="G27" s="32"/>
      <c r="H27" s="32"/>
      <c r="I27" s="41"/>
      <c r="J27" s="32"/>
    </row>
    <row r="28" spans="1:15">
      <c r="C28" s="21"/>
      <c r="D28" s="38"/>
      <c r="E28" s="38"/>
      <c r="F28" s="39"/>
      <c r="G28" s="189" t="s">
        <v>378</v>
      </c>
      <c r="H28" s="189"/>
      <c r="I28" s="189"/>
      <c r="J28" s="189"/>
      <c r="L28" s="189" t="s">
        <v>381</v>
      </c>
      <c r="M28" s="189"/>
      <c r="N28" s="189"/>
      <c r="O28" s="189"/>
    </row>
    <row r="29" spans="1:15" ht="30">
      <c r="C29" s="21"/>
      <c r="D29" s="38"/>
      <c r="E29" s="38"/>
      <c r="F29" s="39"/>
      <c r="G29" s="48" t="s">
        <v>230</v>
      </c>
      <c r="H29" s="46" t="s">
        <v>229</v>
      </c>
      <c r="I29" s="47" t="s">
        <v>228</v>
      </c>
      <c r="J29" s="46" t="s">
        <v>227</v>
      </c>
      <c r="L29" s="48" t="s">
        <v>230</v>
      </c>
      <c r="M29" s="46" t="s">
        <v>229</v>
      </c>
      <c r="N29" s="47" t="s">
        <v>228</v>
      </c>
      <c r="O29" s="46" t="s">
        <v>227</v>
      </c>
    </row>
    <row r="30" spans="1:15">
      <c r="C30" s="21"/>
      <c r="D30" s="38"/>
      <c r="E30" s="38"/>
      <c r="F30" s="39"/>
      <c r="G30" s="182" t="s">
        <v>226</v>
      </c>
      <c r="H30" s="196">
        <f>FractionUnbound!P30/1000</f>
        <v>0.24089951706753096</v>
      </c>
      <c r="I30" s="183">
        <v>44496</v>
      </c>
      <c r="J30" s="186">
        <f>FractionUnbound!S25</f>
        <v>0.12859856728030891</v>
      </c>
      <c r="L30" s="182" t="s">
        <v>226</v>
      </c>
      <c r="M30" s="196">
        <f>FractionUnbound!P30/1000</f>
        <v>0.24089951706753096</v>
      </c>
      <c r="N30" s="183">
        <v>44496</v>
      </c>
      <c r="O30" s="186">
        <f>FractionUnbound!S30</f>
        <v>8.0845115541091569E-2</v>
      </c>
    </row>
    <row r="31" spans="1:15">
      <c r="C31" s="21"/>
      <c r="D31" s="38"/>
      <c r="E31" s="38"/>
      <c r="F31" s="44"/>
      <c r="G31" s="182"/>
      <c r="H31" s="196"/>
      <c r="I31" s="184"/>
      <c r="J31" s="187">
        <f>[1]FractionUnbound!O18</f>
        <v>0.66803918872724699</v>
      </c>
      <c r="L31" s="182"/>
      <c r="M31" s="196"/>
      <c r="N31" s="184"/>
      <c r="O31" s="187" t="str">
        <f>[1]FractionUnbound!O22</f>
        <v>NA</v>
      </c>
    </row>
    <row r="32" spans="1:15">
      <c r="C32" s="21"/>
      <c r="D32" s="38"/>
      <c r="E32" s="38"/>
      <c r="F32" s="44"/>
      <c r="G32" s="182"/>
      <c r="H32" s="196"/>
      <c r="I32" s="185"/>
      <c r="J32" s="188">
        <f>[1]FractionUnbound!P18</f>
        <v>0.87013838138134147</v>
      </c>
      <c r="L32" s="182"/>
      <c r="M32" s="196"/>
      <c r="N32" s="185"/>
      <c r="O32" s="188">
        <f>[1]FractionUnbound!P22</f>
        <v>2.9749522048430121E-2</v>
      </c>
    </row>
    <row r="33" spans="3:15">
      <c r="C33" s="21"/>
      <c r="D33" s="38"/>
      <c r="E33" s="38"/>
      <c r="F33" s="44"/>
      <c r="G33" s="182" t="s">
        <v>225</v>
      </c>
      <c r="H33" s="196">
        <f>FractionUnbound!J25/1000</f>
        <v>7.3123863161997074</v>
      </c>
      <c r="I33" s="45"/>
      <c r="J33" s="193"/>
      <c r="L33" s="182" t="s">
        <v>225</v>
      </c>
      <c r="M33" s="196">
        <f>FractionUnbound!J30/1000</f>
        <v>5.2606326676168678</v>
      </c>
      <c r="N33" s="45"/>
      <c r="O33" s="193"/>
    </row>
    <row r="34" spans="3:15">
      <c r="C34" s="21"/>
      <c r="D34" s="38"/>
      <c r="E34" s="38"/>
      <c r="F34" s="44"/>
      <c r="G34" s="182"/>
      <c r="H34" s="196"/>
      <c r="I34" s="43"/>
      <c r="J34" s="194"/>
      <c r="L34" s="182"/>
      <c r="M34" s="196"/>
      <c r="N34" s="43"/>
      <c r="O34" s="194"/>
    </row>
    <row r="35" spans="3:15">
      <c r="C35" s="21"/>
      <c r="D35" s="38"/>
      <c r="E35" s="38"/>
      <c r="F35" s="44"/>
      <c r="G35" s="182"/>
      <c r="H35" s="196"/>
      <c r="I35" s="43"/>
      <c r="J35" s="194"/>
      <c r="L35" s="182"/>
      <c r="M35" s="196"/>
      <c r="N35" s="43"/>
      <c r="O35" s="194"/>
    </row>
    <row r="36" spans="3:15">
      <c r="C36" s="21"/>
      <c r="D36" s="38"/>
      <c r="E36" s="38"/>
      <c r="F36" s="44"/>
      <c r="G36" s="182" t="s">
        <v>224</v>
      </c>
      <c r="H36" s="196">
        <f>FractionUnbound!M25/1000</f>
        <v>3.9306724075024246</v>
      </c>
      <c r="I36" s="43"/>
      <c r="J36" s="194"/>
      <c r="L36" s="182" t="s">
        <v>224</v>
      </c>
      <c r="M36" s="196">
        <f>FractionUnbound!M30/1000</f>
        <v>3.0070854072712159</v>
      </c>
      <c r="N36" s="43"/>
      <c r="O36" s="194"/>
    </row>
    <row r="37" spans="3:15">
      <c r="C37" s="21"/>
      <c r="E37" s="38"/>
      <c r="F37" s="44"/>
      <c r="G37" s="182"/>
      <c r="H37" s="196"/>
      <c r="I37" s="43"/>
      <c r="J37" s="194"/>
      <c r="L37" s="182"/>
      <c r="M37" s="196"/>
      <c r="N37" s="43"/>
      <c r="O37" s="194"/>
    </row>
    <row r="38" spans="3:15">
      <c r="C38" s="21"/>
      <c r="D38" s="38"/>
      <c r="E38" s="38"/>
      <c r="F38" s="44"/>
      <c r="G38" s="182"/>
      <c r="H38" s="196"/>
      <c r="I38" s="42"/>
      <c r="J38" s="195"/>
      <c r="L38" s="182"/>
      <c r="M38" s="196"/>
      <c r="N38" s="42"/>
      <c r="O38" s="195"/>
    </row>
    <row r="39" spans="3:15">
      <c r="C39" s="21"/>
      <c r="D39" s="38"/>
      <c r="E39" s="38"/>
      <c r="F39" s="44"/>
    </row>
    <row r="40" spans="3:15">
      <c r="C40" s="21"/>
      <c r="D40" s="38"/>
      <c r="E40" s="38"/>
      <c r="F40" s="44"/>
      <c r="G40" s="189" t="s">
        <v>384</v>
      </c>
      <c r="H40" s="189"/>
      <c r="I40" s="189"/>
      <c r="J40" s="189"/>
    </row>
    <row r="41" spans="3:15" ht="30">
      <c r="C41" s="21"/>
      <c r="D41" s="38"/>
      <c r="E41" s="38"/>
      <c r="F41" s="44"/>
      <c r="G41" s="48" t="s">
        <v>230</v>
      </c>
      <c r="H41" s="46" t="s">
        <v>229</v>
      </c>
      <c r="I41" s="47" t="s">
        <v>228</v>
      </c>
      <c r="J41" s="46" t="s">
        <v>227</v>
      </c>
    </row>
    <row r="42" spans="3:15">
      <c r="C42" s="21"/>
      <c r="D42" s="38"/>
      <c r="E42" s="38"/>
      <c r="F42" s="44"/>
      <c r="G42" s="182" t="s">
        <v>226</v>
      </c>
      <c r="H42" s="196">
        <f>FractionUnbound!P35/1000</f>
        <v>0.30736349768264831</v>
      </c>
      <c r="I42" s="183">
        <v>44496</v>
      </c>
      <c r="J42" s="186">
        <f>FractionUnbound!S35</f>
        <v>4.3063733911404112E-2</v>
      </c>
    </row>
    <row r="43" spans="3:15">
      <c r="C43" s="21"/>
      <c r="D43" s="38"/>
      <c r="E43" s="38"/>
      <c r="F43" s="44"/>
      <c r="G43" s="182"/>
      <c r="H43" s="196"/>
      <c r="I43" s="184"/>
      <c r="J43" s="187" t="str">
        <f>[1]FractionUnbound!O22</f>
        <v>NA</v>
      </c>
    </row>
    <row r="44" spans="3:15">
      <c r="C44" s="21"/>
      <c r="D44" s="38"/>
      <c r="E44" s="38"/>
      <c r="F44" s="44"/>
      <c r="G44" s="182"/>
      <c r="H44" s="196"/>
      <c r="I44" s="185"/>
      <c r="J44" s="188">
        <f>[1]FractionUnbound!L22</f>
        <v>0</v>
      </c>
    </row>
    <row r="45" spans="3:15">
      <c r="C45" s="21"/>
      <c r="E45" s="38"/>
      <c r="F45" s="44"/>
      <c r="G45" s="182" t="s">
        <v>225</v>
      </c>
      <c r="H45" s="196">
        <f>FractionUnbound!J35/1000</f>
        <v>11.876177926024654</v>
      </c>
      <c r="I45" s="45"/>
      <c r="J45" s="193"/>
    </row>
    <row r="46" spans="3:15">
      <c r="C46" s="21"/>
      <c r="D46" s="38"/>
      <c r="E46" s="38"/>
      <c r="F46" s="44"/>
      <c r="G46" s="182"/>
      <c r="H46" s="196"/>
      <c r="I46" s="43"/>
      <c r="J46" s="194"/>
    </row>
    <row r="47" spans="3:15">
      <c r="C47" s="21"/>
      <c r="D47" s="38"/>
      <c r="E47" s="38"/>
      <c r="F47" s="44"/>
      <c r="G47" s="182"/>
      <c r="H47" s="196"/>
      <c r="I47" s="43"/>
      <c r="J47" s="194"/>
    </row>
    <row r="48" spans="3:15">
      <c r="C48" s="32"/>
      <c r="D48" s="44"/>
      <c r="E48" s="44"/>
      <c r="F48" s="44"/>
      <c r="G48" s="182" t="s">
        <v>224</v>
      </c>
      <c r="H48" s="196">
        <f>FractionUnbound!M35/1000</f>
        <v>7.0666297543138539</v>
      </c>
      <c r="I48" s="43"/>
      <c r="J48" s="194"/>
    </row>
    <row r="49" spans="3:10">
      <c r="C49" s="32"/>
      <c r="D49" s="32"/>
      <c r="E49" s="32"/>
      <c r="F49" s="32"/>
      <c r="G49" s="182"/>
      <c r="H49" s="196"/>
      <c r="I49" s="43"/>
      <c r="J49" s="194"/>
    </row>
    <row r="50" spans="3:10">
      <c r="C50" s="32"/>
      <c r="D50" s="40"/>
      <c r="E50" s="40"/>
      <c r="F50" s="32"/>
      <c r="G50" s="182"/>
      <c r="H50" s="196"/>
      <c r="I50" s="42"/>
      <c r="J50" s="195"/>
    </row>
    <row r="51" spans="3:10">
      <c r="C51" s="21"/>
      <c r="D51" s="38"/>
      <c r="E51" s="38"/>
      <c r="F51" s="39"/>
    </row>
    <row r="52" spans="3:10">
      <c r="C52" s="21"/>
      <c r="D52" s="38"/>
      <c r="E52" s="38"/>
      <c r="F52" s="32"/>
    </row>
    <row r="53" spans="3:10">
      <c r="C53" s="21"/>
      <c r="D53" s="38"/>
      <c r="E53" s="38"/>
      <c r="F53" s="32"/>
    </row>
    <row r="54" spans="3:10">
      <c r="C54" s="21"/>
      <c r="D54" s="38"/>
      <c r="E54" s="38"/>
      <c r="F54" s="32"/>
    </row>
    <row r="55" spans="3:10">
      <c r="C55" s="21"/>
      <c r="D55" s="38"/>
      <c r="E55" s="38"/>
      <c r="F55" s="32"/>
      <c r="G55" s="32"/>
      <c r="H55" s="32"/>
      <c r="I55" s="41"/>
      <c r="J55" s="32"/>
    </row>
    <row r="56" spans="3:10">
      <c r="C56" s="21"/>
      <c r="D56" s="38"/>
      <c r="E56" s="38"/>
      <c r="F56" s="32"/>
    </row>
    <row r="57" spans="3:10">
      <c r="C57" s="21"/>
      <c r="D57" s="38"/>
      <c r="E57" s="38"/>
      <c r="F57" s="32"/>
    </row>
    <row r="58" spans="3:10">
      <c r="C58" s="32"/>
      <c r="D58" s="32"/>
      <c r="E58" s="32"/>
      <c r="F58" s="32"/>
    </row>
    <row r="59" spans="3:10">
      <c r="C59" s="32"/>
      <c r="D59" s="32"/>
      <c r="E59" s="32"/>
      <c r="F59" s="32"/>
    </row>
    <row r="60" spans="3:10">
      <c r="C60" s="32"/>
      <c r="D60" s="40"/>
      <c r="E60" s="40"/>
      <c r="F60" s="32"/>
    </row>
    <row r="61" spans="3:10">
      <c r="C61" s="21"/>
      <c r="D61" s="38"/>
      <c r="E61" s="38"/>
      <c r="F61" s="39"/>
    </row>
    <row r="62" spans="3:10">
      <c r="C62" s="21"/>
      <c r="D62" s="38"/>
      <c r="E62" s="38"/>
      <c r="F62" s="39"/>
    </row>
    <row r="63" spans="3:10">
      <c r="C63" s="21"/>
      <c r="D63" s="38"/>
      <c r="E63" s="38"/>
      <c r="F63" s="39"/>
    </row>
    <row r="64" spans="3:10">
      <c r="C64" s="21"/>
      <c r="D64" s="38"/>
      <c r="E64" s="38"/>
      <c r="F64" s="32"/>
    </row>
    <row r="65" spans="3:10">
      <c r="C65" s="21"/>
      <c r="D65" s="38"/>
      <c r="E65" s="38"/>
      <c r="F65" s="32"/>
    </row>
    <row r="66" spans="3:10">
      <c r="C66" s="21"/>
      <c r="D66" s="38"/>
      <c r="E66" s="38"/>
      <c r="F66" s="32"/>
    </row>
    <row r="67" spans="3:10">
      <c r="C67" s="21"/>
      <c r="D67" s="38"/>
      <c r="E67" s="38"/>
      <c r="F67" s="32"/>
      <c r="G67" s="32"/>
      <c r="H67" s="32"/>
      <c r="I67" s="41"/>
      <c r="J67" s="32"/>
    </row>
    <row r="68" spans="3:10">
      <c r="C68" s="21"/>
      <c r="D68" s="38"/>
      <c r="E68" s="38"/>
      <c r="F68" s="32"/>
    </row>
    <row r="69" spans="3:10">
      <c r="C69" s="21"/>
      <c r="D69" s="38"/>
      <c r="E69" s="38"/>
      <c r="F69" s="32"/>
    </row>
    <row r="70" spans="3:10">
      <c r="C70" s="32"/>
      <c r="D70" s="32"/>
      <c r="E70" s="32"/>
      <c r="F70" s="32"/>
    </row>
    <row r="71" spans="3:10">
      <c r="C71" s="32"/>
      <c r="D71" s="32"/>
      <c r="E71" s="32"/>
      <c r="F71" s="32"/>
    </row>
    <row r="72" spans="3:10">
      <c r="C72" s="32"/>
      <c r="D72" s="40"/>
      <c r="E72" s="40"/>
      <c r="F72" s="32"/>
    </row>
    <row r="73" spans="3:10">
      <c r="C73" s="21"/>
      <c r="D73" s="38"/>
      <c r="E73" s="38"/>
      <c r="F73" s="39"/>
    </row>
    <row r="74" spans="3:10">
      <c r="C74" s="21"/>
      <c r="D74" s="38"/>
      <c r="E74" s="38"/>
      <c r="F74" s="39"/>
    </row>
    <row r="75" spans="3:10">
      <c r="C75" s="21"/>
      <c r="D75" s="38"/>
      <c r="E75" s="38"/>
      <c r="F75" s="39"/>
    </row>
    <row r="76" spans="3:10">
      <c r="C76" s="21"/>
      <c r="D76" s="38"/>
      <c r="E76" s="38"/>
      <c r="F76" s="32"/>
    </row>
    <row r="77" spans="3:10">
      <c r="C77" s="21"/>
      <c r="D77" s="38"/>
      <c r="E77" s="38"/>
      <c r="F77" s="32"/>
    </row>
    <row r="78" spans="3:10">
      <c r="C78" s="21"/>
      <c r="D78" s="38"/>
      <c r="E78" s="38"/>
      <c r="F78" s="32"/>
    </row>
    <row r="79" spans="3:10">
      <c r="C79" s="21"/>
      <c r="D79" s="38"/>
      <c r="E79" s="38"/>
      <c r="F79" s="32"/>
      <c r="G79" s="32"/>
      <c r="H79" s="32"/>
      <c r="I79" s="41"/>
      <c r="J79" s="32"/>
    </row>
    <row r="80" spans="3:10">
      <c r="C80" s="21"/>
      <c r="D80" s="38"/>
      <c r="E80" s="38"/>
      <c r="F80" s="32"/>
    </row>
    <row r="81" spans="3:10">
      <c r="C81" s="21"/>
      <c r="D81" s="38"/>
      <c r="E81" s="38"/>
      <c r="F81" s="32"/>
    </row>
    <row r="82" spans="3:10">
      <c r="C82" s="32"/>
      <c r="D82" s="32"/>
      <c r="E82" s="32"/>
      <c r="F82" s="32"/>
    </row>
    <row r="83" spans="3:10">
      <c r="C83" s="32"/>
      <c r="D83" s="32"/>
      <c r="E83" s="32"/>
      <c r="F83" s="32"/>
    </row>
    <row r="84" spans="3:10">
      <c r="C84" s="32"/>
      <c r="D84" s="40"/>
      <c r="E84" s="40"/>
      <c r="F84" s="32"/>
    </row>
    <row r="85" spans="3:10">
      <c r="C85" s="21"/>
      <c r="D85" s="38"/>
      <c r="E85" s="38"/>
      <c r="F85" s="39"/>
    </row>
    <row r="86" spans="3:10">
      <c r="C86" s="21"/>
      <c r="D86" s="38"/>
      <c r="E86" s="38"/>
      <c r="F86" s="39"/>
    </row>
    <row r="87" spans="3:10">
      <c r="C87" s="21"/>
      <c r="D87" s="38"/>
      <c r="E87" s="38"/>
      <c r="F87" s="39"/>
    </row>
    <row r="88" spans="3:10">
      <c r="C88" s="21"/>
      <c r="D88" s="38"/>
      <c r="E88" s="38"/>
      <c r="F88" s="32"/>
    </row>
    <row r="89" spans="3:10">
      <c r="C89" s="21"/>
      <c r="D89" s="38"/>
      <c r="E89" s="38"/>
      <c r="F89" s="32"/>
    </row>
    <row r="90" spans="3:10">
      <c r="C90" s="21"/>
      <c r="D90" s="38"/>
      <c r="E90" s="38"/>
      <c r="F90" s="32"/>
    </row>
    <row r="91" spans="3:10">
      <c r="C91" s="21"/>
      <c r="D91" s="38"/>
      <c r="E91" s="38"/>
      <c r="F91" s="32"/>
      <c r="G91" s="32"/>
      <c r="H91" s="32"/>
      <c r="I91" s="41"/>
      <c r="J91" s="32"/>
    </row>
    <row r="92" spans="3:10">
      <c r="C92" s="21"/>
      <c r="D92" s="38"/>
      <c r="E92" s="38"/>
      <c r="F92" s="32"/>
    </row>
    <row r="93" spans="3:10">
      <c r="C93" s="21"/>
      <c r="D93" s="38"/>
      <c r="E93" s="38"/>
      <c r="F93" s="32"/>
    </row>
    <row r="94" spans="3:10">
      <c r="C94" s="32"/>
      <c r="D94" s="32"/>
      <c r="E94" s="32"/>
      <c r="F94" s="32"/>
    </row>
    <row r="95" spans="3:10">
      <c r="C95" s="32"/>
      <c r="D95" s="32"/>
      <c r="E95" s="32"/>
      <c r="F95" s="32"/>
    </row>
    <row r="96" spans="3:10">
      <c r="C96" s="32"/>
      <c r="D96" s="40"/>
      <c r="E96" s="40"/>
      <c r="F96" s="32"/>
    </row>
    <row r="97" spans="3:7">
      <c r="C97" s="21"/>
      <c r="D97" s="38"/>
      <c r="E97" s="38"/>
      <c r="F97" s="39"/>
    </row>
    <row r="98" spans="3:7">
      <c r="C98" s="21"/>
      <c r="D98" s="38"/>
      <c r="E98" s="38"/>
      <c r="F98" s="39"/>
    </row>
    <row r="99" spans="3:7">
      <c r="C99" s="21"/>
      <c r="D99" s="38"/>
      <c r="E99" s="38"/>
      <c r="F99" s="39"/>
    </row>
    <row r="100" spans="3:7">
      <c r="C100" s="21"/>
      <c r="D100" s="38"/>
      <c r="E100" s="38"/>
      <c r="F100" s="32"/>
    </row>
    <row r="101" spans="3:7">
      <c r="C101" s="21"/>
      <c r="D101" s="38"/>
      <c r="E101" s="38"/>
      <c r="F101" s="32"/>
    </row>
    <row r="102" spans="3:7">
      <c r="C102" s="21"/>
      <c r="D102" s="38"/>
      <c r="E102" s="38"/>
      <c r="F102" s="32"/>
    </row>
    <row r="103" spans="3:7">
      <c r="C103" s="21"/>
      <c r="D103" s="38"/>
      <c r="E103" s="38"/>
      <c r="F103" s="32"/>
      <c r="G103" s="32"/>
    </row>
    <row r="104" spans="3:7">
      <c r="C104" s="21"/>
      <c r="D104" s="38"/>
      <c r="E104" s="38"/>
      <c r="F104" s="32"/>
      <c r="G104" s="32"/>
    </row>
    <row r="105" spans="3:7">
      <c r="C105" s="21"/>
      <c r="D105" s="38"/>
      <c r="E105" s="38"/>
      <c r="F105" s="32"/>
      <c r="G105" s="32"/>
    </row>
    <row r="106" spans="3:7">
      <c r="C106" s="32"/>
      <c r="D106" s="32"/>
      <c r="E106" s="32"/>
      <c r="F106" s="32"/>
      <c r="G106" s="32"/>
    </row>
    <row r="107" spans="3:7">
      <c r="C107" s="32"/>
      <c r="D107" s="32"/>
      <c r="E107" s="32"/>
      <c r="F107" s="32"/>
      <c r="G107" s="32"/>
    </row>
    <row r="108" spans="3:7">
      <c r="C108" s="32"/>
      <c r="D108" s="40"/>
      <c r="E108" s="40"/>
      <c r="F108" s="32"/>
      <c r="G108" s="32"/>
    </row>
    <row r="109" spans="3:7">
      <c r="C109" s="21"/>
      <c r="D109" s="38"/>
      <c r="E109" s="38"/>
      <c r="F109" s="39"/>
      <c r="G109" s="201"/>
    </row>
    <row r="110" spans="3:7">
      <c r="C110" s="21"/>
      <c r="D110" s="38"/>
      <c r="E110" s="38"/>
      <c r="F110" s="39"/>
      <c r="G110" s="201"/>
    </row>
    <row r="111" spans="3:7">
      <c r="C111" s="21"/>
      <c r="D111" s="38"/>
      <c r="E111" s="38"/>
      <c r="F111" s="39"/>
      <c r="G111" s="201"/>
    </row>
    <row r="112" spans="3:7">
      <c r="C112" s="21"/>
      <c r="D112" s="38"/>
      <c r="E112" s="38"/>
      <c r="F112" s="32"/>
      <c r="G112" s="32"/>
    </row>
    <row r="113" spans="3:7">
      <c r="C113" s="21"/>
      <c r="D113" s="38"/>
      <c r="E113" s="38"/>
      <c r="F113" s="32"/>
      <c r="G113" s="32"/>
    </row>
    <row r="114" spans="3:7">
      <c r="C114" s="21"/>
      <c r="D114" s="38"/>
      <c r="E114" s="38"/>
      <c r="F114" s="32"/>
      <c r="G114" s="32"/>
    </row>
    <row r="115" spans="3:7">
      <c r="C115" s="21"/>
      <c r="D115" s="38"/>
      <c r="E115" s="38"/>
      <c r="F115" s="32"/>
      <c r="G115" s="32"/>
    </row>
    <row r="116" spans="3:7">
      <c r="C116" s="21"/>
      <c r="D116" s="38"/>
      <c r="E116" s="38"/>
      <c r="F116" s="32"/>
      <c r="G116" s="32"/>
    </row>
    <row r="117" spans="3:7">
      <c r="C117" s="21"/>
      <c r="D117" s="38"/>
      <c r="E117" s="38"/>
      <c r="F117" s="32"/>
      <c r="G117" s="32"/>
    </row>
    <row r="118" spans="3:7">
      <c r="C118" s="32"/>
      <c r="D118" s="32"/>
      <c r="E118" s="32"/>
      <c r="F118" s="32"/>
      <c r="G118" s="32"/>
    </row>
    <row r="119" spans="3:7">
      <c r="C119" s="32"/>
      <c r="D119" s="32"/>
      <c r="E119" s="32"/>
      <c r="F119" s="32"/>
      <c r="G119" s="32"/>
    </row>
    <row r="120" spans="3:7">
      <c r="C120" s="32"/>
      <c r="D120" s="32"/>
      <c r="E120" s="32"/>
      <c r="F120" s="32"/>
      <c r="G120" s="32"/>
    </row>
    <row r="121" spans="3:7">
      <c r="C121" s="32"/>
      <c r="D121" s="32"/>
      <c r="E121" s="32"/>
      <c r="F121" s="32"/>
      <c r="G121" s="32"/>
    </row>
    <row r="122" spans="3:7">
      <c r="C122" s="32"/>
      <c r="D122" s="32"/>
      <c r="E122" s="32"/>
      <c r="F122" s="32"/>
      <c r="G122" s="32"/>
    </row>
    <row r="123" spans="3:7">
      <c r="C123" s="32"/>
      <c r="D123" s="32"/>
      <c r="E123" s="32"/>
      <c r="F123" s="32"/>
      <c r="G123" s="32"/>
    </row>
    <row r="124" spans="3:7">
      <c r="C124" s="32"/>
      <c r="D124" s="32"/>
      <c r="E124" s="32"/>
      <c r="F124" s="32"/>
      <c r="G124" s="32"/>
    </row>
    <row r="125" spans="3:7">
      <c r="C125" s="32"/>
      <c r="D125" s="32"/>
      <c r="E125" s="32"/>
      <c r="F125" s="32"/>
      <c r="G125" s="32"/>
    </row>
    <row r="126" spans="3:7">
      <c r="C126" s="32"/>
      <c r="D126" s="32"/>
      <c r="E126" s="32"/>
      <c r="F126" s="32"/>
      <c r="G126" s="32"/>
    </row>
    <row r="127" spans="3:7">
      <c r="C127" s="32"/>
      <c r="D127" s="32"/>
      <c r="E127" s="32"/>
      <c r="F127" s="32"/>
      <c r="G127" s="32"/>
    </row>
    <row r="128" spans="3:7">
      <c r="C128" s="32"/>
      <c r="D128" s="32"/>
      <c r="E128" s="32"/>
      <c r="F128" s="32"/>
      <c r="G128" s="32"/>
    </row>
    <row r="129" spans="3:7">
      <c r="C129" s="32"/>
      <c r="D129" s="32"/>
      <c r="E129" s="32"/>
      <c r="F129" s="32"/>
      <c r="G129" s="32"/>
    </row>
    <row r="130" spans="3:7">
      <c r="C130" s="32"/>
      <c r="D130" s="32"/>
      <c r="E130" s="32"/>
      <c r="F130" s="32"/>
      <c r="G130" s="32"/>
    </row>
    <row r="131" spans="3:7">
      <c r="C131" s="32"/>
      <c r="D131" s="32"/>
      <c r="E131" s="32"/>
      <c r="F131" s="32"/>
      <c r="G131" s="32"/>
    </row>
  </sheetData>
  <mergeCells count="71">
    <mergeCell ref="G109:G111"/>
    <mergeCell ref="G40:J40"/>
    <mergeCell ref="G42:G44"/>
    <mergeCell ref="H42:H44"/>
    <mergeCell ref="I42:I44"/>
    <mergeCell ref="J42:J44"/>
    <mergeCell ref="G45:G47"/>
    <mergeCell ref="H45:H47"/>
    <mergeCell ref="J45:J50"/>
    <mergeCell ref="G48:G50"/>
    <mergeCell ref="H48:H50"/>
    <mergeCell ref="G33:G35"/>
    <mergeCell ref="H33:H35"/>
    <mergeCell ref="J33:J38"/>
    <mergeCell ref="L33:L35"/>
    <mergeCell ref="G28:J28"/>
    <mergeCell ref="L28:O28"/>
    <mergeCell ref="G30:G32"/>
    <mergeCell ref="H30:H32"/>
    <mergeCell ref="I30:I32"/>
    <mergeCell ref="O33:O38"/>
    <mergeCell ref="G36:G38"/>
    <mergeCell ref="H36:H38"/>
    <mergeCell ref="L36:L38"/>
    <mergeCell ref="M36:M38"/>
    <mergeCell ref="M33:M35"/>
    <mergeCell ref="J30:J32"/>
    <mergeCell ref="L30:L32"/>
    <mergeCell ref="M30:M32"/>
    <mergeCell ref="N30:N32"/>
    <mergeCell ref="O30:O32"/>
    <mergeCell ref="G16:J16"/>
    <mergeCell ref="L16:O16"/>
    <mergeCell ref="G18:G20"/>
    <mergeCell ref="H18:H20"/>
    <mergeCell ref="I18:I20"/>
    <mergeCell ref="O21:O26"/>
    <mergeCell ref="G24:G26"/>
    <mergeCell ref="H24:H26"/>
    <mergeCell ref="L24:L26"/>
    <mergeCell ref="M24:M26"/>
    <mergeCell ref="G21:G23"/>
    <mergeCell ref="H21:H23"/>
    <mergeCell ref="J21:J26"/>
    <mergeCell ref="L21:L23"/>
    <mergeCell ref="M21:M23"/>
    <mergeCell ref="J18:J20"/>
    <mergeCell ref="L18:L20"/>
    <mergeCell ref="M18:M20"/>
    <mergeCell ref="N18:N20"/>
    <mergeCell ref="O18:O20"/>
    <mergeCell ref="G4:J4"/>
    <mergeCell ref="L4:O4"/>
    <mergeCell ref="G6:G8"/>
    <mergeCell ref="H6:H8"/>
    <mergeCell ref="I6:I8"/>
    <mergeCell ref="O9:O14"/>
    <mergeCell ref="G12:G14"/>
    <mergeCell ref="H12:H14"/>
    <mergeCell ref="L12:L14"/>
    <mergeCell ref="M12:M14"/>
    <mergeCell ref="G9:G11"/>
    <mergeCell ref="H9:H11"/>
    <mergeCell ref="J9:J14"/>
    <mergeCell ref="L9:L11"/>
    <mergeCell ref="O6:O8"/>
    <mergeCell ref="M9:M11"/>
    <mergeCell ref="J6:J8"/>
    <mergeCell ref="L6:L8"/>
    <mergeCell ref="M6:M8"/>
    <mergeCell ref="N6:N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331E-6537-43AB-82CD-6EC4F61035A9}">
  <dimension ref="A1:Y49"/>
  <sheetViews>
    <sheetView topLeftCell="J1" zoomScale="80" zoomScaleNormal="80" workbookViewId="0">
      <selection activeCell="S5" sqref="S5"/>
    </sheetView>
  </sheetViews>
  <sheetFormatPr defaultRowHeight="15"/>
  <cols>
    <col min="1" max="1" width="17.140625" customWidth="1"/>
    <col min="2" max="2" width="50" bestFit="1" customWidth="1"/>
    <col min="3" max="3" width="25.85546875" customWidth="1"/>
    <col min="4" max="4" width="14.5703125" customWidth="1"/>
    <col min="5" max="6" width="9.140625" customWidth="1"/>
    <col min="7" max="7" width="8.7109375" customWidth="1"/>
    <col min="8" max="8" width="9.140625" customWidth="1"/>
    <col min="9" max="9" width="17.85546875" customWidth="1"/>
    <col min="10" max="15" width="17" bestFit="1" customWidth="1"/>
    <col min="16" max="18" width="15.85546875" bestFit="1" customWidth="1"/>
    <col min="19" max="19" width="7.140625" bestFit="1" customWidth="1"/>
    <col min="22" max="23" width="9.140625" customWidth="1"/>
    <col min="25" max="25" width="13" bestFit="1" customWidth="1"/>
  </cols>
  <sheetData>
    <row r="1" spans="1:25">
      <c r="A1" s="124" t="s">
        <v>263</v>
      </c>
    </row>
    <row r="3" spans="1:25">
      <c r="A3" s="123"/>
      <c r="B3" s="9"/>
      <c r="D3" s="9"/>
      <c r="E3" s="141" t="s">
        <v>260</v>
      </c>
      <c r="F3" s="141" t="s">
        <v>262</v>
      </c>
      <c r="G3" s="141" t="s">
        <v>261</v>
      </c>
      <c r="H3" s="141" t="s">
        <v>260</v>
      </c>
      <c r="I3" s="9"/>
      <c r="J3" s="234" t="s">
        <v>259</v>
      </c>
      <c r="K3" s="234"/>
      <c r="L3" s="234"/>
      <c r="M3" s="234" t="s">
        <v>258</v>
      </c>
      <c r="N3" s="234"/>
      <c r="O3" s="234"/>
      <c r="P3" s="234" t="s">
        <v>257</v>
      </c>
      <c r="Q3" s="234"/>
      <c r="R3" s="234"/>
      <c r="S3" s="234" t="s">
        <v>256</v>
      </c>
      <c r="T3" s="234"/>
      <c r="U3" s="234"/>
      <c r="V3" s="235" t="s">
        <v>255</v>
      </c>
      <c r="W3" s="235"/>
      <c r="X3" s="235"/>
      <c r="Y3" s="122"/>
    </row>
    <row r="4" spans="1:25" ht="15.75" thickBot="1">
      <c r="A4" s="141" t="s">
        <v>234</v>
      </c>
      <c r="B4" s="141" t="s">
        <v>254</v>
      </c>
      <c r="C4" s="141" t="s">
        <v>253</v>
      </c>
      <c r="D4" s="141" t="s">
        <v>252</v>
      </c>
      <c r="E4" s="141" t="s">
        <v>251</v>
      </c>
      <c r="F4" s="141" t="s">
        <v>251</v>
      </c>
      <c r="G4" s="141" t="s">
        <v>251</v>
      </c>
      <c r="H4" s="141" t="s">
        <v>250</v>
      </c>
      <c r="I4" s="98" t="s">
        <v>249</v>
      </c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141" t="s">
        <v>248</v>
      </c>
    </row>
    <row r="5" spans="1:25">
      <c r="A5" s="231" t="s">
        <v>319</v>
      </c>
      <c r="B5" s="231" t="s">
        <v>320</v>
      </c>
      <c r="C5" s="202">
        <v>30503</v>
      </c>
      <c r="D5" s="202" t="s">
        <v>318</v>
      </c>
      <c r="E5" s="204" t="s">
        <v>399</v>
      </c>
      <c r="F5" s="206">
        <v>0</v>
      </c>
      <c r="G5" s="206">
        <v>0</v>
      </c>
      <c r="H5" s="204">
        <f>AVERAGE(V8:X8)</f>
        <v>0.41509637215752698</v>
      </c>
      <c r="I5" s="96" t="s">
        <v>243</v>
      </c>
      <c r="J5" s="95">
        <f>AVERAGE(J8:L8)</f>
        <v>9873.2259913377147</v>
      </c>
      <c r="K5" s="91"/>
      <c r="L5" s="90"/>
      <c r="M5" s="93">
        <f>AVERAGE(M8:O8)</f>
        <v>4041.6701542431333</v>
      </c>
      <c r="N5" s="91"/>
      <c r="O5" s="90"/>
      <c r="P5" s="163">
        <f>AVERAGE(P8:R8)</f>
        <v>16.970562748477139</v>
      </c>
      <c r="Q5" s="91"/>
      <c r="R5" s="90"/>
      <c r="S5" s="162">
        <f>AVERAGE(S8:U8)</f>
        <v>4.2175052546094063E-3</v>
      </c>
      <c r="T5" s="115" t="s">
        <v>398</v>
      </c>
      <c r="U5" s="114"/>
      <c r="V5" s="161">
        <f>M5/J5</f>
        <v>0.40935659305166283</v>
      </c>
      <c r="W5" s="115"/>
      <c r="X5" s="114"/>
      <c r="Y5" s="207">
        <f>_xlfn.T.TEST(J8:L8,M8:O8,2,1)</f>
        <v>2.2262537436093733E-2</v>
      </c>
    </row>
    <row r="6" spans="1:25">
      <c r="A6" s="232"/>
      <c r="B6" s="232"/>
      <c r="C6" s="203"/>
      <c r="D6" s="203"/>
      <c r="E6" s="205"/>
      <c r="F6" s="194"/>
      <c r="G6" s="194"/>
      <c r="H6" s="205"/>
      <c r="I6" s="89" t="s">
        <v>242</v>
      </c>
      <c r="J6" s="88"/>
      <c r="K6" s="87"/>
      <c r="L6" s="86"/>
      <c r="M6" s="88"/>
      <c r="N6" s="87"/>
      <c r="O6" s="86"/>
      <c r="P6" s="85"/>
      <c r="Q6" s="84"/>
      <c r="R6" s="84"/>
      <c r="S6" s="83" t="s">
        <v>397</v>
      </c>
      <c r="T6" s="82"/>
      <c r="U6" s="81"/>
      <c r="V6" s="79"/>
      <c r="W6" s="79"/>
      <c r="X6" s="78"/>
      <c r="Y6" s="208"/>
    </row>
    <row r="7" spans="1:25">
      <c r="A7" s="232"/>
      <c r="B7" s="232"/>
      <c r="C7" s="203"/>
      <c r="D7" s="203"/>
      <c r="E7" s="194"/>
      <c r="F7" s="194"/>
      <c r="G7" s="194"/>
      <c r="H7" s="194"/>
      <c r="I7" s="77"/>
      <c r="J7" s="19" t="s">
        <v>241</v>
      </c>
      <c r="K7" s="19" t="s">
        <v>240</v>
      </c>
      <c r="L7" s="76" t="s">
        <v>239</v>
      </c>
      <c r="M7" s="75" t="s">
        <v>241</v>
      </c>
      <c r="N7" s="19" t="s">
        <v>240</v>
      </c>
      <c r="O7" s="76" t="s">
        <v>239</v>
      </c>
      <c r="P7" s="75" t="s">
        <v>241</v>
      </c>
      <c r="Q7" s="19" t="s">
        <v>240</v>
      </c>
      <c r="R7" s="76" t="s">
        <v>239</v>
      </c>
      <c r="S7" s="75" t="s">
        <v>241</v>
      </c>
      <c r="T7" s="19" t="s">
        <v>240</v>
      </c>
      <c r="U7" s="76" t="s">
        <v>239</v>
      </c>
      <c r="V7" s="19" t="s">
        <v>241</v>
      </c>
      <c r="W7" s="19" t="s">
        <v>240</v>
      </c>
      <c r="X7" s="76" t="s">
        <v>239</v>
      </c>
      <c r="Y7" s="208"/>
    </row>
    <row r="8" spans="1:25" ht="15.75" thickBot="1">
      <c r="A8" s="233"/>
      <c r="B8" s="233"/>
      <c r="C8" s="203"/>
      <c r="D8" s="203"/>
      <c r="E8" s="194"/>
      <c r="F8" s="194"/>
      <c r="G8" s="194"/>
      <c r="H8" s="194"/>
      <c r="I8" s="64"/>
      <c r="J8" s="113">
        <f>Data!L33*10*4</f>
        <v>11600.0129919911</v>
      </c>
      <c r="K8" s="111">
        <f>Data!L34*10*4</f>
        <v>8781.6047341498706</v>
      </c>
      <c r="L8" s="110">
        <f>Data!L35*10*4</f>
        <v>9238.0602478721794</v>
      </c>
      <c r="M8" s="112">
        <f>Data!L36*10*4</f>
        <v>4002.3898790757898</v>
      </c>
      <c r="N8" s="111">
        <f>Data!L37*10*4</f>
        <v>3732.2589237643897</v>
      </c>
      <c r="O8" s="110">
        <f>Data!L38*10*4</f>
        <v>4390.3616598892204</v>
      </c>
      <c r="P8" s="60">
        <f>('CC,eLOQ'!B5/SQRT(2))*2*4</f>
        <v>16.970562748477139</v>
      </c>
      <c r="Q8" s="59">
        <f>('CC,eLOQ'!$B$5/SQRT(2))*2*4</f>
        <v>16.970562748477139</v>
      </c>
      <c r="R8" s="59">
        <f>('CC,eLOQ'!$B$5/SQRT(2))*2*4</f>
        <v>16.970562748477139</v>
      </c>
      <c r="S8" s="108">
        <f>P8/M8</f>
        <v>4.2401073511598745E-3</v>
      </c>
      <c r="T8" s="107">
        <f>Q8/N8</f>
        <v>4.5469950223497565E-3</v>
      </c>
      <c r="U8" s="106">
        <f>R8/O8</f>
        <v>3.8654133903185889E-3</v>
      </c>
      <c r="V8" s="105">
        <f>M8/J8</f>
        <v>0.34503322382820834</v>
      </c>
      <c r="W8" s="104">
        <f>N8/K8</f>
        <v>0.42500875827972484</v>
      </c>
      <c r="X8" s="103">
        <f>O8/L8</f>
        <v>0.47524713436464772</v>
      </c>
      <c r="Y8" s="209"/>
    </row>
    <row r="9" spans="1:25" ht="15.75" thickBot="1">
      <c r="A9" s="102"/>
      <c r="B9" s="102"/>
      <c r="C9" s="101"/>
      <c r="D9" s="101"/>
      <c r="E9" s="100"/>
      <c r="F9" s="100"/>
      <c r="G9" s="100"/>
      <c r="H9" s="100"/>
      <c r="I9" s="120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119"/>
      <c r="X9" s="118"/>
      <c r="Y9" s="97"/>
    </row>
    <row r="10" spans="1:25">
      <c r="A10" s="231" t="s">
        <v>321</v>
      </c>
      <c r="B10" s="231" t="s">
        <v>322</v>
      </c>
      <c r="C10" s="202">
        <v>30507</v>
      </c>
      <c r="D10" s="202" t="s">
        <v>323</v>
      </c>
      <c r="E10" s="204">
        <f>AVERAGE(S13:U13)</f>
        <v>0.24804613214374446</v>
      </c>
      <c r="F10" s="206">
        <f>STDEV(S13:U13)</f>
        <v>8.8350431093128234E-2</v>
      </c>
      <c r="G10" s="206">
        <f>F10/E10*100</f>
        <v>35.618548182774546</v>
      </c>
      <c r="H10" s="204">
        <f>AVERAGE(V13:X13)</f>
        <v>4.9678658882090242E-2</v>
      </c>
      <c r="I10" s="96" t="s">
        <v>243</v>
      </c>
      <c r="J10" s="95">
        <f>AVERAGE(J13:L13)</f>
        <v>1474.1452555241565</v>
      </c>
      <c r="K10" s="91"/>
      <c r="L10" s="90"/>
      <c r="M10" s="93">
        <f>AVERAGE(M13:O13)</f>
        <v>72.346912904493465</v>
      </c>
      <c r="N10" s="91"/>
      <c r="O10" s="90"/>
      <c r="P10" s="93">
        <f>AVERAGE(P13:R13)</f>
        <v>18.043321103573206</v>
      </c>
      <c r="Q10" s="91"/>
      <c r="R10" s="90"/>
      <c r="S10" s="116">
        <f>AVERAGE(S13:U13)</f>
        <v>0.24804613214374446</v>
      </c>
      <c r="T10" s="115"/>
      <c r="U10" s="114"/>
      <c r="V10" s="161">
        <f>M10/J10</f>
        <v>4.9077194145816613E-2</v>
      </c>
      <c r="W10" s="115"/>
      <c r="X10" s="114"/>
      <c r="Y10" s="207">
        <f>_xlfn.T.TEST(J13:L13,M13:O13,2,1)</f>
        <v>5.0728712584180609E-3</v>
      </c>
    </row>
    <row r="11" spans="1:25">
      <c r="A11" s="232"/>
      <c r="B11" s="232"/>
      <c r="C11" s="203"/>
      <c r="D11" s="203"/>
      <c r="E11" s="205"/>
      <c r="F11" s="194"/>
      <c r="G11" s="194"/>
      <c r="H11" s="205"/>
      <c r="I11" s="89" t="s">
        <v>242</v>
      </c>
      <c r="J11" s="88"/>
      <c r="K11" s="87"/>
      <c r="L11" s="86"/>
      <c r="M11" s="88"/>
      <c r="N11" s="87"/>
      <c r="O11" s="86"/>
      <c r="P11" s="85"/>
      <c r="Q11" s="84"/>
      <c r="R11" s="84"/>
      <c r="S11" s="83">
        <f>(STDEV(S13:U13)/AVERAGE(S13:U13))*100</f>
        <v>35.618548182774546</v>
      </c>
      <c r="T11" s="82"/>
      <c r="U11" s="81"/>
      <c r="V11" s="79"/>
      <c r="W11" s="79"/>
      <c r="X11" s="78"/>
      <c r="Y11" s="208"/>
    </row>
    <row r="12" spans="1:25">
      <c r="A12" s="232"/>
      <c r="B12" s="232"/>
      <c r="C12" s="203"/>
      <c r="D12" s="203"/>
      <c r="E12" s="194"/>
      <c r="F12" s="194"/>
      <c r="G12" s="194"/>
      <c r="H12" s="194"/>
      <c r="I12" s="77"/>
      <c r="J12" s="19" t="s">
        <v>241</v>
      </c>
      <c r="K12" s="19" t="s">
        <v>240</v>
      </c>
      <c r="L12" s="76" t="s">
        <v>239</v>
      </c>
      <c r="M12" s="75" t="s">
        <v>241</v>
      </c>
      <c r="N12" s="19" t="s">
        <v>240</v>
      </c>
      <c r="O12" s="76" t="s">
        <v>239</v>
      </c>
      <c r="P12" s="75" t="s">
        <v>241</v>
      </c>
      <c r="Q12" s="19" t="s">
        <v>240</v>
      </c>
      <c r="R12" s="76" t="s">
        <v>239</v>
      </c>
      <c r="S12" s="75" t="s">
        <v>241</v>
      </c>
      <c r="T12" s="19" t="s">
        <v>240</v>
      </c>
      <c r="U12" s="76" t="s">
        <v>239</v>
      </c>
      <c r="V12" s="75" t="s">
        <v>241</v>
      </c>
      <c r="W12" s="19" t="s">
        <v>240</v>
      </c>
      <c r="X12" s="76" t="s">
        <v>239</v>
      </c>
      <c r="Y12" s="208"/>
    </row>
    <row r="13" spans="1:25" ht="15.75" thickBot="1">
      <c r="A13" s="233"/>
      <c r="B13" s="233"/>
      <c r="C13" s="203"/>
      <c r="D13" s="203"/>
      <c r="E13" s="194"/>
      <c r="F13" s="194"/>
      <c r="G13" s="194"/>
      <c r="H13" s="194"/>
      <c r="I13" s="64"/>
      <c r="J13" s="113">
        <f>Data!T33*10*4</f>
        <v>1278.90934042047</v>
      </c>
      <c r="K13" s="111">
        <f>Data!T34*10*4</f>
        <v>1599.9317286230898</v>
      </c>
      <c r="L13" s="110">
        <f>Data!T35*10*4</f>
        <v>1543.5946975289098</v>
      </c>
      <c r="M13" s="112">
        <f>Data!T36*10*4</f>
        <v>75.244269527494296</v>
      </c>
      <c r="N13" s="111">
        <f>Data!T37*10*4</f>
        <v>72.767036680446495</v>
      </c>
      <c r="O13" s="110">
        <f>Data!T38*10*4</f>
        <v>69.029432505539603</v>
      </c>
      <c r="P13" s="60">
        <f>Data!T39*2*4</f>
        <v>25.820209263972401</v>
      </c>
      <c r="Q13" s="59">
        <f>Data!T40*2*4</f>
        <v>12.26305744179316</v>
      </c>
      <c r="R13" s="109">
        <f>Data!T41*2*4</f>
        <v>16.046696604954061</v>
      </c>
      <c r="S13" s="117">
        <f>P13/M13</f>
        <v>0.34315183636061058</v>
      </c>
      <c r="T13" s="107">
        <f>Q13/N13</f>
        <v>0.16852489810250049</v>
      </c>
      <c r="U13" s="106">
        <f>R13/O13</f>
        <v>0.23246166196812229</v>
      </c>
      <c r="V13" s="105">
        <f>M13/J13</f>
        <v>5.8834717324651065E-2</v>
      </c>
      <c r="W13" s="104">
        <f>N13/K13</f>
        <v>4.5481338596285115E-2</v>
      </c>
      <c r="X13" s="103">
        <f>O13/L13</f>
        <v>4.4719920725334546E-2</v>
      </c>
      <c r="Y13" s="209"/>
    </row>
    <row r="14" spans="1:25" ht="15.75" thickBot="1">
      <c r="A14" s="102"/>
      <c r="B14" s="102"/>
      <c r="C14" s="101"/>
      <c r="D14" s="101"/>
      <c r="E14" s="100"/>
      <c r="F14" s="100"/>
      <c r="G14" s="100"/>
      <c r="H14" s="100"/>
      <c r="I14" s="71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7"/>
    </row>
    <row r="15" spans="1:25">
      <c r="A15" s="231" t="s">
        <v>325</v>
      </c>
      <c r="B15" s="231" t="s">
        <v>326</v>
      </c>
      <c r="C15" s="202">
        <v>30516</v>
      </c>
      <c r="D15" s="202" t="s">
        <v>324</v>
      </c>
      <c r="E15" s="204">
        <f>AVERAGE(S18:U18)</f>
        <v>5.4553426557147596E-3</v>
      </c>
      <c r="F15" s="206">
        <f>STDEV(S18:U18)</f>
        <v>1.7093598952425083E-3</v>
      </c>
      <c r="G15" s="206">
        <f>F15/E15*100</f>
        <v>31.333685216855507</v>
      </c>
      <c r="H15" s="204">
        <f>AVERAGE(V18:X18)</f>
        <v>0.7400688439857811</v>
      </c>
      <c r="I15" s="96" t="s">
        <v>243</v>
      </c>
      <c r="J15" s="95">
        <f>AVERAGE(J18:L18)</f>
        <v>1281.72815123652</v>
      </c>
      <c r="K15" s="91"/>
      <c r="L15" s="90"/>
      <c r="M15" s="93">
        <f>AVERAGE(M18:O18)</f>
        <v>944.56892511183923</v>
      </c>
      <c r="N15" s="91"/>
      <c r="O15" s="90"/>
      <c r="P15" s="93">
        <f>AVERAGE(P18:R18)</f>
        <v>5.0817873767752806</v>
      </c>
      <c r="Q15" s="91"/>
      <c r="R15" s="90"/>
      <c r="S15" s="116">
        <f>AVERAGE(S18:U18)</f>
        <v>5.4553426557147596E-3</v>
      </c>
      <c r="T15" s="115"/>
      <c r="U15" s="114"/>
      <c r="V15" s="92">
        <f>M15/J15</f>
        <v>0.73694950384025382</v>
      </c>
      <c r="W15" s="115"/>
      <c r="X15" s="114"/>
      <c r="Y15" s="207">
        <f>_xlfn.T.TEST(J18:L18,M18:O18,2,1)</f>
        <v>3.5476463580255621E-2</v>
      </c>
    </row>
    <row r="16" spans="1:25">
      <c r="A16" s="232"/>
      <c r="B16" s="232"/>
      <c r="C16" s="203"/>
      <c r="D16" s="203"/>
      <c r="E16" s="205"/>
      <c r="F16" s="194"/>
      <c r="G16" s="194"/>
      <c r="H16" s="205"/>
      <c r="I16" s="89" t="s">
        <v>242</v>
      </c>
      <c r="J16" s="88"/>
      <c r="K16" s="87"/>
      <c r="L16" s="86"/>
      <c r="M16" s="88"/>
      <c r="N16" s="87"/>
      <c r="O16" s="86"/>
      <c r="P16" s="85"/>
      <c r="Q16" s="84"/>
      <c r="R16" s="84"/>
      <c r="S16" s="83">
        <f>(STDEV(S18:U18)/AVERAGE(S18:U18))*100</f>
        <v>31.333685216855507</v>
      </c>
      <c r="T16" s="82"/>
      <c r="U16" s="81"/>
      <c r="V16" s="79"/>
      <c r="W16" s="79"/>
      <c r="X16" s="78"/>
      <c r="Y16" s="208"/>
    </row>
    <row r="17" spans="1:25">
      <c r="A17" s="232"/>
      <c r="B17" s="232"/>
      <c r="C17" s="203"/>
      <c r="D17" s="203"/>
      <c r="E17" s="194"/>
      <c r="F17" s="194"/>
      <c r="G17" s="194"/>
      <c r="H17" s="194"/>
      <c r="I17" s="77"/>
      <c r="J17" s="19" t="s">
        <v>241</v>
      </c>
      <c r="K17" s="19" t="s">
        <v>240</v>
      </c>
      <c r="L17" s="76" t="s">
        <v>239</v>
      </c>
      <c r="M17" s="75" t="s">
        <v>241</v>
      </c>
      <c r="N17" s="19" t="s">
        <v>240</v>
      </c>
      <c r="O17" s="76" t="s">
        <v>239</v>
      </c>
      <c r="P17" s="75" t="s">
        <v>241</v>
      </c>
      <c r="Q17" s="19" t="s">
        <v>240</v>
      </c>
      <c r="R17" s="76" t="s">
        <v>239</v>
      </c>
      <c r="S17" s="75" t="s">
        <v>241</v>
      </c>
      <c r="T17" s="19" t="s">
        <v>240</v>
      </c>
      <c r="U17" s="76" t="s">
        <v>239</v>
      </c>
      <c r="V17" s="75" t="s">
        <v>241</v>
      </c>
      <c r="W17" s="19" t="s">
        <v>240</v>
      </c>
      <c r="X17" s="76" t="s">
        <v>239</v>
      </c>
      <c r="Y17" s="208"/>
    </row>
    <row r="18" spans="1:25" ht="15.75" thickBot="1">
      <c r="A18" s="233"/>
      <c r="B18" s="233"/>
      <c r="C18" s="203"/>
      <c r="D18" s="203"/>
      <c r="E18" s="194"/>
      <c r="F18" s="194"/>
      <c r="G18" s="194"/>
      <c r="H18" s="194"/>
      <c r="I18" s="64"/>
      <c r="J18" s="113">
        <f>Data!AB33*10*4</f>
        <v>1213.8362373201799</v>
      </c>
      <c r="K18" s="111">
        <f>Data!AB34*10*4</f>
        <v>1436.9381775409302</v>
      </c>
      <c r="L18" s="110">
        <f>Data!AB35*10*4</f>
        <v>1194.4100388484501</v>
      </c>
      <c r="M18" s="112">
        <f>Data!AB36*10*4</f>
        <v>860.03711689195598</v>
      </c>
      <c r="N18" s="111">
        <f>Data!AB37*10*4</f>
        <v>995.99839912249899</v>
      </c>
      <c r="O18" s="110">
        <f>Data!AB38*10*4</f>
        <v>977.67125932106296</v>
      </c>
      <c r="P18" s="60">
        <f>Data!AB39*2*4</f>
        <v>6.0051459681289598</v>
      </c>
      <c r="Q18" s="59">
        <f>Data!AB40*2*4</f>
        <v>3.59434437954096</v>
      </c>
      <c r="R18" s="109">
        <f>Data!AB41*2*4</f>
        <v>5.6458717826559202</v>
      </c>
      <c r="S18" s="108">
        <f>P18/M18</f>
        <v>6.9824265141377254E-3</v>
      </c>
      <c r="T18" s="107">
        <f>Q18/N18</f>
        <v>3.6087852979559735E-3</v>
      </c>
      <c r="U18" s="106">
        <f>R18/O18</f>
        <v>5.7748161550505812E-3</v>
      </c>
      <c r="V18" s="105">
        <f>M18/J18</f>
        <v>0.7085281279711042</v>
      </c>
      <c r="W18" s="104">
        <f>N18/K18</f>
        <v>0.69313935330674914</v>
      </c>
      <c r="X18" s="103">
        <f>O18/L18</f>
        <v>0.81853905067948984</v>
      </c>
      <c r="Y18" s="209"/>
    </row>
    <row r="19" spans="1:25" ht="15.75" thickBot="1">
      <c r="A19" s="142"/>
      <c r="B19" s="142"/>
      <c r="C19" s="101"/>
      <c r="D19" s="101"/>
      <c r="E19" s="100"/>
      <c r="F19" s="100"/>
      <c r="G19" s="100"/>
      <c r="H19" s="100"/>
      <c r="I19" s="99"/>
      <c r="J19" s="135"/>
      <c r="K19" s="135"/>
      <c r="L19" s="135"/>
      <c r="M19" s="135"/>
      <c r="N19" s="135"/>
      <c r="O19" s="135"/>
      <c r="P19" s="136"/>
      <c r="Q19" s="136"/>
      <c r="R19" s="136"/>
      <c r="S19" s="137"/>
      <c r="T19" s="137"/>
      <c r="U19" s="137"/>
      <c r="V19" s="138"/>
      <c r="W19" s="138"/>
      <c r="X19" s="138"/>
      <c r="Y19" s="140"/>
    </row>
    <row r="20" spans="1:25">
      <c r="A20" s="231" t="s">
        <v>327</v>
      </c>
      <c r="B20" s="231" t="s">
        <v>328</v>
      </c>
      <c r="C20" s="202">
        <v>30501</v>
      </c>
      <c r="D20" s="202" t="s">
        <v>329</v>
      </c>
      <c r="E20" s="204">
        <f>AVERAGE(S23:U23)</f>
        <v>2.5617712806894389E-2</v>
      </c>
      <c r="F20" s="206">
        <f>STDEV(S23:U23)</f>
        <v>8.3417120648408491E-3</v>
      </c>
      <c r="G20" s="206">
        <f>F20/E20*100</f>
        <v>32.562282697602413</v>
      </c>
      <c r="H20" s="204">
        <f>AVERAGE(V23:X23)</f>
        <v>0.71786531317003099</v>
      </c>
      <c r="I20" s="96" t="s">
        <v>243</v>
      </c>
      <c r="J20" s="95">
        <f>AVERAGE(J23:L23)</f>
        <v>7967.8328963956592</v>
      </c>
      <c r="K20" s="91"/>
      <c r="L20" s="90"/>
      <c r="M20" s="93">
        <f>AVERAGE(M23:O23)</f>
        <v>5681.5718812799723</v>
      </c>
      <c r="N20" s="91"/>
      <c r="O20" s="90"/>
      <c r="P20" s="93">
        <f>AVERAGE(P23:R23)</f>
        <v>144.53251241955266</v>
      </c>
      <c r="Q20" s="91"/>
      <c r="R20" s="90"/>
      <c r="S20" s="116">
        <f>AVERAGE(S23:U23)</f>
        <v>2.5617712806894389E-2</v>
      </c>
      <c r="T20" s="115"/>
      <c r="U20" s="114"/>
      <c r="V20" s="92">
        <f>M20/J20</f>
        <v>0.71306363413445795</v>
      </c>
      <c r="W20" s="115"/>
      <c r="X20" s="114"/>
      <c r="Y20" s="207">
        <f>_xlfn.T.TEST(J23:L23,M23:O23,2,1)</f>
        <v>4.4552774939356672E-2</v>
      </c>
    </row>
    <row r="21" spans="1:25">
      <c r="A21" s="232"/>
      <c r="B21" s="232"/>
      <c r="C21" s="203"/>
      <c r="D21" s="203"/>
      <c r="E21" s="205"/>
      <c r="F21" s="194"/>
      <c r="G21" s="194"/>
      <c r="H21" s="205"/>
      <c r="I21" s="89" t="s">
        <v>242</v>
      </c>
      <c r="J21" s="88"/>
      <c r="K21" s="87"/>
      <c r="L21" s="86"/>
      <c r="M21" s="88"/>
      <c r="N21" s="87"/>
      <c r="O21" s="86"/>
      <c r="P21" s="85"/>
      <c r="Q21" s="84"/>
      <c r="R21" s="84"/>
      <c r="S21" s="83">
        <f>(STDEV(S23:U23)/AVERAGE(S23:U23))*100</f>
        <v>32.562282697602413</v>
      </c>
      <c r="T21" s="82"/>
      <c r="U21" s="81"/>
      <c r="V21" s="79"/>
      <c r="W21" s="79"/>
      <c r="X21" s="78"/>
      <c r="Y21" s="208"/>
    </row>
    <row r="22" spans="1:25">
      <c r="A22" s="232"/>
      <c r="B22" s="232"/>
      <c r="C22" s="203"/>
      <c r="D22" s="203"/>
      <c r="E22" s="194"/>
      <c r="F22" s="194"/>
      <c r="G22" s="194"/>
      <c r="H22" s="194"/>
      <c r="I22" s="77"/>
      <c r="J22" s="19" t="s">
        <v>241</v>
      </c>
      <c r="K22" s="19" t="s">
        <v>240</v>
      </c>
      <c r="L22" s="76" t="s">
        <v>239</v>
      </c>
      <c r="M22" s="75" t="s">
        <v>241</v>
      </c>
      <c r="N22" s="19" t="s">
        <v>240</v>
      </c>
      <c r="O22" s="76" t="s">
        <v>239</v>
      </c>
      <c r="P22" s="75" t="s">
        <v>241</v>
      </c>
      <c r="Q22" s="19" t="s">
        <v>240</v>
      </c>
      <c r="R22" s="76" t="s">
        <v>239</v>
      </c>
      <c r="S22" s="75" t="s">
        <v>241</v>
      </c>
      <c r="T22" s="19" t="s">
        <v>240</v>
      </c>
      <c r="U22" s="76" t="s">
        <v>239</v>
      </c>
      <c r="V22" s="75" t="s">
        <v>241</v>
      </c>
      <c r="W22" s="19" t="s">
        <v>240</v>
      </c>
      <c r="X22" s="76" t="s">
        <v>239</v>
      </c>
      <c r="Y22" s="208"/>
    </row>
    <row r="23" spans="1:25" ht="15.75" thickBot="1">
      <c r="A23" s="233"/>
      <c r="B23" s="233"/>
      <c r="C23" s="203"/>
      <c r="D23" s="203"/>
      <c r="E23" s="194"/>
      <c r="F23" s="194"/>
      <c r="G23" s="194"/>
      <c r="H23" s="194"/>
      <c r="I23" s="64"/>
      <c r="J23" s="113">
        <f>Data!AJ33*10*4</f>
        <v>7383.5773804401297</v>
      </c>
      <c r="K23" s="111">
        <f>Data!AJ34*10*4</f>
        <v>8774.0832741384893</v>
      </c>
      <c r="L23" s="110">
        <f>Data!AJ35*10*4</f>
        <v>7745.8380346083595</v>
      </c>
      <c r="M23" s="112">
        <f>Data!AJ36*10*4</f>
        <v>5893.9755408418105</v>
      </c>
      <c r="N23" s="111">
        <f>Data!AJ37*10*4</f>
        <v>5567.7103096801293</v>
      </c>
      <c r="O23" s="110">
        <f>Data!AJ38*10*4</f>
        <v>5583.0297933179809</v>
      </c>
      <c r="P23" s="60">
        <f>Data!AJ39*2*4</f>
        <v>94.966693062297196</v>
      </c>
      <c r="Q23" s="59">
        <f>Data!AJ40*2*4</f>
        <v>176.60930893206421</v>
      </c>
      <c r="R23" s="109">
        <f>Data!AJ41*2*4</f>
        <v>162.0215352642966</v>
      </c>
      <c r="S23" s="108">
        <f>P23/M23</f>
        <v>1.6112502063205632E-2</v>
      </c>
      <c r="T23" s="107">
        <f>Q23/N23</f>
        <v>3.1720276219293922E-2</v>
      </c>
      <c r="U23" s="106">
        <f>R23/O23</f>
        <v>2.9020360138183609E-2</v>
      </c>
      <c r="V23" s="105">
        <f>M23/J23</f>
        <v>0.79825472628695804</v>
      </c>
      <c r="W23" s="104">
        <f>N23/K23</f>
        <v>0.63456319432149588</v>
      </c>
      <c r="X23" s="103">
        <f>O23/L23</f>
        <v>0.72077801890163928</v>
      </c>
      <c r="Y23" s="209"/>
    </row>
    <row r="24" spans="1:25" ht="15" customHeight="1" thickBot="1">
      <c r="A24" s="142"/>
      <c r="B24" s="142"/>
      <c r="C24" s="101"/>
      <c r="D24" s="101"/>
      <c r="E24" s="100"/>
      <c r="F24" s="100"/>
      <c r="G24" s="100"/>
      <c r="H24" s="100"/>
      <c r="I24" s="99"/>
      <c r="J24" s="135"/>
      <c r="K24" s="135"/>
      <c r="L24" s="135"/>
      <c r="M24" s="135"/>
      <c r="N24" s="135"/>
      <c r="O24" s="135"/>
      <c r="P24" s="136"/>
      <c r="Q24" s="136"/>
      <c r="R24" s="136"/>
      <c r="S24" s="137"/>
      <c r="T24" s="137"/>
      <c r="U24" s="137"/>
      <c r="V24" s="138"/>
      <c r="W24" s="138"/>
      <c r="X24" s="138"/>
      <c r="Y24" s="140"/>
    </row>
    <row r="25" spans="1:25">
      <c r="A25" s="231" t="s">
        <v>377</v>
      </c>
      <c r="B25" s="231" t="s">
        <v>378</v>
      </c>
      <c r="C25" s="202">
        <v>30505</v>
      </c>
      <c r="D25" s="202" t="s">
        <v>379</v>
      </c>
      <c r="E25" s="204">
        <f>AVERAGE(S28:U28)</f>
        <v>0.12859856728030891</v>
      </c>
      <c r="F25" s="206">
        <f>STDEV(S28:U28)</f>
        <v>3.1100082902069563E-2</v>
      </c>
      <c r="G25" s="206">
        <f>F25/E25*100</f>
        <v>24.183848669386869</v>
      </c>
      <c r="H25" s="204">
        <f>AVERAGE(V28:X28)</f>
        <v>0.54092575654482644</v>
      </c>
      <c r="I25" s="96" t="s">
        <v>243</v>
      </c>
      <c r="J25" s="95">
        <f>AVERAGE(J28:L28)</f>
        <v>7312.3863161997069</v>
      </c>
      <c r="K25" s="91"/>
      <c r="L25" s="90"/>
      <c r="M25" s="93">
        <f>AVERAGE(M28:O28)</f>
        <v>3930.6724075024244</v>
      </c>
      <c r="N25" s="91"/>
      <c r="O25" s="90"/>
      <c r="P25" s="93">
        <f>AVERAGE(P28:R28)</f>
        <v>503.26333664381013</v>
      </c>
      <c r="Q25" s="91"/>
      <c r="R25" s="90"/>
      <c r="S25" s="116">
        <f>AVERAGE(S28:U28)</f>
        <v>0.12859856728030891</v>
      </c>
      <c r="T25" s="115"/>
      <c r="U25" s="114"/>
      <c r="V25" s="92">
        <f>M25/J25</f>
        <v>0.53753620740667041</v>
      </c>
      <c r="W25" s="115"/>
      <c r="X25" s="114"/>
      <c r="Y25" s="207">
        <f>_xlfn.T.TEST(J28:L28,M28:O28,2,1)</f>
        <v>1.387321046718959E-2</v>
      </c>
    </row>
    <row r="26" spans="1:25">
      <c r="A26" s="232"/>
      <c r="B26" s="232"/>
      <c r="C26" s="203"/>
      <c r="D26" s="203"/>
      <c r="E26" s="205"/>
      <c r="F26" s="194"/>
      <c r="G26" s="194"/>
      <c r="H26" s="205"/>
      <c r="I26" s="89" t="s">
        <v>242</v>
      </c>
      <c r="J26" s="88"/>
      <c r="K26" s="87"/>
      <c r="L26" s="86"/>
      <c r="M26" s="88"/>
      <c r="N26" s="87"/>
      <c r="O26" s="86"/>
      <c r="P26" s="85"/>
      <c r="Q26" s="84"/>
      <c r="R26" s="84"/>
      <c r="S26" s="83">
        <f>(STDEV(S28:U28)/AVERAGE(S28:U28))*100</f>
        <v>24.183848669386869</v>
      </c>
      <c r="T26" s="82"/>
      <c r="U26" s="81"/>
      <c r="V26" s="79"/>
      <c r="W26" s="79"/>
      <c r="X26" s="78"/>
      <c r="Y26" s="208"/>
    </row>
    <row r="27" spans="1:25">
      <c r="A27" s="232"/>
      <c r="B27" s="232"/>
      <c r="C27" s="203"/>
      <c r="D27" s="203"/>
      <c r="E27" s="194"/>
      <c r="F27" s="194"/>
      <c r="G27" s="194"/>
      <c r="H27" s="194"/>
      <c r="I27" s="77"/>
      <c r="J27" s="19" t="s">
        <v>241</v>
      </c>
      <c r="K27" s="19" t="s">
        <v>240</v>
      </c>
      <c r="L27" s="76" t="s">
        <v>239</v>
      </c>
      <c r="M27" s="75" t="s">
        <v>241</v>
      </c>
      <c r="N27" s="19" t="s">
        <v>240</v>
      </c>
      <c r="O27" s="76" t="s">
        <v>239</v>
      </c>
      <c r="P27" s="75" t="s">
        <v>241</v>
      </c>
      <c r="Q27" s="19" t="s">
        <v>240</v>
      </c>
      <c r="R27" s="76" t="s">
        <v>239</v>
      </c>
      <c r="S27" s="75" t="s">
        <v>241</v>
      </c>
      <c r="T27" s="19" t="s">
        <v>240</v>
      </c>
      <c r="U27" s="76" t="s">
        <v>239</v>
      </c>
      <c r="V27" s="75" t="s">
        <v>241</v>
      </c>
      <c r="W27" s="19" t="s">
        <v>240</v>
      </c>
      <c r="X27" s="76" t="s">
        <v>239</v>
      </c>
      <c r="Y27" s="208"/>
    </row>
    <row r="28" spans="1:25" ht="15.75" thickBot="1">
      <c r="A28" s="233"/>
      <c r="B28" s="233"/>
      <c r="C28" s="203"/>
      <c r="D28" s="203"/>
      <c r="E28" s="194"/>
      <c r="F28" s="194"/>
      <c r="G28" s="194"/>
      <c r="H28" s="194"/>
      <c r="I28" s="64"/>
      <c r="J28" s="113">
        <f>'7bData'!K37*10*4</f>
        <v>6518.7076513966394</v>
      </c>
      <c r="K28" s="111">
        <f>'7bData'!K38*10*4</f>
        <v>7913.0871078645596</v>
      </c>
      <c r="L28" s="110">
        <f>'7bData'!K39*10*4</f>
        <v>7505.3641893379199</v>
      </c>
      <c r="M28" s="112">
        <f>'7bData'!K40*10*4</f>
        <v>3934.2571864404363</v>
      </c>
      <c r="N28" s="111">
        <f>'7bData'!K41*10*4</f>
        <v>4036.1443028968001</v>
      </c>
      <c r="O28" s="110">
        <f>'7bData'!K42*10*4</f>
        <v>3821.615733170036</v>
      </c>
      <c r="P28" s="60">
        <f>'7bData'!K45*2*4</f>
        <v>488.91529182403042</v>
      </c>
      <c r="Q28" s="59">
        <f>'7bData'!K46*2*4</f>
        <v>403.16530451786161</v>
      </c>
      <c r="R28" s="109">
        <f>'7bData'!K47*2*4</f>
        <v>617.70941358953837</v>
      </c>
      <c r="S28" s="108">
        <f>P28/M28</f>
        <v>0.12427130933612962</v>
      </c>
      <c r="T28" s="107">
        <f>Q28/N28</f>
        <v>9.9888724054911504E-2</v>
      </c>
      <c r="U28" s="106">
        <f>R28/O28</f>
        <v>0.16163566844988558</v>
      </c>
      <c r="V28" s="105">
        <f>M28/J28</f>
        <v>0.60353330703479513</v>
      </c>
      <c r="W28" s="104">
        <f>N28/K28</f>
        <v>0.51005937984499217</v>
      </c>
      <c r="X28" s="103">
        <f>O28/L28</f>
        <v>0.50918458275469203</v>
      </c>
      <c r="Y28" s="209"/>
    </row>
    <row r="29" spans="1:25" ht="15.75" thickBot="1">
      <c r="C29" s="101"/>
      <c r="D29" s="101"/>
      <c r="E29" s="100"/>
      <c r="F29" s="100"/>
      <c r="G29" s="100"/>
      <c r="H29" s="100"/>
    </row>
    <row r="30" spans="1:25">
      <c r="A30" s="231" t="s">
        <v>380</v>
      </c>
      <c r="B30" s="231" t="s">
        <v>381</v>
      </c>
      <c r="C30" s="202">
        <v>30521</v>
      </c>
      <c r="D30" s="202" t="s">
        <v>382</v>
      </c>
      <c r="E30" s="204">
        <f>AVERAGE(S33:U33)</f>
        <v>8.0845115541091569E-2</v>
      </c>
      <c r="F30" s="206">
        <f>STDEV(S33:U33)</f>
        <v>2.5414928860433467E-2</v>
      </c>
      <c r="G30" s="206">
        <f>F30/E30*100</f>
        <v>31.436566934604343</v>
      </c>
      <c r="H30" s="204">
        <f>AVERAGE(V33:X33)</f>
        <v>0.57664832267793364</v>
      </c>
      <c r="I30" s="96" t="s">
        <v>243</v>
      </c>
      <c r="J30" s="95">
        <f>AVERAGE(J33:L33)</f>
        <v>5260.6326676168674</v>
      </c>
      <c r="K30" s="91"/>
      <c r="L30" s="90"/>
      <c r="M30" s="93">
        <f>AVERAGE(M33:O33)</f>
        <v>3007.0854072712159</v>
      </c>
      <c r="N30" s="91"/>
      <c r="O30" s="90"/>
      <c r="P30" s="93">
        <f>AVERAGE(P33:R33)</f>
        <v>240.89951706753095</v>
      </c>
      <c r="Q30" s="91"/>
      <c r="R30" s="90"/>
      <c r="S30" s="116">
        <f>AVERAGE(S33:U33)</f>
        <v>8.0845115541091569E-2</v>
      </c>
      <c r="T30" s="115"/>
      <c r="U30" s="114"/>
      <c r="V30" s="92">
        <f>M30/J30</f>
        <v>0.57162048697718015</v>
      </c>
      <c r="W30" s="115"/>
      <c r="X30" s="114"/>
      <c r="Y30" s="207">
        <f>_xlfn.T.TEST(J33:L33,M33:O33,2,1)</f>
        <v>2.3421974637122756E-2</v>
      </c>
    </row>
    <row r="31" spans="1:25">
      <c r="A31" s="232"/>
      <c r="B31" s="232"/>
      <c r="C31" s="203"/>
      <c r="D31" s="203"/>
      <c r="E31" s="205"/>
      <c r="F31" s="194"/>
      <c r="G31" s="194"/>
      <c r="H31" s="205"/>
      <c r="I31" s="89" t="s">
        <v>242</v>
      </c>
      <c r="J31" s="88"/>
      <c r="K31" s="87"/>
      <c r="L31" s="86"/>
      <c r="M31" s="88"/>
      <c r="N31" s="87"/>
      <c r="O31" s="86"/>
      <c r="P31" s="85"/>
      <c r="Q31" s="84"/>
      <c r="R31" s="84"/>
      <c r="S31" s="83">
        <f>(STDEV(S33:U33)/AVERAGE(S33:U33))*100</f>
        <v>31.436566934604343</v>
      </c>
      <c r="T31" s="82"/>
      <c r="U31" s="81"/>
      <c r="V31" s="79"/>
      <c r="W31" s="79"/>
      <c r="X31" s="78"/>
      <c r="Y31" s="208"/>
    </row>
    <row r="32" spans="1:25">
      <c r="A32" s="232"/>
      <c r="B32" s="232"/>
      <c r="C32" s="203"/>
      <c r="D32" s="203"/>
      <c r="E32" s="194"/>
      <c r="F32" s="194"/>
      <c r="G32" s="194"/>
      <c r="H32" s="194"/>
      <c r="I32" s="77"/>
      <c r="J32" s="19" t="s">
        <v>241</v>
      </c>
      <c r="K32" s="19" t="s">
        <v>240</v>
      </c>
      <c r="L32" s="76" t="s">
        <v>239</v>
      </c>
      <c r="M32" s="75" t="s">
        <v>241</v>
      </c>
      <c r="N32" s="19" t="s">
        <v>240</v>
      </c>
      <c r="O32" s="76" t="s">
        <v>239</v>
      </c>
      <c r="P32" s="75" t="s">
        <v>241</v>
      </c>
      <c r="Q32" s="19" t="s">
        <v>240</v>
      </c>
      <c r="R32" s="76" t="s">
        <v>239</v>
      </c>
      <c r="S32" s="75" t="s">
        <v>241</v>
      </c>
      <c r="T32" s="19" t="s">
        <v>240</v>
      </c>
      <c r="U32" s="76" t="s">
        <v>239</v>
      </c>
      <c r="V32" s="75" t="s">
        <v>241</v>
      </c>
      <c r="W32" s="19" t="s">
        <v>240</v>
      </c>
      <c r="X32" s="76" t="s">
        <v>239</v>
      </c>
      <c r="Y32" s="208"/>
    </row>
    <row r="33" spans="1:25" ht="15.75" thickBot="1">
      <c r="A33" s="233"/>
      <c r="B33" s="233"/>
      <c r="C33" s="203"/>
      <c r="D33" s="203"/>
      <c r="E33" s="194"/>
      <c r="F33" s="194"/>
      <c r="G33" s="194"/>
      <c r="H33" s="194"/>
      <c r="I33" s="64"/>
      <c r="J33" s="113">
        <f>'7bData'!R37*10*4</f>
        <v>4647.6869488468001</v>
      </c>
      <c r="K33" s="111">
        <f>'7bData'!R38*10*4</f>
        <v>5598.6245074306808</v>
      </c>
      <c r="L33" s="110">
        <f>'7bData'!R39*10*4</f>
        <v>5535.5865465731204</v>
      </c>
      <c r="M33" s="112">
        <f>'7bData'!R40*10*4</f>
        <v>3087.5237452450842</v>
      </c>
      <c r="N33" s="111">
        <f>'7bData'!R41*10*4</f>
        <v>3094.291221260808</v>
      </c>
      <c r="O33" s="110">
        <f>'7bData'!R42*10*4</f>
        <v>2839.4412553077559</v>
      </c>
      <c r="P33" s="60">
        <f>'7bData'!R45*2*4</f>
        <v>245.64029981404079</v>
      </c>
      <c r="Q33" s="59">
        <f>'7bData'!R46*2*4</f>
        <v>173.58250560698801</v>
      </c>
      <c r="R33" s="109">
        <f>'7bData'!R47*2*4</f>
        <v>303.475745781564</v>
      </c>
      <c r="S33" s="108">
        <f>P33/M33</f>
        <v>7.9558999406024691E-2</v>
      </c>
      <c r="T33" s="107">
        <f>Q33/N33</f>
        <v>5.6097662823171385E-2</v>
      </c>
      <c r="U33" s="106">
        <f>R33/O33</f>
        <v>0.1068786843940786</v>
      </c>
      <c r="V33" s="105">
        <f>M33/J33</f>
        <v>0.66431405110259656</v>
      </c>
      <c r="W33" s="104">
        <f>N33/K33</f>
        <v>0.55268775699351902</v>
      </c>
      <c r="X33" s="103">
        <f>O33/L33</f>
        <v>0.51294315993768547</v>
      </c>
      <c r="Y33" s="209"/>
    </row>
    <row r="34" spans="1:25" ht="15.75" thickBot="1">
      <c r="C34" s="101"/>
      <c r="D34" s="101"/>
      <c r="E34" s="100"/>
      <c r="F34" s="100"/>
      <c r="G34" s="100"/>
      <c r="H34" s="100"/>
    </row>
    <row r="35" spans="1:25">
      <c r="A35" s="231" t="s">
        <v>383</v>
      </c>
      <c r="B35" s="231" t="s">
        <v>384</v>
      </c>
      <c r="C35" s="202">
        <v>30510</v>
      </c>
      <c r="D35" s="202" t="s">
        <v>385</v>
      </c>
      <c r="E35" s="204">
        <f>AVERAGE(S38:U38)</f>
        <v>4.3063733911404112E-2</v>
      </c>
      <c r="F35" s="206">
        <f>STDEV(S38:U38)</f>
        <v>1.0134142423902566E-2</v>
      </c>
      <c r="G35" s="206">
        <f>F35/E35*100</f>
        <v>23.532893001688478</v>
      </c>
      <c r="H35" s="204">
        <f>AVERAGE(V38:X38)</f>
        <v>0.59761387879821071</v>
      </c>
      <c r="I35" s="96" t="s">
        <v>243</v>
      </c>
      <c r="J35" s="95">
        <f>AVERAGE(J38:L38)</f>
        <v>11876.177926024655</v>
      </c>
      <c r="K35" s="91"/>
      <c r="L35" s="90"/>
      <c r="M35" s="93">
        <f>AVERAGE(M38:O38)</f>
        <v>7066.6297543138535</v>
      </c>
      <c r="N35" s="91"/>
      <c r="O35" s="90"/>
      <c r="P35" s="93">
        <f>AVERAGE(P38:R38)</f>
        <v>307.3634976826483</v>
      </c>
      <c r="Q35" s="91"/>
      <c r="R35" s="90"/>
      <c r="S35" s="116">
        <f>AVERAGE(S38:U38)</f>
        <v>4.3063733911404112E-2</v>
      </c>
      <c r="T35" s="115"/>
      <c r="U35" s="114"/>
      <c r="V35" s="92">
        <f>M35/J35</f>
        <v>0.59502558805796579</v>
      </c>
      <c r="W35" s="115"/>
      <c r="X35" s="114"/>
      <c r="Y35" s="207">
        <f>_xlfn.T.TEST(J38:L38,M38:O38,2,1)</f>
        <v>1.6889506653237501E-2</v>
      </c>
    </row>
    <row r="36" spans="1:25">
      <c r="A36" s="232"/>
      <c r="B36" s="232"/>
      <c r="C36" s="203"/>
      <c r="D36" s="203"/>
      <c r="E36" s="205"/>
      <c r="F36" s="194"/>
      <c r="G36" s="194"/>
      <c r="H36" s="205"/>
      <c r="I36" s="89" t="s">
        <v>242</v>
      </c>
      <c r="J36" s="88"/>
      <c r="K36" s="87"/>
      <c r="L36" s="86"/>
      <c r="M36" s="88"/>
      <c r="N36" s="87"/>
      <c r="O36" s="86"/>
      <c r="P36" s="85"/>
      <c r="Q36" s="84"/>
      <c r="R36" s="84"/>
      <c r="S36" s="83">
        <f>(STDEV(S38:U38)/AVERAGE(S38:U38))*100</f>
        <v>23.532893001688478</v>
      </c>
      <c r="T36" s="82"/>
      <c r="U36" s="81"/>
      <c r="V36" s="79"/>
      <c r="W36" s="79"/>
      <c r="X36" s="78"/>
      <c r="Y36" s="208"/>
    </row>
    <row r="37" spans="1:25">
      <c r="A37" s="232"/>
      <c r="B37" s="232"/>
      <c r="C37" s="203"/>
      <c r="D37" s="203"/>
      <c r="E37" s="194"/>
      <c r="F37" s="194"/>
      <c r="G37" s="194"/>
      <c r="H37" s="194"/>
      <c r="I37" s="77"/>
      <c r="J37" s="19" t="s">
        <v>241</v>
      </c>
      <c r="K37" s="19" t="s">
        <v>240</v>
      </c>
      <c r="L37" s="76" t="s">
        <v>239</v>
      </c>
      <c r="M37" s="75" t="s">
        <v>241</v>
      </c>
      <c r="N37" s="19" t="s">
        <v>240</v>
      </c>
      <c r="O37" s="76" t="s">
        <v>239</v>
      </c>
      <c r="P37" s="75" t="s">
        <v>241</v>
      </c>
      <c r="Q37" s="19" t="s">
        <v>240</v>
      </c>
      <c r="R37" s="76" t="s">
        <v>239</v>
      </c>
      <c r="S37" s="75" t="s">
        <v>241</v>
      </c>
      <c r="T37" s="19" t="s">
        <v>240</v>
      </c>
      <c r="U37" s="76" t="s">
        <v>239</v>
      </c>
      <c r="V37" s="75" t="s">
        <v>241</v>
      </c>
      <c r="W37" s="19" t="s">
        <v>240</v>
      </c>
      <c r="X37" s="76" t="s">
        <v>239</v>
      </c>
      <c r="Y37" s="208"/>
    </row>
    <row r="38" spans="1:25" ht="15.75" thickBot="1">
      <c r="A38" s="233"/>
      <c r="B38" s="233"/>
      <c r="C38" s="203"/>
      <c r="D38" s="203"/>
      <c r="E38" s="194"/>
      <c r="F38" s="194"/>
      <c r="G38" s="194"/>
      <c r="H38" s="194"/>
      <c r="I38" s="64"/>
      <c r="J38" s="113">
        <f>'7bData'!Y37*10*4</f>
        <v>11151.454290682441</v>
      </c>
      <c r="K38" s="111">
        <f>'7bData'!Y38*10*4</f>
        <v>12346.800477207238</v>
      </c>
      <c r="L38" s="110">
        <f>'7bData'!Y39*10*4</f>
        <v>12130.27901018428</v>
      </c>
      <c r="M38" s="112">
        <f>'7bData'!Y40*10*4</f>
        <v>7604.9487536724801</v>
      </c>
      <c r="N38" s="111">
        <f>'7bData'!Y41*10*4</f>
        <v>6828.4630327978002</v>
      </c>
      <c r="O38" s="110">
        <f>'7bData'!Y42*10*4</f>
        <v>6766.4774764712802</v>
      </c>
      <c r="P38" s="60">
        <f>'7bData'!Y45*2*4</f>
        <v>414.77409126679282</v>
      </c>
      <c r="Q38" s="59">
        <f>'7bData'!Y46*2*4</f>
        <v>241.35344417388481</v>
      </c>
      <c r="R38" s="109">
        <f>'7bData'!Y47*2*4</f>
        <v>265.96295760726719</v>
      </c>
      <c r="S38" s="108">
        <f>P38/M38</f>
        <v>5.4540024489513575E-2</v>
      </c>
      <c r="T38" s="107">
        <f>Q38/N38</f>
        <v>3.5345207701153208E-2</v>
      </c>
      <c r="U38" s="106">
        <f>R38/O38</f>
        <v>3.9305969543545566E-2</v>
      </c>
      <c r="V38" s="105">
        <f>M38/J38</f>
        <v>0.68196923517202312</v>
      </c>
      <c r="W38" s="104">
        <f>N38/K38</f>
        <v>0.55305526686071083</v>
      </c>
      <c r="X38" s="103">
        <f>O38/L38</f>
        <v>0.55781713436189839</v>
      </c>
      <c r="Y38" s="209"/>
    </row>
    <row r="39" spans="1:25" ht="15.75" thickBot="1">
      <c r="C39" s="101"/>
      <c r="D39" s="101"/>
      <c r="E39" s="100"/>
      <c r="F39" s="100"/>
      <c r="G39" s="100"/>
      <c r="H39" s="100"/>
    </row>
    <row r="40" spans="1:25">
      <c r="A40" s="210" t="s">
        <v>247</v>
      </c>
      <c r="B40" s="213" t="s">
        <v>246</v>
      </c>
      <c r="C40" s="216" t="s">
        <v>144</v>
      </c>
      <c r="D40" s="206" t="s">
        <v>244</v>
      </c>
      <c r="E40" s="220">
        <f>AVERAGE(S43:U44)</f>
        <v>7.1018064438714126E-2</v>
      </c>
      <c r="F40" s="206">
        <f>STDEV(S43:U44)</f>
        <v>1.0290215502876768E-2</v>
      </c>
      <c r="G40" s="206">
        <f>F40/E40*100</f>
        <v>14.489574707794</v>
      </c>
      <c r="H40" s="224">
        <f>AVERAGE(V43:X44)</f>
        <v>0.78858659819327936</v>
      </c>
      <c r="I40" s="96" t="s">
        <v>243</v>
      </c>
      <c r="J40" s="95">
        <f>AVERAGE(J43:L44)</f>
        <v>18758.564651396755</v>
      </c>
      <c r="K40" s="91"/>
      <c r="L40" s="90"/>
      <c r="M40" s="95">
        <f>AVERAGE(M43:O44)</f>
        <v>15047.979230642066</v>
      </c>
      <c r="N40" s="91"/>
      <c r="O40" s="90"/>
      <c r="P40" s="95">
        <f>AVERAGE(P43:R44)</f>
        <v>1100.5078535411164</v>
      </c>
      <c r="Q40" s="91"/>
      <c r="R40" s="94"/>
      <c r="S40" s="93">
        <f>AVERAGE(S43:U44)</f>
        <v>7.1018064438714126E-2</v>
      </c>
      <c r="T40" s="91"/>
      <c r="U40" s="90"/>
      <c r="V40" s="92">
        <f>M40/J40</f>
        <v>0.80219246569708091</v>
      </c>
      <c r="W40" s="91"/>
      <c r="X40" s="90"/>
      <c r="Y40" s="228">
        <f>_xlfn.T.TEST(J44:L44,M44:O44,2,1)</f>
        <v>2.4555844188313924E-2</v>
      </c>
    </row>
    <row r="41" spans="1:25">
      <c r="A41" s="211"/>
      <c r="B41" s="214"/>
      <c r="C41" s="217"/>
      <c r="D41" s="194"/>
      <c r="E41" s="221"/>
      <c r="F41" s="194"/>
      <c r="G41" s="194"/>
      <c r="H41" s="225"/>
      <c r="I41" s="89" t="s">
        <v>242</v>
      </c>
      <c r="J41" s="88"/>
      <c r="K41" s="87"/>
      <c r="L41" s="86"/>
      <c r="M41" s="88"/>
      <c r="N41" s="87"/>
      <c r="O41" s="86"/>
      <c r="P41" s="85"/>
      <c r="Q41" s="84"/>
      <c r="R41" s="84"/>
      <c r="S41" s="83">
        <f>(STDEV(S43:U44)/AVERAGE(S43:U44))*100</f>
        <v>14.489574707794</v>
      </c>
      <c r="T41" s="82"/>
      <c r="U41" s="81"/>
      <c r="V41" s="80"/>
      <c r="W41" s="79"/>
      <c r="X41" s="78"/>
      <c r="Y41" s="229"/>
    </row>
    <row r="42" spans="1:25">
      <c r="A42" s="211"/>
      <c r="B42" s="214"/>
      <c r="C42" s="217"/>
      <c r="D42" s="194"/>
      <c r="E42" s="222"/>
      <c r="F42" s="194"/>
      <c r="G42" s="194"/>
      <c r="H42" s="226"/>
      <c r="I42" s="77"/>
      <c r="J42" s="19" t="s">
        <v>241</v>
      </c>
      <c r="K42" s="19" t="s">
        <v>240</v>
      </c>
      <c r="L42" s="76" t="s">
        <v>239</v>
      </c>
      <c r="M42" s="75" t="s">
        <v>241</v>
      </c>
      <c r="N42" s="19" t="s">
        <v>240</v>
      </c>
      <c r="O42" s="76" t="s">
        <v>239</v>
      </c>
      <c r="P42" s="75" t="s">
        <v>241</v>
      </c>
      <c r="Q42" s="19" t="s">
        <v>240</v>
      </c>
      <c r="R42" s="19" t="s">
        <v>239</v>
      </c>
      <c r="S42" s="74" t="s">
        <v>241</v>
      </c>
      <c r="T42" s="73" t="s">
        <v>240</v>
      </c>
      <c r="U42" s="72" t="s">
        <v>239</v>
      </c>
      <c r="V42" s="74" t="s">
        <v>241</v>
      </c>
      <c r="W42" s="73" t="s">
        <v>240</v>
      </c>
      <c r="X42" s="72" t="s">
        <v>239</v>
      </c>
      <c r="Y42" s="229"/>
    </row>
    <row r="43" spans="1:25">
      <c r="A43" s="211"/>
      <c r="B43" s="214"/>
      <c r="C43" s="217"/>
      <c r="D43" s="194"/>
      <c r="E43" s="222"/>
      <c r="F43" s="194"/>
      <c r="G43" s="194"/>
      <c r="H43" s="226"/>
      <c r="I43" s="71" t="s">
        <v>386</v>
      </c>
      <c r="J43" s="147">
        <f>Data!AR33*10*4</f>
        <v>7609.4530739316097</v>
      </c>
      <c r="K43" s="148">
        <f>Data!AR34*10*4</f>
        <v>8026.8449035742597</v>
      </c>
      <c r="L43" s="149">
        <f>Data!AR35*10*4</f>
        <v>8079.60105158228</v>
      </c>
      <c r="M43" s="147">
        <f>Data!AR36*10*4</f>
        <v>5953.7302224197092</v>
      </c>
      <c r="N43" s="148">
        <f>Data!AR37*10*4</f>
        <v>6182.1075884370493</v>
      </c>
      <c r="O43" s="149">
        <f>Data!AR38*10*4</f>
        <v>5987.4910902875199</v>
      </c>
      <c r="P43" s="147">
        <f>Data!AR39*2*4</f>
        <v>465.74266764153998</v>
      </c>
      <c r="Q43" s="148">
        <f>Data!AR40*2*4</f>
        <v>348.28053448436799</v>
      </c>
      <c r="R43" s="149">
        <f>Data!AR41*2*4</f>
        <v>398.34231848222203</v>
      </c>
      <c r="S43" s="67">
        <f t="shared" ref="S43:U44" si="0">P43/M43</f>
        <v>7.8227035865298791E-2</v>
      </c>
      <c r="T43" s="66">
        <f t="shared" si="0"/>
        <v>5.6336860771525284E-2</v>
      </c>
      <c r="U43" s="65">
        <f t="shared" si="0"/>
        <v>6.6529087471776702E-2</v>
      </c>
      <c r="V43" s="67">
        <f t="shared" ref="V43:X44" si="1">M43/J43</f>
        <v>0.78241237110929041</v>
      </c>
      <c r="W43" s="66">
        <f t="shared" si="1"/>
        <v>0.7701790258441682</v>
      </c>
      <c r="X43" s="65">
        <f t="shared" si="1"/>
        <v>0.74106271486201059</v>
      </c>
      <c r="Y43" s="229"/>
    </row>
    <row r="44" spans="1:25" ht="15.75" thickBot="1">
      <c r="A44" s="212"/>
      <c r="B44" s="215"/>
      <c r="C44" s="218"/>
      <c r="D44" s="219"/>
      <c r="E44" s="223"/>
      <c r="F44" s="219"/>
      <c r="G44" s="219"/>
      <c r="H44" s="227"/>
      <c r="I44" s="64" t="s">
        <v>387</v>
      </c>
      <c r="J44" s="113">
        <f>'7bData'!AF37*10*4</f>
        <v>28671.36324831532</v>
      </c>
      <c r="K44" s="111">
        <f>'7bData'!AF38*10*4</f>
        <v>31004.152367598283</v>
      </c>
      <c r="L44" s="110">
        <f>'7bData'!AF39*10*4</f>
        <v>29159.973263378761</v>
      </c>
      <c r="M44" s="112">
        <f>'7bData'!AF40*10*4</f>
        <v>22302.249291912121</v>
      </c>
      <c r="N44" s="111">
        <f>'7bData'!AF41*10*4</f>
        <v>24486.926493372321</v>
      </c>
      <c r="O44" s="110">
        <f>'7bData'!AF42*10*4</f>
        <v>25375.370697423681</v>
      </c>
      <c r="P44" s="60">
        <f>'7bData'!AF45*2*4</f>
        <v>1895.3230746555921</v>
      </c>
      <c r="Q44" s="59">
        <f>'7bData'!AF46*2*4</f>
        <v>1598.655892000128</v>
      </c>
      <c r="R44" s="109">
        <f>'7bData'!AF47*2*4</f>
        <v>1896.7026339828481</v>
      </c>
      <c r="S44" s="57">
        <f t="shared" si="0"/>
        <v>8.4983494258712655E-2</v>
      </c>
      <c r="T44" s="56">
        <f t="shared" si="0"/>
        <v>6.5286098377141097E-2</v>
      </c>
      <c r="U44" s="55">
        <f t="shared" si="0"/>
        <v>7.4745809887830209E-2</v>
      </c>
      <c r="V44" s="57">
        <f t="shared" si="1"/>
        <v>0.77785800063840926</v>
      </c>
      <c r="W44" s="56">
        <f t="shared" si="1"/>
        <v>0.78979506367550423</v>
      </c>
      <c r="X44" s="55">
        <f t="shared" si="1"/>
        <v>0.87021241303029373</v>
      </c>
      <c r="Y44" s="230"/>
    </row>
    <row r="46" spans="1:25">
      <c r="C46" s="165" t="s">
        <v>401</v>
      </c>
    </row>
    <row r="47" spans="1:25">
      <c r="C47" s="164" t="s">
        <v>406</v>
      </c>
    </row>
    <row r="48" spans="1:25">
      <c r="D48" s="146"/>
    </row>
    <row r="49" spans="4:4" ht="17.25">
      <c r="D49" s="145"/>
    </row>
  </sheetData>
  <mergeCells count="77">
    <mergeCell ref="A35:A38"/>
    <mergeCell ref="B35:B38"/>
    <mergeCell ref="C35:C38"/>
    <mergeCell ref="D35:D38"/>
    <mergeCell ref="E35:E38"/>
    <mergeCell ref="A30:A33"/>
    <mergeCell ref="B30:B33"/>
    <mergeCell ref="C30:C33"/>
    <mergeCell ref="D30:D33"/>
    <mergeCell ref="E30:E33"/>
    <mergeCell ref="H35:H38"/>
    <mergeCell ref="G25:G28"/>
    <mergeCell ref="H25:H28"/>
    <mergeCell ref="Y25:Y28"/>
    <mergeCell ref="F30:F33"/>
    <mergeCell ref="Y35:Y38"/>
    <mergeCell ref="H30:H33"/>
    <mergeCell ref="Y30:Y33"/>
    <mergeCell ref="F35:F38"/>
    <mergeCell ref="G35:G38"/>
    <mergeCell ref="J3:L3"/>
    <mergeCell ref="M3:O3"/>
    <mergeCell ref="P3:R3"/>
    <mergeCell ref="S3:U3"/>
    <mergeCell ref="V3:X3"/>
    <mergeCell ref="F5:F8"/>
    <mergeCell ref="G5:G8"/>
    <mergeCell ref="H5:H8"/>
    <mergeCell ref="Y5:Y8"/>
    <mergeCell ref="A10:A13"/>
    <mergeCell ref="B10:B13"/>
    <mergeCell ref="C10:C13"/>
    <mergeCell ref="D10:D13"/>
    <mergeCell ref="E10:E13"/>
    <mergeCell ref="F10:F13"/>
    <mergeCell ref="A5:A8"/>
    <mergeCell ref="B5:B8"/>
    <mergeCell ref="C5:C8"/>
    <mergeCell ref="D5:D8"/>
    <mergeCell ref="E5:E8"/>
    <mergeCell ref="G10:G13"/>
    <mergeCell ref="H10:H13"/>
    <mergeCell ref="Y10:Y13"/>
    <mergeCell ref="A15:A18"/>
    <mergeCell ref="B15:B18"/>
    <mergeCell ref="C15:C18"/>
    <mergeCell ref="D15:D18"/>
    <mergeCell ref="E15:E18"/>
    <mergeCell ref="F15:F18"/>
    <mergeCell ref="G15:G18"/>
    <mergeCell ref="H15:H18"/>
    <mergeCell ref="Y15:Y18"/>
    <mergeCell ref="H20:H23"/>
    <mergeCell ref="Y20:Y23"/>
    <mergeCell ref="A40:A44"/>
    <mergeCell ref="B40:B44"/>
    <mergeCell ref="C40:C44"/>
    <mergeCell ref="D40:D44"/>
    <mergeCell ref="E40:E44"/>
    <mergeCell ref="F40:F44"/>
    <mergeCell ref="G40:G44"/>
    <mergeCell ref="H40:H44"/>
    <mergeCell ref="Y40:Y44"/>
    <mergeCell ref="G30:G33"/>
    <mergeCell ref="A25:A28"/>
    <mergeCell ref="B25:B28"/>
    <mergeCell ref="A20:A23"/>
    <mergeCell ref="B20:B23"/>
    <mergeCell ref="C25:C28"/>
    <mergeCell ref="D25:D28"/>
    <mergeCell ref="E25:E28"/>
    <mergeCell ref="F20:F23"/>
    <mergeCell ref="G20:G23"/>
    <mergeCell ref="C20:C23"/>
    <mergeCell ref="D20:D23"/>
    <mergeCell ref="E20:E23"/>
    <mergeCell ref="F25:F2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F1AC-0539-4509-B769-649994E869F7}">
  <dimension ref="A2:L116"/>
  <sheetViews>
    <sheetView topLeftCell="A100" zoomScaleNormal="100" workbookViewId="0">
      <selection activeCell="C118" sqref="C118"/>
    </sheetView>
  </sheetViews>
  <sheetFormatPr defaultRowHeight="15"/>
  <cols>
    <col min="1" max="1" width="12.5703125" bestFit="1" customWidth="1"/>
    <col min="3" max="3" width="26.85546875" bestFit="1" customWidth="1"/>
    <col min="4" max="4" width="15.5703125" bestFit="1" customWidth="1"/>
    <col min="5" max="5" width="8.85546875" bestFit="1" customWidth="1"/>
    <col min="6" max="6" width="13.7109375" bestFit="1" customWidth="1"/>
    <col min="7" max="7" width="16.42578125" bestFit="1" customWidth="1"/>
    <col min="8" max="8" width="16.28515625" bestFit="1" customWidth="1"/>
    <col min="9" max="9" width="15.42578125" bestFit="1" customWidth="1"/>
    <col min="10" max="10" width="16.28515625" bestFit="1" customWidth="1"/>
    <col min="11" max="11" width="16.5703125" bestFit="1" customWidth="1"/>
  </cols>
  <sheetData>
    <row r="2" spans="1:12">
      <c r="A2" s="125" t="s">
        <v>392</v>
      </c>
      <c r="K2" s="12" t="s">
        <v>312</v>
      </c>
      <c r="L2">
        <v>107</v>
      </c>
    </row>
    <row r="3" spans="1:12">
      <c r="A3" s="236" t="s">
        <v>21</v>
      </c>
      <c r="B3" s="237"/>
      <c r="C3" s="237"/>
      <c r="D3" s="237"/>
      <c r="E3" s="237"/>
      <c r="F3" s="237"/>
      <c r="G3" s="237"/>
      <c r="H3" s="237"/>
      <c r="I3" s="238"/>
      <c r="J3" s="3"/>
      <c r="K3" s="12"/>
    </row>
    <row r="4" spans="1:12">
      <c r="A4" s="3" t="s">
        <v>108</v>
      </c>
      <c r="B4" s="3" t="s">
        <v>108</v>
      </c>
      <c r="C4" s="3" t="s">
        <v>53</v>
      </c>
      <c r="D4" s="3" t="s">
        <v>30</v>
      </c>
      <c r="E4" s="3" t="s">
        <v>84</v>
      </c>
      <c r="F4" s="3" t="s">
        <v>46</v>
      </c>
      <c r="G4" s="3" t="s">
        <v>56</v>
      </c>
      <c r="H4" s="3" t="s">
        <v>22</v>
      </c>
      <c r="I4" s="3" t="s">
        <v>60</v>
      </c>
      <c r="J4" s="3" t="s">
        <v>10</v>
      </c>
    </row>
    <row r="5" spans="1:12">
      <c r="A5" s="1"/>
      <c r="B5" s="1"/>
      <c r="C5" s="1" t="s">
        <v>27</v>
      </c>
      <c r="D5" s="1"/>
      <c r="E5" s="1"/>
      <c r="F5" s="1" t="s">
        <v>16</v>
      </c>
      <c r="G5" s="1" t="s">
        <v>38</v>
      </c>
      <c r="H5" s="1" t="s">
        <v>132</v>
      </c>
      <c r="I5" s="2">
        <v>44497.509002650499</v>
      </c>
      <c r="J5" s="4">
        <v>5000</v>
      </c>
    </row>
    <row r="6" spans="1:12">
      <c r="A6" s="1"/>
      <c r="B6" s="1"/>
      <c r="C6" s="1" t="s">
        <v>19</v>
      </c>
      <c r="D6" s="1"/>
      <c r="E6" s="1"/>
      <c r="F6" s="1" t="s">
        <v>36</v>
      </c>
      <c r="G6" s="1" t="s">
        <v>38</v>
      </c>
      <c r="H6" s="1" t="s">
        <v>133</v>
      </c>
      <c r="I6" s="2">
        <v>44497.5271319444</v>
      </c>
      <c r="J6" s="4">
        <v>3500</v>
      </c>
    </row>
    <row r="7" spans="1:12">
      <c r="A7" s="1"/>
      <c r="B7" s="1"/>
      <c r="C7" s="1" t="s">
        <v>61</v>
      </c>
      <c r="D7" s="1"/>
      <c r="E7" s="1"/>
      <c r="F7" s="1" t="s">
        <v>103</v>
      </c>
      <c r="G7" s="1" t="s">
        <v>38</v>
      </c>
      <c r="H7" s="1" t="s">
        <v>39</v>
      </c>
      <c r="I7" s="2">
        <v>44497.545189201403</v>
      </c>
      <c r="J7" s="4">
        <v>2500</v>
      </c>
    </row>
    <row r="8" spans="1:12">
      <c r="A8" s="1"/>
      <c r="B8" s="1"/>
      <c r="C8" s="1" t="s">
        <v>75</v>
      </c>
      <c r="D8" s="1"/>
      <c r="E8" s="1"/>
      <c r="F8" s="1" t="s">
        <v>44</v>
      </c>
      <c r="G8" s="1" t="s">
        <v>38</v>
      </c>
      <c r="H8" s="1" t="s">
        <v>134</v>
      </c>
      <c r="I8" s="2">
        <v>44497.563237858798</v>
      </c>
      <c r="J8" s="4">
        <v>1500</v>
      </c>
    </row>
    <row r="9" spans="1:12">
      <c r="A9" s="1"/>
      <c r="B9" s="1"/>
      <c r="C9" s="1" t="s">
        <v>125</v>
      </c>
      <c r="D9" s="1"/>
      <c r="E9" s="1"/>
      <c r="F9" s="1" t="s">
        <v>29</v>
      </c>
      <c r="G9" s="1" t="s">
        <v>38</v>
      </c>
      <c r="H9" s="1" t="s">
        <v>93</v>
      </c>
      <c r="I9" s="2">
        <v>44497.5813599537</v>
      </c>
      <c r="J9" s="4">
        <v>800</v>
      </c>
    </row>
    <row r="10" spans="1:12">
      <c r="A10" s="1"/>
      <c r="B10" s="1"/>
      <c r="C10" s="1" t="s">
        <v>130</v>
      </c>
      <c r="D10" s="1"/>
      <c r="E10" s="1"/>
      <c r="F10" s="1" t="s">
        <v>58</v>
      </c>
      <c r="G10" s="1" t="s">
        <v>38</v>
      </c>
      <c r="H10" s="1" t="s">
        <v>32</v>
      </c>
      <c r="I10" s="2">
        <v>44497.599413923599</v>
      </c>
      <c r="J10" s="4">
        <v>500</v>
      </c>
    </row>
    <row r="11" spans="1:12">
      <c r="A11" s="1"/>
      <c r="B11" s="1"/>
      <c r="C11" s="1" t="s">
        <v>49</v>
      </c>
      <c r="D11" s="1"/>
      <c r="E11" s="1"/>
      <c r="F11" s="1" t="s">
        <v>13</v>
      </c>
      <c r="G11" s="1" t="s">
        <v>38</v>
      </c>
      <c r="H11" s="1" t="s">
        <v>95</v>
      </c>
      <c r="I11" s="2">
        <v>44497.617482928203</v>
      </c>
      <c r="J11" s="4">
        <v>350</v>
      </c>
    </row>
    <row r="12" spans="1:12">
      <c r="A12" s="1"/>
      <c r="B12" s="1"/>
      <c r="C12" s="1" t="s">
        <v>94</v>
      </c>
      <c r="D12" s="1"/>
      <c r="E12" s="1"/>
      <c r="F12" s="1" t="s">
        <v>50</v>
      </c>
      <c r="G12" s="1" t="s">
        <v>38</v>
      </c>
      <c r="H12" s="1" t="s">
        <v>57</v>
      </c>
      <c r="I12" s="2">
        <v>44497.635630995399</v>
      </c>
      <c r="J12" s="4">
        <v>200</v>
      </c>
    </row>
    <row r="13" spans="1:12">
      <c r="A13" s="1"/>
      <c r="B13" s="1"/>
      <c r="C13" s="1" t="s">
        <v>17</v>
      </c>
      <c r="D13" s="1"/>
      <c r="E13" s="1"/>
      <c r="F13" s="1" t="s">
        <v>91</v>
      </c>
      <c r="G13" s="1" t="s">
        <v>38</v>
      </c>
      <c r="H13" s="1" t="s">
        <v>115</v>
      </c>
      <c r="I13" s="2">
        <v>44497.653701458301</v>
      </c>
      <c r="J13" s="4">
        <v>125</v>
      </c>
    </row>
    <row r="14" spans="1:12">
      <c r="A14" s="1"/>
      <c r="B14" s="1"/>
      <c r="C14" s="1" t="s">
        <v>113</v>
      </c>
      <c r="D14" s="1"/>
      <c r="E14" s="1"/>
      <c r="F14" s="1" t="s">
        <v>51</v>
      </c>
      <c r="G14" s="1" t="s">
        <v>38</v>
      </c>
      <c r="H14" s="1" t="s">
        <v>118</v>
      </c>
      <c r="I14" s="2">
        <v>44497.671802743098</v>
      </c>
      <c r="J14" s="4">
        <v>80</v>
      </c>
    </row>
    <row r="15" spans="1:12">
      <c r="A15" s="1"/>
      <c r="B15" s="1"/>
      <c r="C15" s="1" t="s">
        <v>100</v>
      </c>
      <c r="D15" s="1"/>
      <c r="E15" s="1"/>
      <c r="F15" s="1" t="s">
        <v>89</v>
      </c>
      <c r="G15" s="1" t="s">
        <v>38</v>
      </c>
      <c r="H15" s="1" t="s">
        <v>127</v>
      </c>
      <c r="I15" s="2">
        <v>44497.689980127303</v>
      </c>
      <c r="J15" s="4">
        <v>50</v>
      </c>
    </row>
    <row r="16" spans="1:12">
      <c r="A16" s="1"/>
      <c r="B16" s="1"/>
      <c r="C16" s="1" t="s">
        <v>107</v>
      </c>
      <c r="D16" s="1"/>
      <c r="E16" s="1"/>
      <c r="F16" s="1" t="s">
        <v>131</v>
      </c>
      <c r="G16" s="1" t="s">
        <v>38</v>
      </c>
      <c r="H16" s="1" t="s">
        <v>112</v>
      </c>
      <c r="I16" s="2">
        <v>44497.708085439801</v>
      </c>
      <c r="J16" s="4">
        <v>30</v>
      </c>
    </row>
    <row r="17" spans="1:10">
      <c r="A17" s="1"/>
      <c r="B17" s="1"/>
      <c r="C17" s="1" t="s">
        <v>65</v>
      </c>
      <c r="D17" s="1"/>
      <c r="E17" s="1"/>
      <c r="F17" s="1" t="s">
        <v>92</v>
      </c>
      <c r="G17" s="1" t="s">
        <v>38</v>
      </c>
      <c r="H17" s="1" t="s">
        <v>52</v>
      </c>
      <c r="I17" s="2">
        <v>44497.726174155097</v>
      </c>
      <c r="J17" s="4">
        <v>20</v>
      </c>
    </row>
    <row r="18" spans="1:10">
      <c r="A18" s="1"/>
      <c r="B18" s="1"/>
      <c r="C18" s="1" t="s">
        <v>126</v>
      </c>
      <c r="D18" s="1"/>
      <c r="E18" s="1"/>
      <c r="F18" s="1" t="s">
        <v>86</v>
      </c>
      <c r="G18" s="1" t="s">
        <v>38</v>
      </c>
      <c r="H18" s="1" t="s">
        <v>18</v>
      </c>
      <c r="I18" s="2">
        <v>44497.744373032401</v>
      </c>
      <c r="J18" s="4">
        <v>12</v>
      </c>
    </row>
    <row r="19" spans="1:10">
      <c r="A19" s="1"/>
      <c r="B19" s="1"/>
      <c r="C19" s="1" t="s">
        <v>109</v>
      </c>
      <c r="D19" s="1"/>
      <c r="E19" s="1"/>
      <c r="F19" s="1" t="s">
        <v>77</v>
      </c>
      <c r="G19" s="1" t="s">
        <v>38</v>
      </c>
      <c r="H19" s="1" t="s">
        <v>83</v>
      </c>
      <c r="I19" s="2">
        <v>44497.762493969902</v>
      </c>
      <c r="J19" s="4">
        <v>7</v>
      </c>
    </row>
    <row r="20" spans="1:10">
      <c r="A20" s="1"/>
      <c r="B20" s="1"/>
      <c r="C20" s="1" t="s">
        <v>88</v>
      </c>
      <c r="D20" s="1"/>
      <c r="E20" s="1"/>
      <c r="F20" s="1" t="s">
        <v>73</v>
      </c>
      <c r="G20" s="1" t="s">
        <v>122</v>
      </c>
      <c r="H20" s="1"/>
      <c r="I20" s="2">
        <v>44497.364500289397</v>
      </c>
      <c r="J20" s="4"/>
    </row>
    <row r="21" spans="1:10">
      <c r="A21" s="1"/>
      <c r="B21" s="1"/>
      <c r="C21" s="1" t="s">
        <v>88</v>
      </c>
      <c r="D21" s="1"/>
      <c r="E21" s="1"/>
      <c r="F21" s="1" t="s">
        <v>48</v>
      </c>
      <c r="G21" s="1" t="s">
        <v>122</v>
      </c>
      <c r="H21" s="1"/>
      <c r="I21" s="2">
        <v>44497.382463194401</v>
      </c>
      <c r="J21" s="4"/>
    </row>
    <row r="22" spans="1:10">
      <c r="A22" s="1"/>
      <c r="B22" s="1"/>
      <c r="C22" s="1" t="s">
        <v>88</v>
      </c>
      <c r="D22" s="1"/>
      <c r="E22" s="1"/>
      <c r="F22" s="1" t="s">
        <v>12</v>
      </c>
      <c r="G22" s="1" t="s">
        <v>122</v>
      </c>
      <c r="H22" s="1"/>
      <c r="I22" s="2">
        <v>44497.400513807901</v>
      </c>
      <c r="J22" s="4"/>
    </row>
    <row r="23" spans="1:10">
      <c r="A23" s="1"/>
      <c r="B23" s="1"/>
      <c r="C23" s="1" t="s">
        <v>88</v>
      </c>
      <c r="D23" s="1"/>
      <c r="E23" s="1"/>
      <c r="F23" s="1" t="s">
        <v>97</v>
      </c>
      <c r="G23" s="1" t="s">
        <v>122</v>
      </c>
      <c r="H23" s="1"/>
      <c r="I23" s="2">
        <v>44497.418616458301</v>
      </c>
      <c r="J23" s="4"/>
    </row>
    <row r="24" spans="1:10">
      <c r="A24" s="1"/>
      <c r="B24" s="1"/>
      <c r="C24" s="1" t="s">
        <v>88</v>
      </c>
      <c r="D24" s="1"/>
      <c r="E24" s="1"/>
      <c r="F24" s="1" t="s">
        <v>24</v>
      </c>
      <c r="G24" s="1" t="s">
        <v>122</v>
      </c>
      <c r="H24" s="1"/>
      <c r="I24" s="2">
        <v>44497.436662546301</v>
      </c>
      <c r="J24" s="4"/>
    </row>
    <row r="25" spans="1:10">
      <c r="A25" s="1"/>
      <c r="B25" s="1"/>
      <c r="C25" s="1" t="s">
        <v>88</v>
      </c>
      <c r="D25" s="1"/>
      <c r="E25" s="1"/>
      <c r="F25" s="1" t="s">
        <v>119</v>
      </c>
      <c r="G25" s="1" t="s">
        <v>122</v>
      </c>
      <c r="H25" s="1"/>
      <c r="I25" s="2">
        <v>44497.780611180598</v>
      </c>
      <c r="J25" s="4"/>
    </row>
    <row r="26" spans="1:10">
      <c r="A26" s="1"/>
      <c r="B26" s="1"/>
      <c r="C26" s="1" t="s">
        <v>88</v>
      </c>
      <c r="D26" s="1"/>
      <c r="E26" s="1"/>
      <c r="F26" s="1" t="s">
        <v>76</v>
      </c>
      <c r="G26" s="1" t="s">
        <v>122</v>
      </c>
      <c r="H26" s="1"/>
      <c r="I26" s="2">
        <v>44497.980241909703</v>
      </c>
      <c r="J26" s="4"/>
    </row>
    <row r="27" spans="1:10">
      <c r="A27" s="1"/>
      <c r="B27" s="1"/>
      <c r="C27" s="1" t="s">
        <v>88</v>
      </c>
      <c r="D27" s="1"/>
      <c r="E27" s="1"/>
      <c r="F27" s="1" t="s">
        <v>47</v>
      </c>
      <c r="G27" s="1" t="s">
        <v>122</v>
      </c>
      <c r="H27" s="1"/>
      <c r="I27" s="2">
        <v>44498.052829525499</v>
      </c>
      <c r="J27" s="4"/>
    </row>
    <row r="28" spans="1:10">
      <c r="A28" s="1"/>
      <c r="B28" s="1"/>
      <c r="C28" s="1" t="s">
        <v>27</v>
      </c>
      <c r="D28" s="1"/>
      <c r="E28" s="1"/>
      <c r="F28" s="1" t="s">
        <v>54</v>
      </c>
      <c r="G28" s="1" t="s">
        <v>23</v>
      </c>
      <c r="H28" s="1" t="s">
        <v>132</v>
      </c>
      <c r="I28" s="2">
        <v>44497.454727673598</v>
      </c>
      <c r="J28" s="4">
        <v>5000</v>
      </c>
    </row>
    <row r="29" spans="1:10">
      <c r="A29" s="1"/>
      <c r="B29" s="1"/>
      <c r="C29" s="1" t="s">
        <v>27</v>
      </c>
      <c r="D29" s="1"/>
      <c r="E29" s="1"/>
      <c r="F29" s="1" t="s">
        <v>68</v>
      </c>
      <c r="G29" s="1" t="s">
        <v>23</v>
      </c>
      <c r="H29" s="1" t="s">
        <v>132</v>
      </c>
      <c r="I29" s="2">
        <v>44497.472842638897</v>
      </c>
      <c r="J29" s="4">
        <v>5000</v>
      </c>
    </row>
    <row r="30" spans="1:10">
      <c r="A30" s="1"/>
      <c r="B30" s="1"/>
      <c r="C30" s="1" t="s">
        <v>27</v>
      </c>
      <c r="D30" s="1"/>
      <c r="E30" s="1"/>
      <c r="F30" s="1" t="s">
        <v>102</v>
      </c>
      <c r="G30" s="1" t="s">
        <v>23</v>
      </c>
      <c r="H30" s="1" t="s">
        <v>132</v>
      </c>
      <c r="I30" s="2">
        <v>44497.490944282399</v>
      </c>
      <c r="J30" s="4">
        <v>5000</v>
      </c>
    </row>
    <row r="31" spans="1:10">
      <c r="A31" s="1"/>
      <c r="B31" s="1"/>
      <c r="C31" s="1" t="s">
        <v>5</v>
      </c>
      <c r="D31" s="1"/>
      <c r="E31" s="1"/>
      <c r="F31" s="1" t="s">
        <v>62</v>
      </c>
      <c r="G31" s="1" t="s">
        <v>23</v>
      </c>
      <c r="H31" s="1" t="s">
        <v>93</v>
      </c>
      <c r="I31" s="2">
        <v>44497.798763773098</v>
      </c>
      <c r="J31" s="4">
        <v>800</v>
      </c>
    </row>
    <row r="32" spans="1:10">
      <c r="A32" s="1"/>
      <c r="B32" s="1"/>
      <c r="C32" s="1" t="s">
        <v>43</v>
      </c>
      <c r="D32" s="1"/>
      <c r="E32" s="1"/>
      <c r="F32" s="1" t="s">
        <v>74</v>
      </c>
      <c r="G32" s="1" t="s">
        <v>23</v>
      </c>
      <c r="H32" s="1" t="s">
        <v>127</v>
      </c>
      <c r="I32" s="2">
        <v>44497.816863368098</v>
      </c>
      <c r="J32" s="4">
        <v>50</v>
      </c>
    </row>
    <row r="33" spans="1:10">
      <c r="A33" s="1"/>
      <c r="B33" s="1"/>
      <c r="C33" s="1" t="s">
        <v>49</v>
      </c>
      <c r="D33" s="1"/>
      <c r="E33" s="1"/>
      <c r="F33" s="1" t="s">
        <v>105</v>
      </c>
      <c r="G33" s="1" t="s">
        <v>23</v>
      </c>
      <c r="H33" s="1" t="s">
        <v>95</v>
      </c>
      <c r="I33" s="2">
        <v>44497.943903911997</v>
      </c>
      <c r="J33" s="4">
        <v>350</v>
      </c>
    </row>
    <row r="34" spans="1:10">
      <c r="A34" s="1"/>
      <c r="B34" s="1"/>
      <c r="C34" s="1" t="s">
        <v>129</v>
      </c>
      <c r="D34" s="1"/>
      <c r="E34" s="1"/>
      <c r="F34" s="1" t="s">
        <v>110</v>
      </c>
      <c r="G34" s="1" t="s">
        <v>23</v>
      </c>
      <c r="H34" s="1" t="s">
        <v>57</v>
      </c>
      <c r="I34" s="2">
        <v>44497.9621044097</v>
      </c>
      <c r="J34" s="4">
        <v>200</v>
      </c>
    </row>
    <row r="35" spans="1:10">
      <c r="A35" s="1"/>
      <c r="B35" s="1"/>
      <c r="C35" s="1" t="s">
        <v>117</v>
      </c>
      <c r="D35" s="1"/>
      <c r="E35" s="1"/>
      <c r="F35" s="1" t="s">
        <v>66</v>
      </c>
      <c r="G35" s="1" t="s">
        <v>21</v>
      </c>
      <c r="H35" s="1"/>
      <c r="I35" s="2">
        <v>44497.834986736103</v>
      </c>
      <c r="J35" s="4"/>
    </row>
    <row r="36" spans="1:10">
      <c r="A36" s="1"/>
      <c r="B36" s="1"/>
      <c r="C36" s="1" t="s">
        <v>121</v>
      </c>
      <c r="D36" s="1"/>
      <c r="E36" s="1"/>
      <c r="F36" s="1" t="s">
        <v>124</v>
      </c>
      <c r="G36" s="1" t="s">
        <v>21</v>
      </c>
      <c r="H36" s="1"/>
      <c r="I36" s="2">
        <v>44497.8531695602</v>
      </c>
      <c r="J36" s="4"/>
    </row>
    <row r="37" spans="1:10">
      <c r="A37" s="1"/>
      <c r="B37" s="1"/>
      <c r="C37" s="1" t="s">
        <v>31</v>
      </c>
      <c r="D37" s="1"/>
      <c r="E37" s="1"/>
      <c r="F37" s="1" t="s">
        <v>114</v>
      </c>
      <c r="G37" s="1" t="s">
        <v>21</v>
      </c>
      <c r="H37" s="1"/>
      <c r="I37" s="2">
        <v>44497.871385451399</v>
      </c>
      <c r="J37" s="4"/>
    </row>
    <row r="38" spans="1:10">
      <c r="A38" s="1"/>
      <c r="B38" s="1"/>
      <c r="C38" s="1" t="s">
        <v>28</v>
      </c>
      <c r="D38" s="1"/>
      <c r="E38" s="1"/>
      <c r="F38" s="1" t="s">
        <v>72</v>
      </c>
      <c r="G38" s="1" t="s">
        <v>21</v>
      </c>
      <c r="H38" s="1"/>
      <c r="I38" s="2">
        <v>44497.889499768498</v>
      </c>
      <c r="J38" s="4"/>
    </row>
    <row r="39" spans="1:10">
      <c r="A39" s="1"/>
      <c r="B39" s="1"/>
      <c r="C39" s="1" t="s">
        <v>64</v>
      </c>
      <c r="D39" s="1"/>
      <c r="E39" s="1"/>
      <c r="F39" s="1" t="s">
        <v>99</v>
      </c>
      <c r="G39" s="1" t="s">
        <v>21</v>
      </c>
      <c r="H39" s="1"/>
      <c r="I39" s="2">
        <v>44497.907667893502</v>
      </c>
      <c r="J39" s="4"/>
    </row>
    <row r="40" spans="1:10">
      <c r="A40" s="1"/>
      <c r="B40" s="1"/>
      <c r="C40" s="1" t="s">
        <v>116</v>
      </c>
      <c r="D40" s="1"/>
      <c r="E40" s="1"/>
      <c r="F40" s="1" t="s">
        <v>33</v>
      </c>
      <c r="G40" s="1" t="s">
        <v>21</v>
      </c>
      <c r="H40" s="1"/>
      <c r="I40" s="2">
        <v>44497.925772199102</v>
      </c>
      <c r="J40" s="4"/>
    </row>
    <row r="41" spans="1:10">
      <c r="A41" s="1"/>
      <c r="B41" s="1"/>
      <c r="C41" s="1" t="s">
        <v>35</v>
      </c>
      <c r="D41" s="1"/>
      <c r="E41" s="1"/>
      <c r="F41" s="1" t="s">
        <v>41</v>
      </c>
      <c r="G41" s="1" t="s">
        <v>21</v>
      </c>
      <c r="H41" s="1"/>
      <c r="I41" s="2">
        <v>44497.998361030099</v>
      </c>
      <c r="J41" s="4"/>
    </row>
    <row r="42" spans="1:10">
      <c r="A42" s="1"/>
      <c r="B42" s="1"/>
      <c r="C42" s="1" t="s">
        <v>67</v>
      </c>
      <c r="D42" s="1"/>
      <c r="E42" s="1"/>
      <c r="F42" s="1" t="s">
        <v>59</v>
      </c>
      <c r="G42" s="1" t="s">
        <v>21</v>
      </c>
      <c r="H42" s="1"/>
      <c r="I42" s="2">
        <v>44498.0165414699</v>
      </c>
      <c r="J42" s="4"/>
    </row>
    <row r="43" spans="1:10">
      <c r="A43" s="1"/>
      <c r="B43" s="1"/>
      <c r="C43" s="1" t="s">
        <v>6</v>
      </c>
      <c r="D43" s="1"/>
      <c r="E43" s="1"/>
      <c r="F43" s="1" t="s">
        <v>20</v>
      </c>
      <c r="G43" s="1" t="s">
        <v>21</v>
      </c>
      <c r="H43" s="1"/>
      <c r="I43" s="2">
        <v>44498.0346790162</v>
      </c>
      <c r="J43" s="4"/>
    </row>
    <row r="44" spans="1:10">
      <c r="A44" s="1"/>
      <c r="B44" s="1"/>
      <c r="C44" s="1" t="s">
        <v>310</v>
      </c>
      <c r="D44" s="1" t="s">
        <v>265</v>
      </c>
      <c r="E44" s="1"/>
      <c r="F44" s="4">
        <v>22</v>
      </c>
      <c r="G44" s="1" t="s">
        <v>309</v>
      </c>
      <c r="H44" s="1" t="s">
        <v>21</v>
      </c>
      <c r="I44" s="1"/>
      <c r="J44" s="2">
        <v>44405.991659097199</v>
      </c>
    </row>
    <row r="45" spans="1:10">
      <c r="A45" s="1"/>
      <c r="B45" s="1"/>
      <c r="C45" s="1" t="s">
        <v>308</v>
      </c>
      <c r="D45" s="1" t="s">
        <v>265</v>
      </c>
      <c r="E45" s="1"/>
      <c r="F45" s="4">
        <v>23</v>
      </c>
      <c r="G45" s="1" t="s">
        <v>307</v>
      </c>
      <c r="H45" s="1" t="s">
        <v>21</v>
      </c>
      <c r="I45" s="1"/>
      <c r="J45" s="2">
        <v>44406.009546087997</v>
      </c>
    </row>
    <row r="46" spans="1:10">
      <c r="A46" s="1"/>
      <c r="B46" s="1"/>
      <c r="C46" s="1" t="s">
        <v>306</v>
      </c>
      <c r="D46" s="1" t="s">
        <v>265</v>
      </c>
      <c r="E46" s="1"/>
      <c r="F46" s="4">
        <v>25</v>
      </c>
      <c r="G46" s="1" t="s">
        <v>305</v>
      </c>
      <c r="H46" s="1" t="s">
        <v>21</v>
      </c>
      <c r="I46" s="1"/>
      <c r="J46" s="2">
        <v>44406.0630407176</v>
      </c>
    </row>
    <row r="47" spans="1:10">
      <c r="A47" s="1"/>
      <c r="B47" s="1"/>
      <c r="C47" s="1" t="s">
        <v>304</v>
      </c>
      <c r="D47" s="1" t="s">
        <v>265</v>
      </c>
      <c r="E47" s="1"/>
      <c r="F47" s="4">
        <v>26</v>
      </c>
      <c r="G47" s="1" t="s">
        <v>303</v>
      </c>
      <c r="H47" s="1" t="s">
        <v>21</v>
      </c>
      <c r="I47" s="1"/>
      <c r="J47" s="2">
        <v>44406.080862210598</v>
      </c>
    </row>
    <row r="48" spans="1:10">
      <c r="A48" s="1"/>
      <c r="B48" s="1"/>
      <c r="C48" s="1" t="s">
        <v>302</v>
      </c>
      <c r="D48" s="1" t="s">
        <v>265</v>
      </c>
      <c r="E48" s="1"/>
      <c r="F48" s="4">
        <v>27</v>
      </c>
      <c r="G48" s="1" t="s">
        <v>301</v>
      </c>
      <c r="H48" s="1" t="s">
        <v>21</v>
      </c>
      <c r="I48" s="1"/>
      <c r="J48" s="2">
        <v>44406.098652094901</v>
      </c>
    </row>
    <row r="49" spans="1:10">
      <c r="A49" s="1"/>
      <c r="B49" s="1"/>
      <c r="C49" s="1" t="s">
        <v>300</v>
      </c>
      <c r="D49" s="1" t="s">
        <v>265</v>
      </c>
      <c r="E49" s="1"/>
      <c r="F49" s="4">
        <v>28</v>
      </c>
      <c r="G49" s="1" t="s">
        <v>299</v>
      </c>
      <c r="H49" s="1" t="s">
        <v>21</v>
      </c>
      <c r="I49" s="1"/>
      <c r="J49" s="2">
        <v>44406.116508148101</v>
      </c>
    </row>
    <row r="50" spans="1:10">
      <c r="A50" s="1"/>
      <c r="B50" s="1"/>
      <c r="C50" s="1" t="s">
        <v>298</v>
      </c>
      <c r="D50" s="1" t="s">
        <v>265</v>
      </c>
      <c r="E50" s="1"/>
      <c r="F50" s="4">
        <v>29</v>
      </c>
      <c r="G50" s="1" t="s">
        <v>297</v>
      </c>
      <c r="H50" s="1" t="s">
        <v>21</v>
      </c>
      <c r="I50" s="1"/>
      <c r="J50" s="2">
        <v>44406.1343205671</v>
      </c>
    </row>
    <row r="51" spans="1:10">
      <c r="A51" s="1"/>
      <c r="B51" s="1"/>
      <c r="C51" s="1" t="s">
        <v>296</v>
      </c>
      <c r="D51" s="1" t="s">
        <v>265</v>
      </c>
      <c r="E51" s="1"/>
      <c r="F51" s="4">
        <v>30</v>
      </c>
      <c r="G51" s="1" t="s">
        <v>295</v>
      </c>
      <c r="H51" s="1" t="s">
        <v>21</v>
      </c>
      <c r="I51" s="1"/>
      <c r="J51" s="2">
        <v>44406.152143888903</v>
      </c>
    </row>
    <row r="52" spans="1:10">
      <c r="A52" s="1"/>
      <c r="B52" s="1"/>
      <c r="C52" s="1" t="s">
        <v>294</v>
      </c>
      <c r="D52" s="1" t="s">
        <v>265</v>
      </c>
      <c r="E52" s="1"/>
      <c r="F52" s="4">
        <v>31</v>
      </c>
      <c r="G52" s="1" t="s">
        <v>293</v>
      </c>
      <c r="H52" s="1" t="s">
        <v>21</v>
      </c>
      <c r="I52" s="1"/>
      <c r="J52" s="2">
        <v>44406.170023483799</v>
      </c>
    </row>
    <row r="53" spans="1:10">
      <c r="A53" s="1"/>
      <c r="B53" s="1"/>
      <c r="C53" s="1" t="s">
        <v>292</v>
      </c>
      <c r="D53" s="1" t="s">
        <v>265</v>
      </c>
      <c r="E53" s="1"/>
      <c r="F53" s="4">
        <v>32</v>
      </c>
      <c r="G53" s="1" t="s">
        <v>291</v>
      </c>
      <c r="H53" s="1" t="s">
        <v>21</v>
      </c>
      <c r="I53" s="1"/>
      <c r="J53" s="2">
        <v>44406.187846145804</v>
      </c>
    </row>
    <row r="54" spans="1:10">
      <c r="A54" s="1"/>
      <c r="B54" s="1"/>
      <c r="C54" s="1" t="s">
        <v>290</v>
      </c>
      <c r="D54" s="1" t="s">
        <v>265</v>
      </c>
      <c r="E54" s="1"/>
      <c r="F54" s="4">
        <v>33</v>
      </c>
      <c r="G54" s="1" t="s">
        <v>289</v>
      </c>
      <c r="H54" s="1" t="s">
        <v>21</v>
      </c>
      <c r="I54" s="1"/>
      <c r="J54" s="2">
        <v>44406.205644710702</v>
      </c>
    </row>
    <row r="55" spans="1:10">
      <c r="A55" s="1"/>
      <c r="B55" s="1"/>
      <c r="C55" s="1" t="s">
        <v>288</v>
      </c>
      <c r="D55" s="1" t="s">
        <v>265</v>
      </c>
      <c r="E55" s="1"/>
      <c r="F55" s="4">
        <v>35</v>
      </c>
      <c r="G55" s="1" t="s">
        <v>287</v>
      </c>
      <c r="H55" s="1" t="s">
        <v>21</v>
      </c>
      <c r="I55" s="1"/>
      <c r="J55" s="2">
        <v>44406.277048252297</v>
      </c>
    </row>
    <row r="56" spans="1:10">
      <c r="A56" s="1"/>
      <c r="B56" s="1"/>
      <c r="C56" s="1" t="s">
        <v>286</v>
      </c>
      <c r="D56" s="1" t="s">
        <v>265</v>
      </c>
      <c r="E56" s="1"/>
      <c r="F56" s="4">
        <v>36</v>
      </c>
      <c r="G56" s="1" t="s">
        <v>285</v>
      </c>
      <c r="H56" s="1" t="s">
        <v>21</v>
      </c>
      <c r="I56" s="1"/>
      <c r="J56" s="2">
        <v>44406.294880219903</v>
      </c>
    </row>
    <row r="57" spans="1:10">
      <c r="A57" s="1"/>
      <c r="B57" s="1"/>
      <c r="C57" s="1" t="s">
        <v>284</v>
      </c>
      <c r="D57" s="1" t="s">
        <v>265</v>
      </c>
      <c r="E57" s="1"/>
      <c r="F57" s="4">
        <v>37</v>
      </c>
      <c r="G57" s="1" t="s">
        <v>283</v>
      </c>
      <c r="H57" s="1" t="s">
        <v>21</v>
      </c>
      <c r="I57" s="1"/>
      <c r="J57" s="2">
        <v>44406.312758379601</v>
      </c>
    </row>
    <row r="58" spans="1:10">
      <c r="A58" s="1"/>
      <c r="B58" s="1"/>
      <c r="C58" s="1" t="s">
        <v>282</v>
      </c>
      <c r="D58" s="1" t="s">
        <v>265</v>
      </c>
      <c r="E58" s="1"/>
      <c r="F58" s="4">
        <v>38</v>
      </c>
      <c r="G58" s="1" t="s">
        <v>281</v>
      </c>
      <c r="H58" s="1" t="s">
        <v>21</v>
      </c>
      <c r="I58" s="1"/>
      <c r="J58" s="2">
        <v>44406.330629236101</v>
      </c>
    </row>
    <row r="59" spans="1:10">
      <c r="A59" s="1"/>
      <c r="B59" s="1"/>
      <c r="C59" s="1" t="s">
        <v>280</v>
      </c>
      <c r="D59" s="1" t="s">
        <v>265</v>
      </c>
      <c r="E59" s="1"/>
      <c r="F59" s="4">
        <v>39</v>
      </c>
      <c r="G59" s="1" t="s">
        <v>279</v>
      </c>
      <c r="H59" s="1" t="s">
        <v>21</v>
      </c>
      <c r="I59" s="1"/>
      <c r="J59" s="2">
        <v>44406.348461030102</v>
      </c>
    </row>
    <row r="60" spans="1:10">
      <c r="A60" s="1"/>
      <c r="B60" s="1"/>
      <c r="C60" s="1" t="s">
        <v>278</v>
      </c>
      <c r="D60" s="1" t="s">
        <v>265</v>
      </c>
      <c r="E60" s="1"/>
      <c r="F60" s="4">
        <v>40</v>
      </c>
      <c r="G60" s="1" t="s">
        <v>277</v>
      </c>
      <c r="H60" s="1" t="s">
        <v>21</v>
      </c>
      <c r="I60" s="1"/>
      <c r="J60" s="2">
        <v>44406.366267199097</v>
      </c>
    </row>
    <row r="61" spans="1:10">
      <c r="A61" s="1"/>
      <c r="B61" s="1"/>
      <c r="C61" s="1" t="s">
        <v>276</v>
      </c>
      <c r="D61" s="1" t="s">
        <v>265</v>
      </c>
      <c r="E61" s="1"/>
      <c r="F61" s="4">
        <v>41</v>
      </c>
      <c r="G61" s="1" t="s">
        <v>275</v>
      </c>
      <c r="H61" s="1" t="s">
        <v>21</v>
      </c>
      <c r="I61" s="1"/>
      <c r="J61" s="2">
        <v>44406.384128460602</v>
      </c>
    </row>
    <row r="62" spans="1:10">
      <c r="A62" s="1"/>
      <c r="B62" s="1"/>
      <c r="C62" s="1" t="s">
        <v>274</v>
      </c>
      <c r="D62" s="1" t="s">
        <v>265</v>
      </c>
      <c r="E62" s="1"/>
      <c r="F62" s="4">
        <v>42</v>
      </c>
      <c r="G62" s="1" t="s">
        <v>273</v>
      </c>
      <c r="H62" s="1" t="s">
        <v>21</v>
      </c>
      <c r="I62" s="1"/>
      <c r="J62" s="2">
        <v>44406.401942314798</v>
      </c>
    </row>
    <row r="63" spans="1:10">
      <c r="A63" s="1"/>
      <c r="B63" s="1"/>
      <c r="C63" s="1" t="s">
        <v>272</v>
      </c>
      <c r="D63" s="1" t="s">
        <v>265</v>
      </c>
      <c r="E63" s="1"/>
      <c r="F63" s="4">
        <v>43</v>
      </c>
      <c r="G63" s="1" t="s">
        <v>271</v>
      </c>
      <c r="H63" s="1" t="s">
        <v>21</v>
      </c>
      <c r="I63" s="1"/>
      <c r="J63" s="2">
        <v>44406.419749884299</v>
      </c>
    </row>
    <row r="64" spans="1:10">
      <c r="A64" s="1"/>
      <c r="B64" s="1"/>
      <c r="C64" s="1" t="s">
        <v>270</v>
      </c>
      <c r="D64" s="1" t="s">
        <v>265</v>
      </c>
      <c r="E64" s="1"/>
      <c r="F64" s="4">
        <v>44</v>
      </c>
      <c r="G64" s="1" t="s">
        <v>269</v>
      </c>
      <c r="H64" s="1" t="s">
        <v>21</v>
      </c>
      <c r="I64" s="1"/>
      <c r="J64" s="2">
        <v>44406.491128657399</v>
      </c>
    </row>
    <row r="65" spans="1:10">
      <c r="A65" s="1"/>
      <c r="B65" s="1"/>
      <c r="C65" s="1" t="s">
        <v>268</v>
      </c>
      <c r="D65" s="1" t="s">
        <v>265</v>
      </c>
      <c r="E65" s="1"/>
      <c r="F65" s="4">
        <v>45</v>
      </c>
      <c r="G65" s="1" t="s">
        <v>267</v>
      </c>
      <c r="H65" s="1" t="s">
        <v>21</v>
      </c>
      <c r="I65" s="1"/>
      <c r="J65" s="2">
        <v>44406.508926990697</v>
      </c>
    </row>
    <row r="66" spans="1:10">
      <c r="A66" s="1"/>
      <c r="B66" s="1"/>
      <c r="C66" s="1" t="s">
        <v>266</v>
      </c>
      <c r="D66" s="1" t="s">
        <v>265</v>
      </c>
      <c r="E66" s="1"/>
      <c r="F66" s="4">
        <v>46</v>
      </c>
      <c r="G66" s="1" t="s">
        <v>264</v>
      </c>
      <c r="H66" s="1" t="s">
        <v>21</v>
      </c>
      <c r="I66" s="1"/>
      <c r="J66" s="2">
        <v>44406.526763703703</v>
      </c>
    </row>
    <row r="68" spans="1:10">
      <c r="A68" s="125" t="s">
        <v>393</v>
      </c>
    </row>
    <row r="69" spans="1:10">
      <c r="A69" s="236" t="s">
        <v>21</v>
      </c>
      <c r="B69" s="237"/>
      <c r="C69" s="237"/>
      <c r="D69" s="237"/>
      <c r="E69" s="237"/>
      <c r="F69" s="237"/>
      <c r="G69" s="237"/>
      <c r="H69" s="237"/>
      <c r="I69" s="238"/>
      <c r="J69" s="3" t="s">
        <v>376</v>
      </c>
    </row>
    <row r="70" spans="1:10">
      <c r="A70" s="3" t="s">
        <v>108</v>
      </c>
      <c r="B70" s="3" t="s">
        <v>108</v>
      </c>
      <c r="C70" s="3" t="s">
        <v>53</v>
      </c>
      <c r="D70" s="3" t="s">
        <v>30</v>
      </c>
      <c r="E70" s="3" t="s">
        <v>84</v>
      </c>
      <c r="F70" s="3" t="s">
        <v>46</v>
      </c>
      <c r="G70" s="3" t="s">
        <v>56</v>
      </c>
      <c r="H70" s="3" t="s">
        <v>22</v>
      </c>
      <c r="I70" s="3" t="s">
        <v>60</v>
      </c>
      <c r="J70" s="3" t="s">
        <v>10</v>
      </c>
    </row>
    <row r="71" spans="1:10">
      <c r="A71" s="1"/>
      <c r="B71" s="1"/>
      <c r="C71" s="1" t="s">
        <v>27</v>
      </c>
      <c r="D71" s="1"/>
      <c r="E71" s="1"/>
      <c r="F71" s="1" t="s">
        <v>370</v>
      </c>
      <c r="G71" s="1" t="s">
        <v>38</v>
      </c>
      <c r="H71" s="1" t="s">
        <v>132</v>
      </c>
      <c r="I71" s="2">
        <v>44496.663188831</v>
      </c>
      <c r="J71" s="4">
        <v>5000</v>
      </c>
    </row>
    <row r="72" spans="1:10">
      <c r="A72" s="1"/>
      <c r="B72" s="1"/>
      <c r="C72" s="1" t="s">
        <v>19</v>
      </c>
      <c r="D72" s="1"/>
      <c r="E72" s="1"/>
      <c r="F72" s="1" t="s">
        <v>369</v>
      </c>
      <c r="G72" s="1" t="s">
        <v>38</v>
      </c>
      <c r="H72" s="1" t="s">
        <v>133</v>
      </c>
      <c r="I72" s="2">
        <v>44496.685990092599</v>
      </c>
      <c r="J72" s="4">
        <v>3500</v>
      </c>
    </row>
    <row r="73" spans="1:10">
      <c r="A73" s="1"/>
      <c r="B73" s="1"/>
      <c r="C73" s="1" t="s">
        <v>61</v>
      </c>
      <c r="D73" s="1"/>
      <c r="E73" s="1"/>
      <c r="F73" s="1" t="s">
        <v>368</v>
      </c>
      <c r="G73" s="1" t="s">
        <v>38</v>
      </c>
      <c r="H73" s="1" t="s">
        <v>39</v>
      </c>
      <c r="I73" s="2">
        <v>44496.708848090297</v>
      </c>
      <c r="J73" s="4">
        <v>2500</v>
      </c>
    </row>
    <row r="74" spans="1:10">
      <c r="A74" s="1"/>
      <c r="B74" s="1"/>
      <c r="C74" s="1" t="s">
        <v>75</v>
      </c>
      <c r="D74" s="1"/>
      <c r="E74" s="1"/>
      <c r="F74" s="1" t="s">
        <v>367</v>
      </c>
      <c r="G74" s="1" t="s">
        <v>38</v>
      </c>
      <c r="H74" s="1" t="s">
        <v>134</v>
      </c>
      <c r="I74" s="2">
        <v>44496.731656203701</v>
      </c>
      <c r="J74" s="4">
        <v>1500</v>
      </c>
    </row>
    <row r="75" spans="1:10">
      <c r="A75" s="1"/>
      <c r="B75" s="1"/>
      <c r="C75" s="1" t="s">
        <v>125</v>
      </c>
      <c r="D75" s="1"/>
      <c r="E75" s="1"/>
      <c r="F75" s="1" t="s">
        <v>366</v>
      </c>
      <c r="G75" s="1" t="s">
        <v>38</v>
      </c>
      <c r="H75" s="1" t="s">
        <v>93</v>
      </c>
      <c r="I75" s="2">
        <v>44496.754528286998</v>
      </c>
      <c r="J75" s="4">
        <v>800</v>
      </c>
    </row>
    <row r="76" spans="1:10">
      <c r="A76" s="1"/>
      <c r="B76" s="1"/>
      <c r="C76" s="1" t="s">
        <v>130</v>
      </c>
      <c r="D76" s="1"/>
      <c r="E76" s="1"/>
      <c r="F76" s="1" t="s">
        <v>365</v>
      </c>
      <c r="G76" s="1" t="s">
        <v>38</v>
      </c>
      <c r="H76" s="1" t="s">
        <v>32</v>
      </c>
      <c r="I76" s="2">
        <v>44496.777353009304</v>
      </c>
      <c r="J76" s="4">
        <v>500</v>
      </c>
    </row>
    <row r="77" spans="1:10">
      <c r="A77" s="1"/>
      <c r="B77" s="1"/>
      <c r="C77" s="1" t="s">
        <v>49</v>
      </c>
      <c r="D77" s="1"/>
      <c r="E77" s="1"/>
      <c r="F77" s="1" t="s">
        <v>364</v>
      </c>
      <c r="G77" s="1" t="s">
        <v>38</v>
      </c>
      <c r="H77" s="1" t="s">
        <v>95</v>
      </c>
      <c r="I77" s="2">
        <v>44496.800220034696</v>
      </c>
      <c r="J77" s="4">
        <v>350</v>
      </c>
    </row>
    <row r="78" spans="1:10">
      <c r="A78" s="1"/>
      <c r="B78" s="1"/>
      <c r="C78" s="1" t="s">
        <v>94</v>
      </c>
      <c r="D78" s="1"/>
      <c r="E78" s="1"/>
      <c r="F78" s="1" t="s">
        <v>363</v>
      </c>
      <c r="G78" s="1" t="s">
        <v>38</v>
      </c>
      <c r="H78" s="1" t="s">
        <v>57</v>
      </c>
      <c r="I78" s="2">
        <v>44496.823042418997</v>
      </c>
      <c r="J78" s="4">
        <v>200</v>
      </c>
    </row>
    <row r="79" spans="1:10">
      <c r="A79" s="1"/>
      <c r="B79" s="1"/>
      <c r="C79" s="1" t="s">
        <v>17</v>
      </c>
      <c r="D79" s="1"/>
      <c r="E79" s="1"/>
      <c r="F79" s="1" t="s">
        <v>362</v>
      </c>
      <c r="G79" s="1" t="s">
        <v>38</v>
      </c>
      <c r="H79" s="1" t="s">
        <v>115</v>
      </c>
      <c r="I79" s="2">
        <v>44496.845917696803</v>
      </c>
      <c r="J79" s="4">
        <v>125</v>
      </c>
    </row>
    <row r="80" spans="1:10">
      <c r="A80" s="1"/>
      <c r="B80" s="1"/>
      <c r="C80" s="1" t="s">
        <v>113</v>
      </c>
      <c r="D80" s="1"/>
      <c r="E80" s="1"/>
      <c r="F80" s="1" t="s">
        <v>361</v>
      </c>
      <c r="G80" s="1" t="s">
        <v>38</v>
      </c>
      <c r="H80" s="1" t="s">
        <v>118</v>
      </c>
      <c r="I80" s="2">
        <v>44496.868734456002</v>
      </c>
      <c r="J80" s="4">
        <v>80</v>
      </c>
    </row>
    <row r="81" spans="1:10">
      <c r="A81" s="1"/>
      <c r="B81" s="1"/>
      <c r="C81" s="1" t="s">
        <v>100</v>
      </c>
      <c r="D81" s="1"/>
      <c r="E81" s="1"/>
      <c r="F81" s="1" t="s">
        <v>360</v>
      </c>
      <c r="G81" s="1" t="s">
        <v>38</v>
      </c>
      <c r="H81" s="1" t="s">
        <v>127</v>
      </c>
      <c r="I81" s="2">
        <v>44496.891609270802</v>
      </c>
      <c r="J81" s="4">
        <v>50</v>
      </c>
    </row>
    <row r="82" spans="1:10">
      <c r="A82" s="1"/>
      <c r="B82" s="1"/>
      <c r="C82" s="1" t="s">
        <v>107</v>
      </c>
      <c r="D82" s="1"/>
      <c r="E82" s="1"/>
      <c r="F82" s="1" t="s">
        <v>359</v>
      </c>
      <c r="G82" s="1" t="s">
        <v>38</v>
      </c>
      <c r="H82" s="1" t="s">
        <v>112</v>
      </c>
      <c r="I82" s="2">
        <v>44496.914427314798</v>
      </c>
      <c r="J82" s="4">
        <v>30</v>
      </c>
    </row>
    <row r="83" spans="1:10">
      <c r="A83" s="1"/>
      <c r="B83" s="1"/>
      <c r="C83" s="1" t="s">
        <v>65</v>
      </c>
      <c r="D83" s="1"/>
      <c r="E83" s="1"/>
      <c r="F83" s="1" t="s">
        <v>358</v>
      </c>
      <c r="G83" s="1" t="s">
        <v>38</v>
      </c>
      <c r="H83" s="1" t="s">
        <v>52</v>
      </c>
      <c r="I83" s="2">
        <v>44496.937326886597</v>
      </c>
      <c r="J83" s="4">
        <v>20</v>
      </c>
    </row>
    <row r="84" spans="1:10">
      <c r="A84" s="1"/>
      <c r="B84" s="1"/>
      <c r="C84" s="1" t="s">
        <v>126</v>
      </c>
      <c r="D84" s="1"/>
      <c r="E84" s="1"/>
      <c r="F84" s="1" t="s">
        <v>357</v>
      </c>
      <c r="G84" s="1" t="s">
        <v>38</v>
      </c>
      <c r="H84" s="1" t="s">
        <v>18</v>
      </c>
      <c r="I84" s="2">
        <v>44496.960115613401</v>
      </c>
      <c r="J84" s="4">
        <v>12</v>
      </c>
    </row>
    <row r="85" spans="1:10">
      <c r="A85" s="1"/>
      <c r="B85" s="1"/>
      <c r="C85" s="1" t="s">
        <v>109</v>
      </c>
      <c r="D85" s="1"/>
      <c r="E85" s="1"/>
      <c r="F85" s="1" t="s">
        <v>356</v>
      </c>
      <c r="G85" s="1" t="s">
        <v>38</v>
      </c>
      <c r="H85" s="1" t="s">
        <v>83</v>
      </c>
      <c r="I85" s="2">
        <v>44496.983043055603</v>
      </c>
      <c r="J85" s="4">
        <v>7</v>
      </c>
    </row>
    <row r="86" spans="1:10">
      <c r="A86" s="1"/>
      <c r="B86" s="1"/>
      <c r="C86" s="1" t="s">
        <v>88</v>
      </c>
      <c r="D86" s="1"/>
      <c r="E86" s="1"/>
      <c r="F86" s="1" t="s">
        <v>355</v>
      </c>
      <c r="G86" s="1" t="s">
        <v>122</v>
      </c>
      <c r="H86" s="1"/>
      <c r="I86" s="2">
        <v>44496.480477187499</v>
      </c>
      <c r="J86" s="4"/>
    </row>
    <row r="87" spans="1:10">
      <c r="A87" s="1"/>
      <c r="B87" s="1"/>
      <c r="C87" s="1" t="s">
        <v>88</v>
      </c>
      <c r="D87" s="1"/>
      <c r="E87" s="1"/>
      <c r="F87" s="1" t="s">
        <v>354</v>
      </c>
      <c r="G87" s="1" t="s">
        <v>122</v>
      </c>
      <c r="H87" s="1"/>
      <c r="I87" s="2">
        <v>44496.503285671301</v>
      </c>
      <c r="J87" s="4"/>
    </row>
    <row r="88" spans="1:10">
      <c r="A88" s="1"/>
      <c r="B88" s="1"/>
      <c r="C88" s="1" t="s">
        <v>88</v>
      </c>
      <c r="D88" s="1"/>
      <c r="E88" s="1"/>
      <c r="F88" s="1" t="s">
        <v>353</v>
      </c>
      <c r="G88" s="1" t="s">
        <v>122</v>
      </c>
      <c r="H88" s="1"/>
      <c r="I88" s="2">
        <v>44496.526140682901</v>
      </c>
      <c r="J88" s="4"/>
    </row>
    <row r="89" spans="1:10">
      <c r="A89" s="1"/>
      <c r="B89" s="1"/>
      <c r="C89" s="1" t="s">
        <v>88</v>
      </c>
      <c r="D89" s="1"/>
      <c r="E89" s="1"/>
      <c r="F89" s="1" t="s">
        <v>352</v>
      </c>
      <c r="G89" s="1" t="s">
        <v>122</v>
      </c>
      <c r="H89" s="1"/>
      <c r="I89" s="2">
        <v>44496.548979849496</v>
      </c>
      <c r="J89" s="4"/>
    </row>
    <row r="90" spans="1:10">
      <c r="A90" s="1"/>
      <c r="B90" s="1"/>
      <c r="C90" s="1" t="s">
        <v>88</v>
      </c>
      <c r="D90" s="1"/>
      <c r="E90" s="1"/>
      <c r="F90" s="1" t="s">
        <v>351</v>
      </c>
      <c r="G90" s="1" t="s">
        <v>122</v>
      </c>
      <c r="H90" s="1"/>
      <c r="I90" s="2">
        <v>44496.571837719901</v>
      </c>
      <c r="J90" s="4"/>
    </row>
    <row r="91" spans="1:10">
      <c r="A91" s="1"/>
      <c r="B91" s="1"/>
      <c r="C91" s="1" t="s">
        <v>88</v>
      </c>
      <c r="D91" s="1"/>
      <c r="E91" s="1"/>
      <c r="F91" s="1" t="s">
        <v>350</v>
      </c>
      <c r="G91" s="1" t="s">
        <v>122</v>
      </c>
      <c r="H91" s="1"/>
      <c r="I91" s="2">
        <v>44497.005872835602</v>
      </c>
      <c r="J91" s="4"/>
    </row>
    <row r="92" spans="1:10">
      <c r="A92" s="1"/>
      <c r="B92" s="1"/>
      <c r="C92" s="1" t="s">
        <v>88</v>
      </c>
      <c r="D92" s="1"/>
      <c r="E92" s="1"/>
      <c r="F92" s="1" t="s">
        <v>73</v>
      </c>
      <c r="G92" s="1" t="s">
        <v>122</v>
      </c>
      <c r="H92" s="1"/>
      <c r="I92" s="2">
        <v>44497.6163929861</v>
      </c>
      <c r="J92" s="4"/>
    </row>
    <row r="93" spans="1:10">
      <c r="A93" s="1"/>
      <c r="B93" s="1"/>
      <c r="C93" s="1" t="s">
        <v>88</v>
      </c>
      <c r="D93" s="1"/>
      <c r="E93" s="1"/>
      <c r="F93" s="1" t="s">
        <v>48</v>
      </c>
      <c r="G93" s="1" t="s">
        <v>122</v>
      </c>
      <c r="H93" s="1"/>
      <c r="I93" s="2">
        <v>44497.639207083303</v>
      </c>
      <c r="J93" s="4"/>
    </row>
    <row r="94" spans="1:10">
      <c r="A94" s="1"/>
      <c r="B94" s="1"/>
      <c r="C94" s="1" t="s">
        <v>27</v>
      </c>
      <c r="D94" s="1"/>
      <c r="E94" s="1"/>
      <c r="F94" s="1" t="s">
        <v>349</v>
      </c>
      <c r="G94" s="1" t="s">
        <v>23</v>
      </c>
      <c r="H94" s="1" t="s">
        <v>132</v>
      </c>
      <c r="I94" s="2">
        <v>44496.5946485069</v>
      </c>
      <c r="J94" s="4">
        <v>5000</v>
      </c>
    </row>
    <row r="95" spans="1:10">
      <c r="A95" s="1"/>
      <c r="B95" s="1"/>
      <c r="C95" s="1" t="s">
        <v>27</v>
      </c>
      <c r="D95" s="1"/>
      <c r="E95" s="1"/>
      <c r="F95" s="1" t="s">
        <v>348</v>
      </c>
      <c r="G95" s="1" t="s">
        <v>23</v>
      </c>
      <c r="H95" s="1" t="s">
        <v>132</v>
      </c>
      <c r="I95" s="2">
        <v>44496.617517338003</v>
      </c>
      <c r="J95" s="4">
        <v>5000</v>
      </c>
    </row>
    <row r="96" spans="1:10">
      <c r="A96" s="1"/>
      <c r="B96" s="1"/>
      <c r="C96" s="1" t="s">
        <v>27</v>
      </c>
      <c r="D96" s="1"/>
      <c r="E96" s="1"/>
      <c r="F96" s="1" t="s">
        <v>347</v>
      </c>
      <c r="G96" s="1" t="s">
        <v>23</v>
      </c>
      <c r="H96" s="1" t="s">
        <v>132</v>
      </c>
      <c r="I96" s="2">
        <v>44496.640327777801</v>
      </c>
      <c r="J96" s="4">
        <v>5000</v>
      </c>
    </row>
    <row r="97" spans="1:10">
      <c r="A97" s="1"/>
      <c r="B97" s="1"/>
      <c r="C97" s="1" t="s">
        <v>346</v>
      </c>
      <c r="D97" s="1"/>
      <c r="E97" s="1"/>
      <c r="F97" s="1" t="s">
        <v>345</v>
      </c>
      <c r="G97" s="1" t="s">
        <v>23</v>
      </c>
      <c r="H97" s="1" t="s">
        <v>127</v>
      </c>
      <c r="I97" s="2">
        <v>44497.028812719902</v>
      </c>
      <c r="J97" s="4">
        <v>50</v>
      </c>
    </row>
    <row r="98" spans="1:10">
      <c r="A98" s="1"/>
      <c r="B98" s="1"/>
      <c r="C98" s="1" t="s">
        <v>311</v>
      </c>
      <c r="D98" s="1"/>
      <c r="E98" s="1"/>
      <c r="F98" s="1" t="s">
        <v>344</v>
      </c>
      <c r="G98" s="1" t="s">
        <v>23</v>
      </c>
      <c r="H98" s="1" t="s">
        <v>57</v>
      </c>
      <c r="I98" s="2">
        <v>44497.051636550903</v>
      </c>
      <c r="J98" s="4">
        <v>200</v>
      </c>
    </row>
    <row r="99" spans="1:10">
      <c r="A99" s="1"/>
      <c r="B99" s="1"/>
      <c r="C99" s="1" t="s">
        <v>43</v>
      </c>
      <c r="D99" s="1"/>
      <c r="E99" s="1"/>
      <c r="F99" s="1" t="s">
        <v>343</v>
      </c>
      <c r="G99" s="1" t="s">
        <v>23</v>
      </c>
      <c r="H99" s="1" t="s">
        <v>93</v>
      </c>
      <c r="I99" s="2">
        <v>44497.074494884298</v>
      </c>
      <c r="J99" s="4">
        <v>800</v>
      </c>
    </row>
    <row r="100" spans="1:10">
      <c r="A100" s="1"/>
      <c r="B100" s="1"/>
      <c r="C100" s="1" t="s">
        <v>27</v>
      </c>
      <c r="D100" s="1"/>
      <c r="E100" s="1"/>
      <c r="F100" s="1" t="s">
        <v>12</v>
      </c>
      <c r="G100" s="1" t="s">
        <v>23</v>
      </c>
      <c r="H100" s="1" t="s">
        <v>132</v>
      </c>
      <c r="I100" s="2">
        <v>44497.662061400501</v>
      </c>
      <c r="J100" s="4">
        <v>5000</v>
      </c>
    </row>
    <row r="101" spans="1:10">
      <c r="A101" s="1"/>
      <c r="B101" s="1"/>
      <c r="C101" s="1" t="s">
        <v>27</v>
      </c>
      <c r="D101" s="1"/>
      <c r="E101" s="1"/>
      <c r="F101" s="1" t="s">
        <v>97</v>
      </c>
      <c r="G101" s="1" t="s">
        <v>23</v>
      </c>
      <c r="H101" s="1" t="s">
        <v>132</v>
      </c>
      <c r="I101" s="2">
        <v>44497.684866122698</v>
      </c>
      <c r="J101" s="4">
        <v>5000</v>
      </c>
    </row>
    <row r="102" spans="1:10">
      <c r="A102" s="1"/>
      <c r="B102" s="1"/>
      <c r="C102" s="1" t="s">
        <v>113</v>
      </c>
      <c r="D102" s="1"/>
      <c r="E102" s="1"/>
      <c r="F102" s="1" t="s">
        <v>24</v>
      </c>
      <c r="G102" s="1" t="s">
        <v>23</v>
      </c>
      <c r="H102" s="1" t="s">
        <v>118</v>
      </c>
      <c r="I102" s="2">
        <v>44497.7077380556</v>
      </c>
      <c r="J102" s="4">
        <v>80</v>
      </c>
    </row>
    <row r="103" spans="1:10">
      <c r="A103" s="1"/>
      <c r="B103" s="1"/>
      <c r="C103" s="1" t="s">
        <v>130</v>
      </c>
      <c r="D103" s="1"/>
      <c r="E103" s="1"/>
      <c r="F103" s="1" t="s">
        <v>29</v>
      </c>
      <c r="G103" s="1" t="s">
        <v>23</v>
      </c>
      <c r="H103" s="1" t="s">
        <v>32</v>
      </c>
      <c r="I103" s="2">
        <v>44497.8904608218</v>
      </c>
      <c r="J103" s="4">
        <v>500</v>
      </c>
    </row>
    <row r="104" spans="1:10">
      <c r="A104" s="1"/>
      <c r="B104" s="1"/>
      <c r="C104" s="1" t="s">
        <v>49</v>
      </c>
      <c r="D104" s="1"/>
      <c r="E104" s="1"/>
      <c r="F104" s="1" t="s">
        <v>51</v>
      </c>
      <c r="G104" s="1" t="s">
        <v>23</v>
      </c>
      <c r="H104" s="1" t="s">
        <v>95</v>
      </c>
      <c r="I104" s="2">
        <v>44498.004615486097</v>
      </c>
      <c r="J104" s="4">
        <v>350</v>
      </c>
    </row>
    <row r="105" spans="1:10">
      <c r="A105" s="1"/>
      <c r="B105" s="1"/>
      <c r="C105" s="1" t="s">
        <v>342</v>
      </c>
      <c r="D105" s="1"/>
      <c r="E105" s="1"/>
      <c r="F105" s="1" t="s">
        <v>54</v>
      </c>
      <c r="G105" s="1" t="s">
        <v>21</v>
      </c>
      <c r="H105" s="1" t="s">
        <v>132</v>
      </c>
      <c r="I105" s="2">
        <v>44497.730564594902</v>
      </c>
      <c r="J105" s="4">
        <v>5000</v>
      </c>
    </row>
    <row r="106" spans="1:10">
      <c r="A106" s="1"/>
      <c r="B106" s="1"/>
      <c r="C106" s="1" t="s">
        <v>341</v>
      </c>
      <c r="D106" s="1"/>
      <c r="E106" s="1"/>
      <c r="F106" s="1" t="s">
        <v>68</v>
      </c>
      <c r="G106" s="1" t="s">
        <v>21</v>
      </c>
      <c r="H106" s="1" t="s">
        <v>132</v>
      </c>
      <c r="I106" s="2">
        <v>44497.753425486102</v>
      </c>
      <c r="J106" s="4">
        <v>5000</v>
      </c>
    </row>
    <row r="107" spans="1:10">
      <c r="A107" s="1"/>
      <c r="B107" s="1"/>
      <c r="C107" s="1" t="s">
        <v>340</v>
      </c>
      <c r="D107" s="1"/>
      <c r="E107" s="1"/>
      <c r="F107" s="1" t="s">
        <v>102</v>
      </c>
      <c r="G107" s="1" t="s">
        <v>21</v>
      </c>
      <c r="H107" s="1" t="s">
        <v>132</v>
      </c>
      <c r="I107" s="2">
        <v>44497.7762538194</v>
      </c>
      <c r="J107" s="4">
        <v>5000</v>
      </c>
    </row>
    <row r="108" spans="1:10">
      <c r="A108" s="1"/>
      <c r="B108" s="1"/>
      <c r="C108" s="1" t="s">
        <v>339</v>
      </c>
      <c r="D108" s="1"/>
      <c r="E108" s="1"/>
      <c r="F108" s="1" t="s">
        <v>16</v>
      </c>
      <c r="G108" s="1" t="s">
        <v>21</v>
      </c>
      <c r="H108" s="1" t="s">
        <v>132</v>
      </c>
      <c r="I108" s="2">
        <v>44497.799120312498</v>
      </c>
      <c r="J108" s="4">
        <v>5000</v>
      </c>
    </row>
    <row r="109" spans="1:10">
      <c r="A109" s="1"/>
      <c r="B109" s="1"/>
      <c r="C109" s="1" t="s">
        <v>338</v>
      </c>
      <c r="D109" s="1"/>
      <c r="E109" s="1"/>
      <c r="F109" s="1" t="s">
        <v>36</v>
      </c>
      <c r="G109" s="1" t="s">
        <v>21</v>
      </c>
      <c r="H109" s="1" t="s">
        <v>133</v>
      </c>
      <c r="I109" s="2">
        <v>44497.821932731502</v>
      </c>
      <c r="J109" s="4">
        <v>3500</v>
      </c>
    </row>
    <row r="110" spans="1:10">
      <c r="A110" s="1"/>
      <c r="B110" s="1"/>
      <c r="C110" s="1" t="s">
        <v>337</v>
      </c>
      <c r="D110" s="1"/>
      <c r="E110" s="1"/>
      <c r="F110" s="1" t="s">
        <v>103</v>
      </c>
      <c r="G110" s="1" t="s">
        <v>21</v>
      </c>
      <c r="H110" s="1" t="s">
        <v>39</v>
      </c>
      <c r="I110" s="2">
        <v>44497.844824895801</v>
      </c>
      <c r="J110" s="4">
        <v>2500</v>
      </c>
    </row>
    <row r="111" spans="1:10">
      <c r="A111" s="1"/>
      <c r="B111" s="1"/>
      <c r="C111" s="1" t="s">
        <v>43</v>
      </c>
      <c r="D111" s="1"/>
      <c r="E111" s="1"/>
      <c r="F111" s="1" t="s">
        <v>44</v>
      </c>
      <c r="G111" s="1" t="s">
        <v>21</v>
      </c>
      <c r="H111" s="1" t="s">
        <v>134</v>
      </c>
      <c r="I111" s="2">
        <v>44497.867609490699</v>
      </c>
      <c r="J111" s="4">
        <v>1500</v>
      </c>
    </row>
    <row r="112" spans="1:10">
      <c r="A112" s="1"/>
      <c r="B112" s="1"/>
      <c r="C112" s="1" t="s">
        <v>88</v>
      </c>
      <c r="D112" s="1"/>
      <c r="E112" s="1"/>
      <c r="F112" s="1" t="s">
        <v>58</v>
      </c>
      <c r="G112" s="1" t="s">
        <v>21</v>
      </c>
      <c r="H112" s="1" t="s">
        <v>93</v>
      </c>
      <c r="I112" s="2">
        <v>44497.913270370402</v>
      </c>
      <c r="J112" s="4">
        <v>800</v>
      </c>
    </row>
    <row r="113" spans="1:10">
      <c r="A113" s="1"/>
      <c r="B113" s="1"/>
      <c r="C113" s="1" t="s">
        <v>336</v>
      </c>
      <c r="D113" s="1"/>
      <c r="E113" s="1"/>
      <c r="F113" s="1" t="s">
        <v>13</v>
      </c>
      <c r="G113" s="1" t="s">
        <v>21</v>
      </c>
      <c r="H113" s="1" t="s">
        <v>95</v>
      </c>
      <c r="I113" s="2">
        <v>44497.936134328702</v>
      </c>
      <c r="J113" s="4">
        <v>350</v>
      </c>
    </row>
    <row r="114" spans="1:10">
      <c r="A114" s="1"/>
      <c r="B114" s="1"/>
      <c r="C114" s="1" t="s">
        <v>335</v>
      </c>
      <c r="D114" s="1"/>
      <c r="E114" s="1"/>
      <c r="F114" s="1" t="s">
        <v>50</v>
      </c>
      <c r="G114" s="1" t="s">
        <v>21</v>
      </c>
      <c r="H114" s="1" t="s">
        <v>57</v>
      </c>
      <c r="I114" s="2">
        <v>44497.958939768498</v>
      </c>
      <c r="J114" s="4">
        <v>200</v>
      </c>
    </row>
    <row r="115" spans="1:10">
      <c r="A115" s="1"/>
      <c r="B115" s="1"/>
      <c r="C115" s="1" t="s">
        <v>334</v>
      </c>
      <c r="D115" s="1"/>
      <c r="E115" s="1"/>
      <c r="F115" s="1" t="s">
        <v>91</v>
      </c>
      <c r="G115" s="1" t="s">
        <v>21</v>
      </c>
      <c r="H115" s="1" t="s">
        <v>115</v>
      </c>
      <c r="I115" s="2">
        <v>44497.981797615699</v>
      </c>
      <c r="J115" s="4">
        <v>125</v>
      </c>
    </row>
    <row r="116" spans="1:10">
      <c r="A116" s="1"/>
      <c r="B116" s="1"/>
      <c r="C116" s="1" t="s">
        <v>88</v>
      </c>
      <c r="D116" s="1"/>
      <c r="E116" s="1"/>
      <c r="F116" s="1" t="s">
        <v>89</v>
      </c>
      <c r="G116" s="1" t="s">
        <v>21</v>
      </c>
      <c r="H116" s="1" t="s">
        <v>127</v>
      </c>
      <c r="I116" s="2">
        <v>44498.027496087998</v>
      </c>
      <c r="J116" s="4">
        <v>50</v>
      </c>
    </row>
  </sheetData>
  <mergeCells count="2">
    <mergeCell ref="A3:I3"/>
    <mergeCell ref="A69:I6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B226A4CB-0CC5-4295-AB25-5B9407EB693A}">
          <x14:formula1>
            <xm:f>ValueList_Helper!$A$1:$A$11</xm:f>
          </x14:formula1>
          <xm:sqref>G5:G43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886-A1C2-4F8B-8C12-2FB717AD06C0}">
  <dimension ref="A1:BD36"/>
  <sheetViews>
    <sheetView workbookViewId="0">
      <selection activeCell="B14" sqref="B14"/>
    </sheetView>
  </sheetViews>
  <sheetFormatPr defaultRowHeight="15"/>
  <cols>
    <col min="1" max="1" width="27.28515625" bestFit="1" customWidth="1"/>
    <col min="2" max="2" width="10.7109375" bestFit="1" customWidth="1"/>
    <col min="3" max="3" width="5.5703125" bestFit="1" customWidth="1"/>
    <col min="12" max="12" width="14.7109375" bestFit="1" customWidth="1"/>
    <col min="13" max="13" width="16.28515625" bestFit="1" customWidth="1"/>
  </cols>
  <sheetData>
    <row r="1" spans="1:56">
      <c r="E1" s="237" t="s">
        <v>21</v>
      </c>
      <c r="F1" s="237"/>
      <c r="G1" s="237"/>
      <c r="H1" s="237"/>
      <c r="I1" s="237"/>
      <c r="J1" s="237"/>
      <c r="K1" s="238"/>
      <c r="L1" s="3" t="s">
        <v>123</v>
      </c>
      <c r="M1" s="8"/>
      <c r="N1" s="236" t="s">
        <v>98</v>
      </c>
      <c r="O1" s="237"/>
      <c r="P1" s="237"/>
      <c r="Q1" s="237"/>
      <c r="R1" s="238"/>
      <c r="S1" s="236" t="s">
        <v>96</v>
      </c>
      <c r="T1" s="238"/>
      <c r="U1" s="3" t="s">
        <v>128</v>
      </c>
      <c r="V1" s="8"/>
      <c r="W1" s="236" t="s">
        <v>71</v>
      </c>
      <c r="X1" s="237"/>
      <c r="Y1" s="237"/>
      <c r="Z1" s="237"/>
      <c r="AA1" s="238"/>
      <c r="AB1" s="236" t="s">
        <v>26</v>
      </c>
      <c r="AC1" s="238"/>
      <c r="AD1" s="3" t="s">
        <v>120</v>
      </c>
      <c r="AE1" s="8"/>
      <c r="AF1" s="236" t="s">
        <v>37</v>
      </c>
      <c r="AG1" s="237"/>
      <c r="AH1" s="237"/>
      <c r="AI1" s="237"/>
      <c r="AJ1" s="238"/>
      <c r="AK1" s="236" t="s">
        <v>26</v>
      </c>
      <c r="AL1" s="238"/>
      <c r="AM1" s="3" t="s">
        <v>55</v>
      </c>
      <c r="AN1" s="8"/>
      <c r="AO1" s="236" t="s">
        <v>42</v>
      </c>
      <c r="AP1" s="237"/>
      <c r="AQ1" s="237"/>
      <c r="AR1" s="237"/>
      <c r="AS1" s="238"/>
      <c r="AT1" s="236" t="s">
        <v>3</v>
      </c>
      <c r="AU1" s="238"/>
      <c r="AV1" s="3" t="s">
        <v>34</v>
      </c>
      <c r="AW1" s="8"/>
      <c r="AX1" s="236" t="s">
        <v>87</v>
      </c>
      <c r="AY1" s="237"/>
      <c r="AZ1" s="237"/>
      <c r="BA1" s="237"/>
      <c r="BB1" s="238"/>
      <c r="BC1" s="236" t="s">
        <v>14</v>
      </c>
      <c r="BD1" s="238"/>
    </row>
    <row r="2" spans="1:56">
      <c r="A2" s="12" t="s">
        <v>316</v>
      </c>
      <c r="B2" s="133" t="s">
        <v>315</v>
      </c>
      <c r="C2" s="132" t="s">
        <v>314</v>
      </c>
      <c r="D2" s="12" t="s">
        <v>386</v>
      </c>
      <c r="E2" s="3" t="s">
        <v>53</v>
      </c>
      <c r="F2" s="3" t="s">
        <v>30</v>
      </c>
      <c r="G2" s="3" t="s">
        <v>84</v>
      </c>
      <c r="H2" s="3" t="s">
        <v>46</v>
      </c>
      <c r="I2" s="3" t="s">
        <v>56</v>
      </c>
      <c r="J2" s="3" t="s">
        <v>22</v>
      </c>
      <c r="K2" s="3" t="s">
        <v>60</v>
      </c>
      <c r="L2" s="3" t="s">
        <v>10</v>
      </c>
      <c r="M2" s="3" t="s">
        <v>333</v>
      </c>
      <c r="N2" s="3" t="s">
        <v>15</v>
      </c>
      <c r="O2" s="3" t="s">
        <v>317</v>
      </c>
      <c r="P2" s="3" t="s">
        <v>4</v>
      </c>
      <c r="Q2" s="3" t="s">
        <v>63</v>
      </c>
      <c r="R2" s="3" t="s">
        <v>0</v>
      </c>
      <c r="S2" s="3" t="s">
        <v>4</v>
      </c>
      <c r="T2" s="3" t="s">
        <v>106</v>
      </c>
      <c r="U2" s="3" t="s">
        <v>10</v>
      </c>
      <c r="V2" s="3"/>
      <c r="W2" s="3" t="s">
        <v>15</v>
      </c>
      <c r="X2" s="3" t="s">
        <v>317</v>
      </c>
      <c r="Y2" s="3" t="s">
        <v>4</v>
      </c>
      <c r="Z2" s="3" t="s">
        <v>63</v>
      </c>
      <c r="AA2" s="3" t="s">
        <v>0</v>
      </c>
      <c r="AB2" s="3" t="s">
        <v>4</v>
      </c>
      <c r="AC2" s="3" t="s">
        <v>106</v>
      </c>
      <c r="AD2" s="3" t="s">
        <v>10</v>
      </c>
      <c r="AE2" s="3" t="s">
        <v>333</v>
      </c>
      <c r="AF2" s="3" t="s">
        <v>15</v>
      </c>
      <c r="AG2" s="3" t="s">
        <v>317</v>
      </c>
      <c r="AH2" s="3" t="s">
        <v>4</v>
      </c>
      <c r="AI2" s="3" t="s">
        <v>63</v>
      </c>
      <c r="AJ2" s="3" t="s">
        <v>0</v>
      </c>
      <c r="AK2" s="3" t="s">
        <v>4</v>
      </c>
      <c r="AL2" s="3" t="s">
        <v>106</v>
      </c>
      <c r="AM2" s="3" t="s">
        <v>10</v>
      </c>
      <c r="AN2" s="3" t="s">
        <v>333</v>
      </c>
      <c r="AO2" s="3" t="s">
        <v>15</v>
      </c>
      <c r="AP2" s="3" t="s">
        <v>317</v>
      </c>
      <c r="AQ2" s="3" t="s">
        <v>4</v>
      </c>
      <c r="AR2" s="3" t="s">
        <v>63</v>
      </c>
      <c r="AS2" s="3" t="s">
        <v>0</v>
      </c>
      <c r="AT2" s="3" t="s">
        <v>4</v>
      </c>
      <c r="AU2" s="3" t="s">
        <v>106</v>
      </c>
      <c r="AV2" s="3" t="s">
        <v>10</v>
      </c>
      <c r="AW2" s="3" t="s">
        <v>333</v>
      </c>
      <c r="AX2" s="3" t="s">
        <v>15</v>
      </c>
      <c r="AY2" s="3" t="s">
        <v>317</v>
      </c>
      <c r="AZ2" s="3" t="s">
        <v>4</v>
      </c>
      <c r="BA2" s="3" t="s">
        <v>63</v>
      </c>
      <c r="BB2" s="3" t="s">
        <v>0</v>
      </c>
      <c r="BC2" s="3" t="s">
        <v>4</v>
      </c>
      <c r="BD2" s="3" t="s">
        <v>106</v>
      </c>
    </row>
    <row r="3" spans="1:56" ht="15.75" thickBot="1">
      <c r="E3" s="1" t="s">
        <v>27</v>
      </c>
      <c r="F3" s="1"/>
      <c r="G3" s="1"/>
      <c r="H3" s="1" t="s">
        <v>16</v>
      </c>
      <c r="I3" s="1" t="s">
        <v>38</v>
      </c>
      <c r="J3" s="1" t="s">
        <v>132</v>
      </c>
      <c r="K3" s="2">
        <v>44497.509002650499</v>
      </c>
      <c r="L3" s="4">
        <v>5000</v>
      </c>
      <c r="M3" s="4">
        <f>L3/4</f>
        <v>1250</v>
      </c>
      <c r="N3" s="4">
        <v>5053.3491370322699</v>
      </c>
      <c r="O3" s="4">
        <f>N3/4</f>
        <v>1263.3372842580675</v>
      </c>
      <c r="P3" s="4">
        <v>5.3096666666666703</v>
      </c>
      <c r="Q3" s="4">
        <v>558616.960174629</v>
      </c>
      <c r="R3" s="4">
        <v>101.066982740645</v>
      </c>
      <c r="S3" s="4">
        <v>5.8852500000000001</v>
      </c>
      <c r="T3" s="4">
        <v>45325.937074297603</v>
      </c>
      <c r="U3" s="4">
        <v>5000</v>
      </c>
      <c r="V3" s="4">
        <f>U3/4</f>
        <v>1250</v>
      </c>
      <c r="W3" s="4">
        <v>5185.7839034192803</v>
      </c>
      <c r="X3" s="4">
        <f>W3/4</f>
        <v>1296.4459758548201</v>
      </c>
      <c r="Y3" s="4">
        <v>7.0656999999999996</v>
      </c>
      <c r="Z3" s="4">
        <v>197299.82291588801</v>
      </c>
      <c r="AA3" s="4">
        <v>103.715678068386</v>
      </c>
      <c r="AB3" s="4">
        <v>6.5096666666666696</v>
      </c>
      <c r="AC3" s="4">
        <v>39769.482232183102</v>
      </c>
      <c r="AD3" s="4">
        <v>5000</v>
      </c>
      <c r="AE3" s="4">
        <f>AD3/4</f>
        <v>1250</v>
      </c>
      <c r="AF3" s="4">
        <v>3721.6838792266299</v>
      </c>
      <c r="AG3" s="4">
        <f>AF3/4</f>
        <v>930.42096980665747</v>
      </c>
      <c r="AH3" s="4">
        <v>7.2938333333333301</v>
      </c>
      <c r="AI3" s="4">
        <v>22198232.522938799</v>
      </c>
      <c r="AJ3" s="4">
        <v>74.433677584532703</v>
      </c>
      <c r="AK3" s="4">
        <v>6.5096666666666696</v>
      </c>
      <c r="AL3" s="4">
        <v>39769.482232183102</v>
      </c>
      <c r="AM3" s="4">
        <v>5000</v>
      </c>
      <c r="AN3" s="4">
        <f>AM3/4</f>
        <v>1250</v>
      </c>
      <c r="AO3" s="4">
        <v>4550.3131482709496</v>
      </c>
      <c r="AP3" s="4">
        <f>AO3/4</f>
        <v>1137.5782870677374</v>
      </c>
      <c r="AQ3" s="4">
        <v>7.79115</v>
      </c>
      <c r="AR3" s="4">
        <v>770065.45451276202</v>
      </c>
      <c r="AS3" s="4">
        <v>91.006262965418998</v>
      </c>
      <c r="AT3" s="4">
        <v>7.36011666666667</v>
      </c>
      <c r="AU3" s="4">
        <v>16712.275373636301</v>
      </c>
      <c r="AV3" s="4">
        <v>5000</v>
      </c>
      <c r="AW3" s="4">
        <f>AV3/4</f>
        <v>1250</v>
      </c>
      <c r="AX3" s="4">
        <v>5051.7367609221101</v>
      </c>
      <c r="AY3" s="4">
        <f>AX3/4</f>
        <v>1262.9341902305275</v>
      </c>
      <c r="AZ3" s="4">
        <v>11.7024833333333</v>
      </c>
      <c r="BA3" s="4">
        <v>8440138.6657730695</v>
      </c>
      <c r="BB3" s="4">
        <v>101.03473521844199</v>
      </c>
      <c r="BC3" s="4">
        <v>11.7000666666667</v>
      </c>
      <c r="BD3" s="4">
        <v>600090.474416235</v>
      </c>
    </row>
    <row r="4" spans="1:56">
      <c r="A4" s="150" t="s">
        <v>313</v>
      </c>
      <c r="B4" s="151" t="s">
        <v>232</v>
      </c>
      <c r="E4" s="1" t="s">
        <v>19</v>
      </c>
      <c r="F4" s="1"/>
      <c r="G4" s="1"/>
      <c r="H4" s="1" t="s">
        <v>36</v>
      </c>
      <c r="I4" s="1" t="s">
        <v>38</v>
      </c>
      <c r="J4" s="1" t="s">
        <v>133</v>
      </c>
      <c r="K4" s="2">
        <v>44497.5271319444</v>
      </c>
      <c r="L4" s="4">
        <v>3500</v>
      </c>
      <c r="M4" s="4">
        <f t="shared" ref="M4:M17" si="0">L4/4</f>
        <v>875</v>
      </c>
      <c r="N4" s="4">
        <v>3564.53309586874</v>
      </c>
      <c r="O4" s="4">
        <f t="shared" ref="O4:O17" si="1">N4/4</f>
        <v>891.133273967185</v>
      </c>
      <c r="P4" s="4">
        <v>5.3347833333333297</v>
      </c>
      <c r="Q4" s="4">
        <v>381848.73971728497</v>
      </c>
      <c r="R4" s="4">
        <v>101.84380273910701</v>
      </c>
      <c r="S4" s="4">
        <v>5.8936166666666701</v>
      </c>
      <c r="T4" s="4">
        <v>46179.122102005298</v>
      </c>
      <c r="U4" s="4">
        <v>3500</v>
      </c>
      <c r="V4" s="4">
        <f t="shared" ref="V4:V17" si="2">U4/4</f>
        <v>875</v>
      </c>
      <c r="W4" s="4">
        <v>3434.0474986476702</v>
      </c>
      <c r="X4" s="4">
        <f t="shared" ref="X4:X17" si="3">W4/4</f>
        <v>858.51187466191755</v>
      </c>
      <c r="Y4" s="4">
        <v>7.0733833333333296</v>
      </c>
      <c r="Z4" s="4">
        <v>148633.67566856599</v>
      </c>
      <c r="AA4" s="4">
        <v>98.115642818504796</v>
      </c>
      <c r="AB4" s="4">
        <v>6.5096833333333297</v>
      </c>
      <c r="AC4" s="4">
        <v>45242.706441772498</v>
      </c>
      <c r="AD4" s="4">
        <v>3500</v>
      </c>
      <c r="AE4" s="4">
        <f t="shared" ref="AE4:AE17" si="4">AD4/4</f>
        <v>875</v>
      </c>
      <c r="AF4" s="4">
        <v>3335.0749087261502</v>
      </c>
      <c r="AG4" s="4">
        <f t="shared" ref="AG4:AG17" si="5">AF4/4</f>
        <v>833.76872718153754</v>
      </c>
      <c r="AH4" s="4">
        <v>7.3015166666666698</v>
      </c>
      <c r="AI4" s="4">
        <v>22018665.9054107</v>
      </c>
      <c r="AJ4" s="4">
        <v>95.287854535032807</v>
      </c>
      <c r="AK4" s="4">
        <v>6.5096833333333297</v>
      </c>
      <c r="AL4" s="4">
        <v>45242.706441772498</v>
      </c>
      <c r="AM4" s="4">
        <v>3500</v>
      </c>
      <c r="AN4" s="4">
        <f t="shared" ref="AN4:AN17" si="6">AM4/4</f>
        <v>875</v>
      </c>
      <c r="AO4" s="4">
        <v>3714.7124931368398</v>
      </c>
      <c r="AP4" s="4">
        <f t="shared" ref="AP4:AP17" si="7">AO4/4</f>
        <v>928.67812328420996</v>
      </c>
      <c r="AQ4" s="4">
        <v>7.79115</v>
      </c>
      <c r="AR4" s="4">
        <v>894722.88578207605</v>
      </c>
      <c r="AS4" s="4">
        <v>106.134642661052</v>
      </c>
      <c r="AT4" s="4">
        <v>7.3447833333333303</v>
      </c>
      <c r="AU4" s="4">
        <v>23785.515432980701</v>
      </c>
      <c r="AV4" s="4">
        <v>3500</v>
      </c>
      <c r="AW4" s="4">
        <f t="shared" ref="AW4:AW17" si="8">AV4/4</f>
        <v>875</v>
      </c>
      <c r="AX4" s="4">
        <v>3438.7191456330002</v>
      </c>
      <c r="AY4" s="4">
        <f t="shared" ref="AY4:AY17" si="9">AX4/4</f>
        <v>859.67978640825004</v>
      </c>
      <c r="AZ4" s="4">
        <v>11.7024666666667</v>
      </c>
      <c r="BA4" s="4">
        <v>6436048.1587069202</v>
      </c>
      <c r="BB4" s="4">
        <v>98.249118446657207</v>
      </c>
      <c r="BC4" s="4">
        <v>11.7000666666667</v>
      </c>
      <c r="BD4" s="4">
        <v>672811.273895761</v>
      </c>
    </row>
    <row r="5" spans="1:56">
      <c r="A5" s="152">
        <v>30503</v>
      </c>
      <c r="B5" s="153">
        <f>M16</f>
        <v>3</v>
      </c>
      <c r="E5" s="1" t="s">
        <v>61</v>
      </c>
      <c r="F5" s="1"/>
      <c r="G5" s="1"/>
      <c r="H5" s="1" t="s">
        <v>103</v>
      </c>
      <c r="I5" s="1" t="s">
        <v>38</v>
      </c>
      <c r="J5" s="1" t="s">
        <v>39</v>
      </c>
      <c r="K5" s="2">
        <v>44497.545189201403</v>
      </c>
      <c r="L5" s="4">
        <v>2500</v>
      </c>
      <c r="M5" s="4">
        <f t="shared" si="0"/>
        <v>625</v>
      </c>
      <c r="N5" s="4">
        <v>2273.1425884249802</v>
      </c>
      <c r="O5" s="4">
        <f t="shared" si="1"/>
        <v>568.28564710624505</v>
      </c>
      <c r="P5" s="4">
        <v>5.3515166666666696</v>
      </c>
      <c r="Q5" s="4">
        <v>209985.70685498099</v>
      </c>
      <c r="R5" s="4">
        <v>90.925703536999194</v>
      </c>
      <c r="S5" s="4">
        <v>5.8978000000000002</v>
      </c>
      <c r="T5" s="4">
        <v>41675.514059958397</v>
      </c>
      <c r="U5" s="4">
        <v>2500</v>
      </c>
      <c r="V5" s="4">
        <f t="shared" si="2"/>
        <v>625</v>
      </c>
      <c r="W5" s="4">
        <v>2198.07837043683</v>
      </c>
      <c r="X5" s="4">
        <f t="shared" si="3"/>
        <v>549.51959260920751</v>
      </c>
      <c r="Y5" s="4">
        <v>7.0734000000000004</v>
      </c>
      <c r="Z5" s="4">
        <v>85194.6698145142</v>
      </c>
      <c r="AA5" s="4">
        <v>87.923134817473198</v>
      </c>
      <c r="AB5" s="4">
        <v>6.5096833333333297</v>
      </c>
      <c r="AC5" s="4">
        <v>40514.166454328602</v>
      </c>
      <c r="AD5" s="4">
        <v>2500</v>
      </c>
      <c r="AE5" s="4">
        <f t="shared" si="4"/>
        <v>625</v>
      </c>
      <c r="AF5" s="4">
        <v>2684.9784830223298</v>
      </c>
      <c r="AG5" s="4">
        <f t="shared" si="5"/>
        <v>671.24462075558245</v>
      </c>
      <c r="AH5" s="4">
        <v>7.3015333333333299</v>
      </c>
      <c r="AI5" s="4">
        <v>15132920.0198688</v>
      </c>
      <c r="AJ5" s="4">
        <v>107.399139320893</v>
      </c>
      <c r="AK5" s="4">
        <v>6.5096833333333297</v>
      </c>
      <c r="AL5" s="4">
        <v>40514.166454328602</v>
      </c>
      <c r="AM5" s="4">
        <v>2500</v>
      </c>
      <c r="AN5" s="4">
        <f t="shared" si="6"/>
        <v>625</v>
      </c>
      <c r="AO5" s="4">
        <v>2882.8752386911601</v>
      </c>
      <c r="AP5" s="4">
        <f t="shared" si="7"/>
        <v>720.71880967279003</v>
      </c>
      <c r="AQ5" s="4">
        <v>7.7911666666666699</v>
      </c>
      <c r="AR5" s="4">
        <v>554885.98813533504</v>
      </c>
      <c r="AS5" s="4">
        <v>115.315009547646</v>
      </c>
      <c r="AT5" s="4">
        <v>7.3371166666666703</v>
      </c>
      <c r="AU5" s="4">
        <v>19007.5935903717</v>
      </c>
      <c r="AV5" s="4">
        <v>2500</v>
      </c>
      <c r="AW5" s="4">
        <f t="shared" si="8"/>
        <v>625</v>
      </c>
      <c r="AX5" s="4">
        <v>2513.52088690665</v>
      </c>
      <c r="AY5" s="4">
        <f t="shared" si="9"/>
        <v>628.38022172666251</v>
      </c>
      <c r="AZ5" s="4">
        <v>11.702500000000001</v>
      </c>
      <c r="BA5" s="4">
        <v>4137827.6634687502</v>
      </c>
      <c r="BB5" s="4">
        <v>100.540835476266</v>
      </c>
      <c r="BC5" s="4">
        <v>11.700100000000001</v>
      </c>
      <c r="BD5" s="4">
        <v>592351.12197463796</v>
      </c>
    </row>
    <row r="6" spans="1:56">
      <c r="A6" s="152">
        <v>30507</v>
      </c>
      <c r="B6" s="153">
        <f>V8</f>
        <v>125</v>
      </c>
      <c r="E6" s="1" t="s">
        <v>75</v>
      </c>
      <c r="F6" s="1"/>
      <c r="G6" s="1"/>
      <c r="H6" s="1" t="s">
        <v>44</v>
      </c>
      <c r="I6" s="1" t="s">
        <v>38</v>
      </c>
      <c r="J6" s="1" t="s">
        <v>134</v>
      </c>
      <c r="K6" s="2">
        <v>44497.563237858798</v>
      </c>
      <c r="L6" s="4">
        <v>1500</v>
      </c>
      <c r="M6" s="4">
        <f t="shared" si="0"/>
        <v>375</v>
      </c>
      <c r="N6" s="4">
        <v>2174.3561632188898</v>
      </c>
      <c r="O6" s="4">
        <f t="shared" si="1"/>
        <v>543.58904080472246</v>
      </c>
      <c r="P6" s="4">
        <v>5.3389666666666704</v>
      </c>
      <c r="Q6" s="4">
        <v>197310.39945006001</v>
      </c>
      <c r="R6" s="4">
        <v>144.95707754792599</v>
      </c>
      <c r="S6" s="4">
        <v>5.8978000000000002</v>
      </c>
      <c r="T6" s="4">
        <v>41085.097304863601</v>
      </c>
      <c r="U6" s="4">
        <v>1500</v>
      </c>
      <c r="V6" s="4">
        <f t="shared" si="2"/>
        <v>375</v>
      </c>
      <c r="W6" s="4">
        <v>1446.2472767269701</v>
      </c>
      <c r="X6" s="4">
        <f t="shared" si="3"/>
        <v>361.56181918174252</v>
      </c>
      <c r="Y6" s="4">
        <v>7.0733833333333296</v>
      </c>
      <c r="Z6" s="4">
        <v>54283.758465849103</v>
      </c>
      <c r="AA6" s="4">
        <v>96.416485115131195</v>
      </c>
      <c r="AB6" s="4">
        <v>6.5096666666666696</v>
      </c>
      <c r="AC6" s="4">
        <v>39234.219005958497</v>
      </c>
      <c r="AD6" s="4">
        <v>1500</v>
      </c>
      <c r="AE6" s="4">
        <f t="shared" si="4"/>
        <v>375</v>
      </c>
      <c r="AF6" s="4">
        <v>1665.2425267931801</v>
      </c>
      <c r="AG6" s="4">
        <f t="shared" si="5"/>
        <v>416.31063169829503</v>
      </c>
      <c r="AH6" s="4">
        <v>7.2938333333333301</v>
      </c>
      <c r="AI6" s="4">
        <v>8390908.7293086201</v>
      </c>
      <c r="AJ6" s="4">
        <v>111.016168452879</v>
      </c>
      <c r="AK6" s="4">
        <v>6.5096666666666696</v>
      </c>
      <c r="AL6" s="4">
        <v>39234.219005958497</v>
      </c>
      <c r="AM6" s="4">
        <v>1500</v>
      </c>
      <c r="AN6" s="4">
        <f t="shared" si="6"/>
        <v>375</v>
      </c>
      <c r="AO6" s="4">
        <v>1574.95263562079</v>
      </c>
      <c r="AP6" s="4">
        <f t="shared" si="7"/>
        <v>393.73815890519751</v>
      </c>
      <c r="AQ6" s="4">
        <v>7.7776833333333304</v>
      </c>
      <c r="AR6" s="4">
        <v>308928.225404336</v>
      </c>
      <c r="AS6" s="4">
        <v>104.99684237471899</v>
      </c>
      <c r="AT6" s="4">
        <v>7.3217499999999998</v>
      </c>
      <c r="AU6" s="4">
        <v>19370.432576859999</v>
      </c>
      <c r="AV6" s="4">
        <v>1500</v>
      </c>
      <c r="AW6" s="4">
        <f t="shared" si="8"/>
        <v>375</v>
      </c>
      <c r="AX6" s="4">
        <v>1467.13260427613</v>
      </c>
      <c r="AY6" s="4">
        <f t="shared" si="9"/>
        <v>366.7831510690325</v>
      </c>
      <c r="AZ6" s="4">
        <v>11.7024666666667</v>
      </c>
      <c r="BA6" s="4">
        <v>2297344.24586582</v>
      </c>
      <c r="BB6" s="4">
        <v>97.808840285074993</v>
      </c>
      <c r="BC6" s="4">
        <v>11.7000666666667</v>
      </c>
      <c r="BD6" s="4">
        <v>564881.97312209394</v>
      </c>
    </row>
    <row r="7" spans="1:56">
      <c r="A7" s="152">
        <v>30516</v>
      </c>
      <c r="B7" s="153">
        <f>AE17</f>
        <v>1.75</v>
      </c>
      <c r="E7" s="1" t="s">
        <v>125</v>
      </c>
      <c r="F7" s="1"/>
      <c r="G7" s="1"/>
      <c r="H7" s="1" t="s">
        <v>29</v>
      </c>
      <c r="I7" s="1" t="s">
        <v>38</v>
      </c>
      <c r="J7" s="1" t="s">
        <v>93</v>
      </c>
      <c r="K7" s="2">
        <v>44497.5813599537</v>
      </c>
      <c r="L7" s="4">
        <v>800</v>
      </c>
      <c r="M7" s="4">
        <f t="shared" si="0"/>
        <v>200</v>
      </c>
      <c r="N7" s="4">
        <v>791.57101910464996</v>
      </c>
      <c r="O7" s="4">
        <f t="shared" si="1"/>
        <v>197.89275477616249</v>
      </c>
      <c r="P7" s="4">
        <v>5.3556999999999997</v>
      </c>
      <c r="Q7" s="4">
        <v>65655.799010664196</v>
      </c>
      <c r="R7" s="4">
        <v>98.946377388081302</v>
      </c>
      <c r="S7" s="4">
        <v>5.8852333333333302</v>
      </c>
      <c r="T7" s="4">
        <v>39513.752163115001</v>
      </c>
      <c r="U7" s="4">
        <v>800</v>
      </c>
      <c r="V7" s="4">
        <f t="shared" si="2"/>
        <v>200</v>
      </c>
      <c r="W7" s="4">
        <v>754.87228945303195</v>
      </c>
      <c r="X7" s="4">
        <f t="shared" si="3"/>
        <v>188.71807236325799</v>
      </c>
      <c r="Y7" s="4">
        <v>7.0733666666666704</v>
      </c>
      <c r="Z7" s="4">
        <v>28688.733033429002</v>
      </c>
      <c r="AA7" s="4">
        <v>94.359036181628994</v>
      </c>
      <c r="AB7" s="4">
        <v>6.5096666666666696</v>
      </c>
      <c r="AC7" s="4">
        <v>39726.064434963897</v>
      </c>
      <c r="AD7" s="4">
        <v>800</v>
      </c>
      <c r="AE7" s="4">
        <f t="shared" si="4"/>
        <v>200</v>
      </c>
      <c r="AF7" s="4">
        <v>801.95778109988498</v>
      </c>
      <c r="AG7" s="4">
        <f t="shared" si="5"/>
        <v>200.48944527497125</v>
      </c>
      <c r="AH7" s="4">
        <v>7.3014999999999999</v>
      </c>
      <c r="AI7" s="4">
        <v>3803411.7109565302</v>
      </c>
      <c r="AJ7" s="4">
        <v>100.24472263748601</v>
      </c>
      <c r="AK7" s="4">
        <v>6.5096666666666696</v>
      </c>
      <c r="AL7" s="4">
        <v>39726.064434963897</v>
      </c>
      <c r="AM7" s="4">
        <v>800</v>
      </c>
      <c r="AN7" s="4">
        <f t="shared" si="6"/>
        <v>200</v>
      </c>
      <c r="AO7" s="4">
        <v>1127.6852678652001</v>
      </c>
      <c r="AP7" s="4">
        <f t="shared" si="7"/>
        <v>281.92131696630003</v>
      </c>
      <c r="AQ7" s="4">
        <v>7.7642166666666697</v>
      </c>
      <c r="AR7" s="4">
        <v>214350.61177277699</v>
      </c>
      <c r="AS7" s="4">
        <v>140.96065848315001</v>
      </c>
      <c r="AT7" s="4">
        <v>7.3217333333333299</v>
      </c>
      <c r="AU7" s="4">
        <v>18770.941137205999</v>
      </c>
      <c r="AV7" s="4">
        <v>800</v>
      </c>
      <c r="AW7" s="4">
        <f t="shared" si="8"/>
        <v>200</v>
      </c>
      <c r="AX7" s="4">
        <v>766.265320962347</v>
      </c>
      <c r="AY7" s="4">
        <f t="shared" si="9"/>
        <v>191.56633024058675</v>
      </c>
      <c r="AZ7" s="4">
        <v>11.7024666666667</v>
      </c>
      <c r="BA7" s="4">
        <v>1147681.22534249</v>
      </c>
      <c r="BB7" s="4">
        <v>95.783165120293404</v>
      </c>
      <c r="BC7" s="4">
        <v>11.700049999999999</v>
      </c>
      <c r="BD7" s="4">
        <v>543369.968890041</v>
      </c>
    </row>
    <row r="8" spans="1:56">
      <c r="A8" s="152">
        <v>30501</v>
      </c>
      <c r="B8" s="153">
        <f>AN17</f>
        <v>1.75</v>
      </c>
      <c r="E8" s="1" t="s">
        <v>130</v>
      </c>
      <c r="F8" s="1"/>
      <c r="G8" s="1"/>
      <c r="H8" s="1" t="s">
        <v>58</v>
      </c>
      <c r="I8" s="1" t="s">
        <v>38</v>
      </c>
      <c r="J8" s="1" t="s">
        <v>32</v>
      </c>
      <c r="K8" s="2">
        <v>44497.599413923599</v>
      </c>
      <c r="L8" s="4">
        <v>500</v>
      </c>
      <c r="M8" s="4">
        <f t="shared" si="0"/>
        <v>125</v>
      </c>
      <c r="N8" s="4">
        <v>475.22712546500401</v>
      </c>
      <c r="O8" s="4">
        <f t="shared" si="1"/>
        <v>118.806781366251</v>
      </c>
      <c r="P8" s="4">
        <v>5.3598833333333298</v>
      </c>
      <c r="Q8" s="4">
        <v>43971.759981027302</v>
      </c>
      <c r="R8" s="4">
        <v>95.045425093000702</v>
      </c>
      <c r="S8" s="4">
        <v>5.8810500000000001</v>
      </c>
      <c r="T8" s="4">
        <v>44592.152903961498</v>
      </c>
      <c r="U8" s="4">
        <v>500</v>
      </c>
      <c r="V8" s="4">
        <f t="shared" si="2"/>
        <v>125</v>
      </c>
      <c r="W8" s="4">
        <v>351.89015805243503</v>
      </c>
      <c r="X8" s="4">
        <f t="shared" si="3"/>
        <v>87.972539513108757</v>
      </c>
      <c r="Y8" s="4">
        <v>7.0733666666666704</v>
      </c>
      <c r="Z8" s="4">
        <v>13642.810715325</v>
      </c>
      <c r="AA8" s="4">
        <v>70.378031610487</v>
      </c>
      <c r="AB8" s="4">
        <v>6.5173333333333296</v>
      </c>
      <c r="AC8" s="4">
        <v>40526.060651375199</v>
      </c>
      <c r="AD8" s="4">
        <v>500</v>
      </c>
      <c r="AE8" s="4">
        <f t="shared" si="4"/>
        <v>125</v>
      </c>
      <c r="AF8" s="4">
        <v>448.485206299298</v>
      </c>
      <c r="AG8" s="4">
        <f t="shared" si="5"/>
        <v>112.1213015748245</v>
      </c>
      <c r="AH8" s="4">
        <v>7.3015166666666698</v>
      </c>
      <c r="AI8" s="4">
        <v>2102526.29481863</v>
      </c>
      <c r="AJ8" s="4">
        <v>89.697041259859603</v>
      </c>
      <c r="AK8" s="4">
        <v>6.5173333333333296</v>
      </c>
      <c r="AL8" s="4">
        <v>40526.060651375199</v>
      </c>
      <c r="AM8" s="4">
        <v>500</v>
      </c>
      <c r="AN8" s="4">
        <f t="shared" si="6"/>
        <v>125</v>
      </c>
      <c r="AO8" s="4">
        <v>764.25050067614302</v>
      </c>
      <c r="AP8" s="4">
        <f t="shared" si="7"/>
        <v>191.06262516903575</v>
      </c>
      <c r="AQ8" s="4">
        <v>7.75075</v>
      </c>
      <c r="AR8" s="4">
        <v>130935.023609686</v>
      </c>
      <c r="AS8" s="4">
        <v>152.85010013522901</v>
      </c>
      <c r="AT8" s="4">
        <v>7.3217333333333299</v>
      </c>
      <c r="AU8" s="4">
        <v>16918.791026223498</v>
      </c>
      <c r="AV8" s="4">
        <v>500</v>
      </c>
      <c r="AW8" s="4">
        <f t="shared" si="8"/>
        <v>125</v>
      </c>
      <c r="AX8" s="4">
        <v>470.716173103953</v>
      </c>
      <c r="AY8" s="4">
        <f t="shared" si="9"/>
        <v>117.67904327598825</v>
      </c>
      <c r="AZ8" s="4">
        <v>11.7024666666667</v>
      </c>
      <c r="BA8" s="4">
        <v>733601.60742768203</v>
      </c>
      <c r="BB8" s="4">
        <v>94.143234620790594</v>
      </c>
      <c r="BC8" s="4">
        <v>11.700049999999999</v>
      </c>
      <c r="BD8" s="4">
        <v>569638.46315032605</v>
      </c>
    </row>
    <row r="9" spans="1:56">
      <c r="A9" s="152" t="s">
        <v>389</v>
      </c>
      <c r="B9" s="153">
        <f>AW14</f>
        <v>7.5</v>
      </c>
      <c r="E9" s="1" t="s">
        <v>49</v>
      </c>
      <c r="F9" s="1"/>
      <c r="G9" s="1"/>
      <c r="H9" s="1" t="s">
        <v>13</v>
      </c>
      <c r="I9" s="1" t="s">
        <v>38</v>
      </c>
      <c r="J9" s="1" t="s">
        <v>95</v>
      </c>
      <c r="K9" s="2">
        <v>44497.617482928203</v>
      </c>
      <c r="L9" s="4">
        <v>350</v>
      </c>
      <c r="M9" s="4">
        <f t="shared" si="0"/>
        <v>87.5</v>
      </c>
      <c r="N9" s="4">
        <v>406.78280732658499</v>
      </c>
      <c r="O9" s="4">
        <f t="shared" si="1"/>
        <v>101.69570183164625</v>
      </c>
      <c r="P9" s="4">
        <v>5.3263999999999996</v>
      </c>
      <c r="Q9" s="4">
        <v>52502.213670165896</v>
      </c>
      <c r="R9" s="4">
        <v>116.22365923616699</v>
      </c>
      <c r="S9" s="4">
        <v>5.8852333333333302</v>
      </c>
      <c r="T9" s="4">
        <v>62350.945557393403</v>
      </c>
      <c r="U9" s="4">
        <v>350</v>
      </c>
      <c r="V9" s="4">
        <f t="shared" si="2"/>
        <v>87.5</v>
      </c>
      <c r="W9" s="4">
        <v>535.80650301963396</v>
      </c>
      <c r="X9" s="4">
        <f t="shared" si="3"/>
        <v>133.95162575490849</v>
      </c>
      <c r="Y9" s="4">
        <v>7.0733666666666704</v>
      </c>
      <c r="Z9" s="4">
        <v>33675.539216449302</v>
      </c>
      <c r="AA9" s="4">
        <v>153.08757229132399</v>
      </c>
      <c r="AB9" s="4">
        <v>6.5096666666666696</v>
      </c>
      <c r="AC9" s="4">
        <v>65696.802825255305</v>
      </c>
      <c r="AD9" s="4">
        <v>350</v>
      </c>
      <c r="AE9" s="4">
        <f t="shared" si="4"/>
        <v>87.5</v>
      </c>
      <c r="AF9" s="4">
        <v>277.93376661336202</v>
      </c>
      <c r="AG9" s="4">
        <f t="shared" si="5"/>
        <v>69.483441653340506</v>
      </c>
      <c r="AH9" s="4">
        <v>7.2938333333333301</v>
      </c>
      <c r="AI9" s="4">
        <v>2079614.0524921699</v>
      </c>
      <c r="AJ9" s="4">
        <v>79.409647603817604</v>
      </c>
      <c r="AK9" s="4">
        <v>6.5096666666666696</v>
      </c>
      <c r="AL9" s="4">
        <v>65696.802825255305</v>
      </c>
      <c r="AM9" s="4">
        <v>350</v>
      </c>
      <c r="AN9" s="4">
        <f t="shared" si="6"/>
        <v>87.5</v>
      </c>
      <c r="AO9" s="4">
        <v>398.28808609443001</v>
      </c>
      <c r="AP9" s="4">
        <f t="shared" si="7"/>
        <v>99.572021523607503</v>
      </c>
      <c r="AQ9" s="4">
        <v>7.75075</v>
      </c>
      <c r="AR9" s="4">
        <v>143505.38124682699</v>
      </c>
      <c r="AS9" s="4">
        <v>113.79659602698</v>
      </c>
      <c r="AT9" s="4">
        <v>7.3217333333333299</v>
      </c>
      <c r="AU9" s="4">
        <v>35581.159655796298</v>
      </c>
      <c r="AV9" s="4">
        <v>350</v>
      </c>
      <c r="AW9" s="4">
        <f t="shared" si="8"/>
        <v>87.5</v>
      </c>
      <c r="AX9" s="4">
        <v>376.73793490633699</v>
      </c>
      <c r="AY9" s="4">
        <f t="shared" si="9"/>
        <v>94.184483726584247</v>
      </c>
      <c r="AZ9" s="4">
        <v>11.702450000000001</v>
      </c>
      <c r="BA9" s="4">
        <v>835996.97007320798</v>
      </c>
      <c r="BB9" s="4">
        <v>107.639409973239</v>
      </c>
      <c r="BC9" s="4">
        <v>11.700049999999999</v>
      </c>
      <c r="BD9" s="4">
        <v>815032.54731195106</v>
      </c>
    </row>
    <row r="10" spans="1:56">
      <c r="A10" s="152">
        <v>30505</v>
      </c>
      <c r="B10" s="153">
        <v>7.5</v>
      </c>
      <c r="E10" s="1" t="s">
        <v>94</v>
      </c>
      <c r="F10" s="1"/>
      <c r="G10" s="1"/>
      <c r="H10" s="1" t="s">
        <v>50</v>
      </c>
      <c r="I10" s="1" t="s">
        <v>38</v>
      </c>
      <c r="J10" s="1" t="s">
        <v>57</v>
      </c>
      <c r="K10" s="2">
        <v>44497.635630995399</v>
      </c>
      <c r="L10" s="4">
        <v>200</v>
      </c>
      <c r="M10" s="4">
        <f t="shared" si="0"/>
        <v>50</v>
      </c>
      <c r="N10" s="4">
        <v>242.34741572981801</v>
      </c>
      <c r="O10" s="4">
        <f t="shared" si="1"/>
        <v>60.586853932454503</v>
      </c>
      <c r="P10" s="4">
        <v>5.3347666666666704</v>
      </c>
      <c r="Q10" s="4">
        <v>26698.0467719388</v>
      </c>
      <c r="R10" s="4">
        <v>121.17370786490901</v>
      </c>
      <c r="S10" s="4">
        <v>5.8894166666666701</v>
      </c>
      <c r="T10" s="4">
        <v>53497.816374494498</v>
      </c>
      <c r="U10" s="4">
        <v>200</v>
      </c>
      <c r="V10" s="4">
        <f t="shared" si="2"/>
        <v>50</v>
      </c>
      <c r="W10" s="4">
        <v>309.15644956981299</v>
      </c>
      <c r="X10" s="4">
        <f t="shared" si="3"/>
        <v>77.289112392453248</v>
      </c>
      <c r="Y10" s="4">
        <v>7.0733666666666704</v>
      </c>
      <c r="Z10" s="4">
        <v>15490.097422217699</v>
      </c>
      <c r="AA10" s="4">
        <v>154.57822478490601</v>
      </c>
      <c r="AB10" s="4">
        <v>6.5096666666666696</v>
      </c>
      <c r="AC10" s="4">
        <v>52373.728773259601</v>
      </c>
      <c r="AD10" s="4">
        <v>200</v>
      </c>
      <c r="AE10" s="4">
        <f t="shared" si="4"/>
        <v>50</v>
      </c>
      <c r="AF10" s="4">
        <v>188.73059072511401</v>
      </c>
      <c r="AG10" s="4">
        <f t="shared" si="5"/>
        <v>47.182647681278503</v>
      </c>
      <c r="AH10" s="4">
        <v>7.3014999999999999</v>
      </c>
      <c r="AI10" s="4">
        <v>1116539.3545744501</v>
      </c>
      <c r="AJ10" s="4">
        <v>94.365295362557106</v>
      </c>
      <c r="AK10" s="4">
        <v>6.5096666666666696</v>
      </c>
      <c r="AL10" s="4">
        <v>52373.728773259601</v>
      </c>
      <c r="AM10" s="4">
        <v>200</v>
      </c>
      <c r="AN10" s="4">
        <f t="shared" si="6"/>
        <v>50</v>
      </c>
      <c r="AO10" s="4">
        <v>274.13258992795801</v>
      </c>
      <c r="AP10" s="4">
        <f t="shared" si="7"/>
        <v>68.533147481989502</v>
      </c>
      <c r="AQ10" s="4">
        <v>7.75075</v>
      </c>
      <c r="AR10" s="4">
        <v>73500.016053421103</v>
      </c>
      <c r="AS10" s="4">
        <v>137.066294963979</v>
      </c>
      <c r="AT10" s="4">
        <v>7.3217333333333299</v>
      </c>
      <c r="AU10" s="4">
        <v>26477.439967660001</v>
      </c>
      <c r="AV10" s="4">
        <v>200</v>
      </c>
      <c r="AW10" s="4">
        <f t="shared" si="8"/>
        <v>50</v>
      </c>
      <c r="AX10" s="4">
        <v>204.29286082365101</v>
      </c>
      <c r="AY10" s="4">
        <f t="shared" si="9"/>
        <v>51.073215205912753</v>
      </c>
      <c r="AZ10" s="4">
        <v>11.702450000000001</v>
      </c>
      <c r="BA10" s="4">
        <v>329946.10517931002</v>
      </c>
      <c r="BB10" s="4">
        <v>102.146430411826</v>
      </c>
      <c r="BC10" s="4">
        <v>11.700049999999999</v>
      </c>
      <c r="BD10" s="4">
        <v>605677.90567766095</v>
      </c>
    </row>
    <row r="11" spans="1:56">
      <c r="A11" s="152">
        <v>30521</v>
      </c>
      <c r="B11" s="153">
        <v>1.75</v>
      </c>
      <c r="E11" s="1" t="s">
        <v>17</v>
      </c>
      <c r="F11" s="1"/>
      <c r="G11" s="1"/>
      <c r="H11" s="1" t="s">
        <v>91</v>
      </c>
      <c r="I11" s="1" t="s">
        <v>38</v>
      </c>
      <c r="J11" s="1" t="s">
        <v>115</v>
      </c>
      <c r="K11" s="2">
        <v>44497.653701458301</v>
      </c>
      <c r="L11" s="4">
        <v>125</v>
      </c>
      <c r="M11" s="4">
        <f t="shared" si="0"/>
        <v>31.25</v>
      </c>
      <c r="N11" s="4">
        <v>129.933833772718</v>
      </c>
      <c r="O11" s="4">
        <f t="shared" si="1"/>
        <v>32.483458443179501</v>
      </c>
      <c r="P11" s="4">
        <v>5.3263999999999996</v>
      </c>
      <c r="Q11" s="4">
        <v>14272.8395430907</v>
      </c>
      <c r="R11" s="4">
        <v>103.947067018174</v>
      </c>
      <c r="S11" s="4">
        <v>5.8894166666666701</v>
      </c>
      <c r="T11" s="4">
        <v>53444.511703936798</v>
      </c>
      <c r="U11" s="4">
        <v>125</v>
      </c>
      <c r="V11" s="4">
        <f t="shared" si="2"/>
        <v>31.25</v>
      </c>
      <c r="W11" s="4">
        <v>183.99971271361699</v>
      </c>
      <c r="X11" s="4">
        <f t="shared" si="3"/>
        <v>45.999928178404247</v>
      </c>
      <c r="Y11" s="4">
        <v>7.0733666666666704</v>
      </c>
      <c r="Z11" s="4">
        <v>9165.5866227269798</v>
      </c>
      <c r="AA11" s="4">
        <v>147.199770170894</v>
      </c>
      <c r="AB11" s="4">
        <v>6.5096666666666696</v>
      </c>
      <c r="AC11" s="4">
        <v>52069.184759007599</v>
      </c>
      <c r="AD11" s="4">
        <v>125</v>
      </c>
      <c r="AE11" s="4">
        <f t="shared" si="4"/>
        <v>31.25</v>
      </c>
      <c r="AF11" s="4">
        <v>99.385468188988696</v>
      </c>
      <c r="AG11" s="4">
        <f t="shared" si="5"/>
        <v>24.846367047247174</v>
      </c>
      <c r="AH11" s="4">
        <v>7.2938333333333301</v>
      </c>
      <c r="AI11" s="4">
        <v>579705.53584023402</v>
      </c>
      <c r="AJ11" s="4">
        <v>79.508374551190997</v>
      </c>
      <c r="AK11" s="4">
        <v>6.5096666666666696</v>
      </c>
      <c r="AL11" s="4">
        <v>52069.184759007599</v>
      </c>
      <c r="AM11" s="4">
        <v>125</v>
      </c>
      <c r="AN11" s="4">
        <f t="shared" si="6"/>
        <v>31.25</v>
      </c>
      <c r="AO11" s="4">
        <v>135.25156034770399</v>
      </c>
      <c r="AP11" s="4">
        <f t="shared" si="7"/>
        <v>33.812890086925997</v>
      </c>
      <c r="AQ11" s="4">
        <v>7.75075</v>
      </c>
      <c r="AR11" s="4">
        <v>35480.388155312598</v>
      </c>
      <c r="AS11" s="4">
        <v>108.20124827816301</v>
      </c>
      <c r="AT11" s="4">
        <v>7.3217333333333299</v>
      </c>
      <c r="AU11" s="4">
        <v>25905.6984288979</v>
      </c>
      <c r="AV11" s="4">
        <v>125</v>
      </c>
      <c r="AW11" s="4">
        <f t="shared" si="8"/>
        <v>31.25</v>
      </c>
      <c r="AX11" s="4">
        <v>135.73240608882199</v>
      </c>
      <c r="AY11" s="4">
        <f t="shared" si="9"/>
        <v>33.933101522205497</v>
      </c>
      <c r="AZ11" s="4">
        <v>11.702450000000001</v>
      </c>
      <c r="BA11" s="4">
        <v>209508.88348257201</v>
      </c>
      <c r="BB11" s="4">
        <v>108.585924871058</v>
      </c>
      <c r="BC11" s="4">
        <v>11.7000333333333</v>
      </c>
      <c r="BD11" s="4">
        <v>592615.00445517001</v>
      </c>
    </row>
    <row r="12" spans="1:56">
      <c r="A12" s="152">
        <v>30510</v>
      </c>
      <c r="B12" s="153">
        <v>5</v>
      </c>
      <c r="E12" s="1" t="s">
        <v>113</v>
      </c>
      <c r="F12" s="1"/>
      <c r="G12" s="1"/>
      <c r="H12" s="1" t="s">
        <v>51</v>
      </c>
      <c r="I12" s="1" t="s">
        <v>38</v>
      </c>
      <c r="J12" s="1" t="s">
        <v>118</v>
      </c>
      <c r="K12" s="2">
        <v>44497.671802743098</v>
      </c>
      <c r="L12" s="4">
        <v>80</v>
      </c>
      <c r="M12" s="4">
        <f t="shared" si="0"/>
        <v>20</v>
      </c>
      <c r="N12" s="4">
        <v>106.295628571503</v>
      </c>
      <c r="O12" s="4">
        <f t="shared" si="1"/>
        <v>26.573907142875751</v>
      </c>
      <c r="P12" s="4">
        <v>5.3389666666666704</v>
      </c>
      <c r="Q12" s="4">
        <v>12133.6909689942</v>
      </c>
      <c r="R12" s="4">
        <v>132.869535714378</v>
      </c>
      <c r="S12" s="4">
        <v>5.8936166666666701</v>
      </c>
      <c r="T12" s="4">
        <v>55523.148069684801</v>
      </c>
      <c r="U12" s="4">
        <v>80</v>
      </c>
      <c r="V12" s="4">
        <f t="shared" si="2"/>
        <v>20</v>
      </c>
      <c r="W12" s="4">
        <v>109.524295107803</v>
      </c>
      <c r="X12" s="4">
        <f t="shared" si="3"/>
        <v>27.38107377695075</v>
      </c>
      <c r="Y12" s="4">
        <v>7.0656999999999996</v>
      </c>
      <c r="Z12" s="4">
        <v>5564.8664693895298</v>
      </c>
      <c r="AA12" s="4">
        <v>136.90536888475401</v>
      </c>
      <c r="AB12" s="4">
        <v>6.5096666666666696</v>
      </c>
      <c r="AC12" s="4">
        <v>53110.689271777897</v>
      </c>
      <c r="AD12" s="4">
        <v>80</v>
      </c>
      <c r="AE12" s="4">
        <f t="shared" si="4"/>
        <v>20</v>
      </c>
      <c r="AF12" s="4">
        <v>65.568015347727894</v>
      </c>
      <c r="AG12" s="4">
        <f t="shared" si="5"/>
        <v>16.392003836931973</v>
      </c>
      <c r="AH12" s="4">
        <v>7.2938333333333301</v>
      </c>
      <c r="AI12" s="4">
        <v>388867.62303212599</v>
      </c>
      <c r="AJ12" s="4">
        <v>81.960019184659899</v>
      </c>
      <c r="AK12" s="4">
        <v>6.5096666666666696</v>
      </c>
      <c r="AL12" s="4">
        <v>53110.689271777897</v>
      </c>
      <c r="AM12" s="4">
        <v>80</v>
      </c>
      <c r="AN12" s="4">
        <f t="shared" si="6"/>
        <v>20</v>
      </c>
      <c r="AO12" s="4">
        <v>85.986007745068093</v>
      </c>
      <c r="AP12" s="4">
        <f t="shared" si="7"/>
        <v>21.496501936267023</v>
      </c>
      <c r="AQ12" s="4">
        <v>7.75075</v>
      </c>
      <c r="AR12" s="4">
        <v>23339.975857071</v>
      </c>
      <c r="AS12" s="4">
        <v>107.482509681335</v>
      </c>
      <c r="AT12" s="4">
        <v>7.3140666666666698</v>
      </c>
      <c r="AU12" s="4">
        <v>26805.3723453163</v>
      </c>
      <c r="AV12" s="4">
        <v>80</v>
      </c>
      <c r="AW12" s="4">
        <f t="shared" si="8"/>
        <v>20</v>
      </c>
      <c r="AX12" s="4">
        <v>85.437044329132107</v>
      </c>
      <c r="AY12" s="4">
        <f t="shared" si="9"/>
        <v>21.359261082283027</v>
      </c>
      <c r="AZ12" s="4">
        <v>11.702450000000001</v>
      </c>
      <c r="BA12" s="4">
        <v>128515.651343688</v>
      </c>
      <c r="BB12" s="4">
        <v>106.79630541141501</v>
      </c>
      <c r="BC12" s="4">
        <v>11.700049999999999</v>
      </c>
      <c r="BD12" s="4">
        <v>602641.47783727106</v>
      </c>
    </row>
    <row r="13" spans="1:56" ht="15.75" thickBot="1">
      <c r="A13" s="154" t="s">
        <v>388</v>
      </c>
      <c r="B13" s="155">
        <v>12.5</v>
      </c>
      <c r="E13" s="1" t="s">
        <v>100</v>
      </c>
      <c r="F13" s="1"/>
      <c r="G13" s="1"/>
      <c r="H13" s="1" t="s">
        <v>89</v>
      </c>
      <c r="I13" s="1" t="s">
        <v>38</v>
      </c>
      <c r="J13" s="1" t="s">
        <v>127</v>
      </c>
      <c r="K13" s="2">
        <v>44497.689980127303</v>
      </c>
      <c r="L13" s="4">
        <v>50</v>
      </c>
      <c r="M13" s="4">
        <f t="shared" si="0"/>
        <v>12.5</v>
      </c>
      <c r="N13" s="4">
        <v>64.648100921460298</v>
      </c>
      <c r="O13" s="4">
        <f t="shared" si="1"/>
        <v>16.162025230365074</v>
      </c>
      <c r="P13" s="4">
        <v>5.3180333333333296</v>
      </c>
      <c r="Q13" s="4">
        <v>7555.3275438229502</v>
      </c>
      <c r="R13" s="4">
        <v>129.29620184292099</v>
      </c>
      <c r="S13" s="4">
        <v>5.8936166666666701</v>
      </c>
      <c r="T13" s="4">
        <v>56697.612641554602</v>
      </c>
      <c r="U13" s="4">
        <v>50</v>
      </c>
      <c r="V13" s="4">
        <f t="shared" si="2"/>
        <v>12.5</v>
      </c>
      <c r="W13" s="4">
        <v>71.759728200199106</v>
      </c>
      <c r="X13" s="4">
        <f t="shared" si="3"/>
        <v>17.939932050049777</v>
      </c>
      <c r="Y13" s="4">
        <v>7.0656999999999996</v>
      </c>
      <c r="Z13" s="4">
        <v>4127.5228716921501</v>
      </c>
      <c r="AA13" s="4">
        <v>143.51945640039801</v>
      </c>
      <c r="AB13" s="4">
        <v>6.5096666666666696</v>
      </c>
      <c r="AC13" s="4">
        <v>60123.791508227398</v>
      </c>
      <c r="AD13" s="4">
        <v>50</v>
      </c>
      <c r="AE13" s="4">
        <f t="shared" si="4"/>
        <v>12.5</v>
      </c>
      <c r="AF13" s="4">
        <v>32.719006749375303</v>
      </c>
      <c r="AG13" s="4">
        <f t="shared" si="5"/>
        <v>8.1797516873438259</v>
      </c>
      <c r="AH13" s="4">
        <v>7.2938333333333301</v>
      </c>
      <c r="AI13" s="4">
        <v>218994.66034156401</v>
      </c>
      <c r="AJ13" s="4">
        <v>65.438013498750493</v>
      </c>
      <c r="AK13" s="4">
        <v>6.5096666666666696</v>
      </c>
      <c r="AL13" s="4">
        <v>60123.791508227398</v>
      </c>
      <c r="AM13" s="4">
        <v>50</v>
      </c>
      <c r="AN13" s="4">
        <f t="shared" si="6"/>
        <v>12.5</v>
      </c>
      <c r="AO13" s="4">
        <v>41.209141007163502</v>
      </c>
      <c r="AP13" s="4">
        <f t="shared" si="7"/>
        <v>10.302285251790876</v>
      </c>
      <c r="AQ13" s="4">
        <v>7.75075</v>
      </c>
      <c r="AR13" s="4">
        <v>11969.8841855541</v>
      </c>
      <c r="AS13" s="4">
        <v>82.418282014327005</v>
      </c>
      <c r="AT13" s="4">
        <v>7.3140666666666698</v>
      </c>
      <c r="AU13" s="4">
        <v>28684.389682040299</v>
      </c>
      <c r="AV13" s="4">
        <v>50</v>
      </c>
      <c r="AW13" s="4">
        <f t="shared" si="8"/>
        <v>12.5</v>
      </c>
      <c r="AX13" s="4">
        <v>56.082917732703002</v>
      </c>
      <c r="AY13" s="4">
        <f t="shared" si="9"/>
        <v>14.020729433175751</v>
      </c>
      <c r="AZ13" s="4">
        <v>11.702450000000001</v>
      </c>
      <c r="BA13" s="4">
        <v>89055.524159538603</v>
      </c>
      <c r="BB13" s="4">
        <v>112.165835465406</v>
      </c>
      <c r="BC13" s="4">
        <v>11.700049999999999</v>
      </c>
      <c r="BD13" s="4">
        <v>677835.44557165494</v>
      </c>
    </row>
    <row r="14" spans="1:56">
      <c r="B14" s="16"/>
      <c r="E14" s="1" t="s">
        <v>107</v>
      </c>
      <c r="F14" s="1"/>
      <c r="G14" s="1"/>
      <c r="H14" s="1" t="s">
        <v>131</v>
      </c>
      <c r="I14" s="1" t="s">
        <v>38</v>
      </c>
      <c r="J14" s="1" t="s">
        <v>112</v>
      </c>
      <c r="K14" s="2">
        <v>44497.708085439801</v>
      </c>
      <c r="L14" s="4">
        <v>30</v>
      </c>
      <c r="M14" s="4">
        <f t="shared" si="0"/>
        <v>7.5</v>
      </c>
      <c r="N14" s="4">
        <v>36.947154443618999</v>
      </c>
      <c r="O14" s="4">
        <f t="shared" si="1"/>
        <v>9.2367886109047497</v>
      </c>
      <c r="P14" s="4">
        <v>5.3263999999999996</v>
      </c>
      <c r="Q14" s="4">
        <v>4350.2718264160003</v>
      </c>
      <c r="R14" s="4">
        <v>123.15718147873</v>
      </c>
      <c r="S14" s="4">
        <v>5.8852500000000001</v>
      </c>
      <c r="T14" s="4">
        <v>56725.425456402998</v>
      </c>
      <c r="U14" s="4">
        <v>30</v>
      </c>
      <c r="V14" s="4">
        <f t="shared" si="2"/>
        <v>7.5</v>
      </c>
      <c r="W14" s="4">
        <v>40.358232320862697</v>
      </c>
      <c r="X14" s="4">
        <f t="shared" si="3"/>
        <v>10.089558080215674</v>
      </c>
      <c r="Y14" s="4">
        <v>7.0656999999999996</v>
      </c>
      <c r="Z14" s="4">
        <v>2137.7624514498002</v>
      </c>
      <c r="AA14" s="4">
        <v>134.52744106954199</v>
      </c>
      <c r="AB14" s="4">
        <v>6.5096666666666696</v>
      </c>
      <c r="AC14" s="4">
        <v>55368.781410008698</v>
      </c>
      <c r="AD14" s="4">
        <v>30</v>
      </c>
      <c r="AE14" s="4">
        <f t="shared" si="4"/>
        <v>7.5</v>
      </c>
      <c r="AF14" s="4">
        <v>22.357729775000902</v>
      </c>
      <c r="AG14" s="4">
        <f t="shared" si="5"/>
        <v>5.5894324437502254</v>
      </c>
      <c r="AH14" s="4">
        <v>7.2938333333333301</v>
      </c>
      <c r="AI14" s="4">
        <v>137675.27721662101</v>
      </c>
      <c r="AJ14" s="4">
        <v>74.525765916669798</v>
      </c>
      <c r="AK14" s="4">
        <v>6.5096666666666696</v>
      </c>
      <c r="AL14" s="4">
        <v>55368.781410008698</v>
      </c>
      <c r="AM14" s="4">
        <v>30</v>
      </c>
      <c r="AN14" s="4">
        <f t="shared" si="6"/>
        <v>7.5</v>
      </c>
      <c r="AO14" s="4">
        <v>30.1818033845888</v>
      </c>
      <c r="AP14" s="4">
        <f t="shared" si="7"/>
        <v>7.5454508461472001</v>
      </c>
      <c r="AQ14" s="4">
        <v>7.75075</v>
      </c>
      <c r="AR14" s="4">
        <v>8646.7879454210197</v>
      </c>
      <c r="AS14" s="4">
        <v>100.60601128196301</v>
      </c>
      <c r="AT14" s="4">
        <v>7.3217499999999998</v>
      </c>
      <c r="AU14" s="4">
        <v>28291.6873514902</v>
      </c>
      <c r="AV14" s="4">
        <v>30</v>
      </c>
      <c r="AW14" s="4">
        <f t="shared" si="8"/>
        <v>7.5</v>
      </c>
      <c r="AX14" s="4">
        <v>37.8095135186772</v>
      </c>
      <c r="AY14" s="4">
        <f t="shared" si="9"/>
        <v>9.4523783796692999</v>
      </c>
      <c r="AZ14" s="4">
        <v>11.7024666666667</v>
      </c>
      <c r="BA14" s="4">
        <v>48852.637008259597</v>
      </c>
      <c r="BB14" s="4">
        <v>126.03171172892399</v>
      </c>
      <c r="BC14" s="4">
        <v>11.7000666666667</v>
      </c>
      <c r="BD14" s="4">
        <v>607500.43762579397</v>
      </c>
    </row>
    <row r="15" spans="1:56">
      <c r="B15" s="16"/>
      <c r="E15" s="1" t="s">
        <v>65</v>
      </c>
      <c r="F15" s="1"/>
      <c r="G15" s="1"/>
      <c r="H15" s="1" t="s">
        <v>92</v>
      </c>
      <c r="I15" s="1" t="s">
        <v>38</v>
      </c>
      <c r="J15" s="1" t="s">
        <v>52</v>
      </c>
      <c r="K15" s="2">
        <v>44497.726174155097</v>
      </c>
      <c r="L15" s="4">
        <v>20</v>
      </c>
      <c r="M15" s="4">
        <f t="shared" si="0"/>
        <v>5</v>
      </c>
      <c r="N15" s="4">
        <v>21.9531718677474</v>
      </c>
      <c r="O15" s="4">
        <f t="shared" si="1"/>
        <v>5.4882929669368501</v>
      </c>
      <c r="P15" s="4">
        <v>5.3263999999999996</v>
      </c>
      <c r="Q15" s="4">
        <v>2522.3485715575998</v>
      </c>
      <c r="R15" s="4">
        <v>109.765859338737</v>
      </c>
      <c r="S15" s="4">
        <v>5.8852500000000001</v>
      </c>
      <c r="T15" s="4">
        <v>54687.587232200603</v>
      </c>
      <c r="U15" s="4">
        <v>20</v>
      </c>
      <c r="V15" s="4">
        <f t="shared" si="2"/>
        <v>5</v>
      </c>
      <c r="W15" s="4">
        <v>26.016938986947501</v>
      </c>
      <c r="X15" s="4">
        <f t="shared" si="3"/>
        <v>6.5042347467368753</v>
      </c>
      <c r="Y15" s="4">
        <v>7.0657166666666704</v>
      </c>
      <c r="Z15" s="4">
        <v>1376.48019073668</v>
      </c>
      <c r="AA15" s="4">
        <v>130.084694934738</v>
      </c>
      <c r="AB15" s="4">
        <v>6.5096833333333297</v>
      </c>
      <c r="AC15" s="4">
        <v>55303.348026584099</v>
      </c>
      <c r="AD15" s="4">
        <v>20</v>
      </c>
      <c r="AE15" s="4">
        <f t="shared" si="4"/>
        <v>5</v>
      </c>
      <c r="AF15" s="4">
        <v>14.8229923935885</v>
      </c>
      <c r="AG15" s="4">
        <f t="shared" si="5"/>
        <v>3.7057480983971249</v>
      </c>
      <c r="AH15" s="4">
        <v>7.2938499999999999</v>
      </c>
      <c r="AI15" s="4">
        <v>91104.993250233601</v>
      </c>
      <c r="AJ15" s="4">
        <v>74.114961967942506</v>
      </c>
      <c r="AK15" s="4">
        <v>6.5096833333333297</v>
      </c>
      <c r="AL15" s="4">
        <v>55303.348026584099</v>
      </c>
      <c r="AM15" s="4">
        <v>20</v>
      </c>
      <c r="AN15" s="4">
        <f t="shared" si="6"/>
        <v>5</v>
      </c>
      <c r="AO15" s="4">
        <v>19.882663148557199</v>
      </c>
      <c r="AP15" s="4">
        <f t="shared" si="7"/>
        <v>4.9706657871392999</v>
      </c>
      <c r="AQ15" s="4">
        <v>7.75078333333333</v>
      </c>
      <c r="AR15" s="4">
        <v>5374.17454202925</v>
      </c>
      <c r="AS15" s="4">
        <v>99.413315742786196</v>
      </c>
      <c r="AT15" s="4">
        <v>7.3217666666666696</v>
      </c>
      <c r="AU15" s="4">
        <v>26692.327196433998</v>
      </c>
      <c r="AV15" s="4">
        <v>20</v>
      </c>
      <c r="AW15" s="4">
        <f t="shared" si="8"/>
        <v>5</v>
      </c>
      <c r="AX15" s="4">
        <v>30.552108347527799</v>
      </c>
      <c r="AY15" s="4">
        <f t="shared" si="9"/>
        <v>7.6380270868819498</v>
      </c>
      <c r="AZ15" s="4">
        <v>11.7024833333333</v>
      </c>
      <c r="BA15" s="4">
        <v>37807.987166077197</v>
      </c>
      <c r="BB15" s="4">
        <v>152.76054173763899</v>
      </c>
      <c r="BC15" s="4">
        <v>11.7000666666667</v>
      </c>
      <c r="BD15" s="4">
        <v>628309.42411101505</v>
      </c>
    </row>
    <row r="16" spans="1:56">
      <c r="B16" s="16"/>
      <c r="E16" s="1" t="s">
        <v>126</v>
      </c>
      <c r="F16" s="1"/>
      <c r="G16" s="1"/>
      <c r="H16" s="1" t="s">
        <v>86</v>
      </c>
      <c r="I16" s="1" t="s">
        <v>38</v>
      </c>
      <c r="J16" s="1" t="s">
        <v>18</v>
      </c>
      <c r="K16" s="2">
        <v>44497.744373032401</v>
      </c>
      <c r="L16" s="4">
        <v>12</v>
      </c>
      <c r="M16" s="4">
        <f t="shared" si="0"/>
        <v>3</v>
      </c>
      <c r="N16" s="4">
        <v>10.263803407225</v>
      </c>
      <c r="O16" s="4">
        <f t="shared" si="1"/>
        <v>2.5659508518062499</v>
      </c>
      <c r="P16" s="4">
        <v>5.3263999999999996</v>
      </c>
      <c r="Q16" s="4">
        <v>1425.9646206054499</v>
      </c>
      <c r="R16" s="4">
        <v>85.531695060208406</v>
      </c>
      <c r="S16" s="4">
        <v>5.8894333333333302</v>
      </c>
      <c r="T16" s="4">
        <v>63894.147166186798</v>
      </c>
      <c r="U16" s="4">
        <v>12</v>
      </c>
      <c r="V16" s="4">
        <f t="shared" si="2"/>
        <v>3</v>
      </c>
      <c r="W16" s="4">
        <v>20.813001667284301</v>
      </c>
      <c r="X16" s="4">
        <f t="shared" si="3"/>
        <v>5.2032504168210751</v>
      </c>
      <c r="Y16" s="4">
        <v>7.0733666666666704</v>
      </c>
      <c r="Z16" s="4">
        <v>1361.60919542123</v>
      </c>
      <c r="AA16" s="4">
        <v>173.441680560702</v>
      </c>
      <c r="AB16" s="4">
        <v>6.5096666666666696</v>
      </c>
      <c r="AC16" s="4">
        <v>68384.143749184499</v>
      </c>
      <c r="AD16" s="4">
        <v>12</v>
      </c>
      <c r="AE16" s="4">
        <f t="shared" si="4"/>
        <v>3</v>
      </c>
      <c r="AF16" s="4">
        <v>8.7854406330013806</v>
      </c>
      <c r="AG16" s="4">
        <f t="shared" si="5"/>
        <v>2.1963601582503451</v>
      </c>
      <c r="AH16" s="4">
        <v>7.2938333333333301</v>
      </c>
      <c r="AI16" s="4">
        <v>66730.831721147799</v>
      </c>
      <c r="AJ16" s="4">
        <v>73.212005275011506</v>
      </c>
      <c r="AK16" s="4">
        <v>6.5096666666666696</v>
      </c>
      <c r="AL16" s="4">
        <v>68384.143749184499</v>
      </c>
      <c r="AM16" s="4">
        <v>12</v>
      </c>
      <c r="AN16" s="4">
        <f t="shared" si="6"/>
        <v>3</v>
      </c>
      <c r="AO16" s="4">
        <v>11.969984099753001</v>
      </c>
      <c r="AP16" s="4">
        <f t="shared" si="7"/>
        <v>2.9924960249382502</v>
      </c>
      <c r="AQ16" s="4">
        <v>7.75075</v>
      </c>
      <c r="AR16" s="4">
        <v>4136.4362097111298</v>
      </c>
      <c r="AS16" s="4">
        <v>99.749867497941594</v>
      </c>
      <c r="AT16" s="4">
        <v>7.3140666666666698</v>
      </c>
      <c r="AU16" s="4">
        <v>34125.732721825603</v>
      </c>
      <c r="AV16" s="4">
        <v>12</v>
      </c>
      <c r="AW16" s="4">
        <f t="shared" si="8"/>
        <v>3</v>
      </c>
      <c r="AX16" s="4">
        <v>20.6062531214641</v>
      </c>
      <c r="AY16" s="4">
        <f t="shared" si="9"/>
        <v>5.151563280366025</v>
      </c>
      <c r="AZ16" s="4">
        <v>11.702450000000001</v>
      </c>
      <c r="BA16" s="4">
        <v>25768.518655431799</v>
      </c>
      <c r="BB16" s="4">
        <v>171.718776012201</v>
      </c>
      <c r="BC16" s="4">
        <v>11.7000333333333</v>
      </c>
      <c r="BD16" s="4">
        <v>794487.623667076</v>
      </c>
    </row>
    <row r="17" spans="2:56">
      <c r="B17" s="16"/>
      <c r="E17" s="1" t="s">
        <v>109</v>
      </c>
      <c r="F17" s="1"/>
      <c r="G17" s="1"/>
      <c r="H17" s="1" t="s">
        <v>77</v>
      </c>
      <c r="I17" s="1" t="s">
        <v>38</v>
      </c>
      <c r="J17" s="1" t="s">
        <v>83</v>
      </c>
      <c r="K17" s="2">
        <v>44497.762493969902</v>
      </c>
      <c r="L17" s="4">
        <v>7</v>
      </c>
      <c r="M17" s="4">
        <f t="shared" si="0"/>
        <v>1.75</v>
      </c>
      <c r="N17" s="4">
        <v>0</v>
      </c>
      <c r="O17" s="4">
        <f t="shared" si="1"/>
        <v>0</v>
      </c>
      <c r="P17" s="4">
        <v>5.3222166666666704</v>
      </c>
      <c r="Q17" s="4">
        <v>0</v>
      </c>
      <c r="R17" s="4">
        <v>0</v>
      </c>
      <c r="S17" s="4">
        <v>5.8894166666666701</v>
      </c>
      <c r="T17" s="4">
        <v>62985.338251939997</v>
      </c>
      <c r="U17" s="4">
        <v>7</v>
      </c>
      <c r="V17" s="4">
        <f t="shared" si="2"/>
        <v>1.75</v>
      </c>
      <c r="W17" s="4">
        <v>11.662580664568999</v>
      </c>
      <c r="X17" s="4">
        <f t="shared" si="3"/>
        <v>2.9156451661422498</v>
      </c>
      <c r="Y17" s="4">
        <v>7.0656999999999996</v>
      </c>
      <c r="Z17" s="4">
        <v>678.442225591946</v>
      </c>
      <c r="AA17" s="4">
        <v>166.60829520812899</v>
      </c>
      <c r="AB17" s="4">
        <v>6.5096666666666696</v>
      </c>
      <c r="AC17" s="4">
        <v>60807.320479268303</v>
      </c>
      <c r="AD17" s="4">
        <v>7</v>
      </c>
      <c r="AE17" s="4">
        <f t="shared" si="4"/>
        <v>1.75</v>
      </c>
      <c r="AF17" s="4">
        <v>4.39581876118047</v>
      </c>
      <c r="AG17" s="4">
        <f t="shared" si="5"/>
        <v>1.0989546902951175</v>
      </c>
      <c r="AH17" s="4">
        <v>7.2938333333333301</v>
      </c>
      <c r="AI17" s="4">
        <v>29677.2281819577</v>
      </c>
      <c r="AJ17" s="4">
        <v>62.7974108740068</v>
      </c>
      <c r="AK17" s="4">
        <v>6.5096666666666696</v>
      </c>
      <c r="AL17" s="4">
        <v>60807.320479268303</v>
      </c>
      <c r="AM17" s="4">
        <v>7</v>
      </c>
      <c r="AN17" s="4">
        <f t="shared" si="6"/>
        <v>1.75</v>
      </c>
      <c r="AO17" s="4">
        <v>6.8771244645941696</v>
      </c>
      <c r="AP17" s="4">
        <f t="shared" si="7"/>
        <v>1.7192811161485424</v>
      </c>
      <c r="AQ17" s="4">
        <v>7.75075</v>
      </c>
      <c r="AR17" s="4">
        <v>2155.9011673182599</v>
      </c>
      <c r="AS17" s="4">
        <v>98.244635208488106</v>
      </c>
      <c r="AT17" s="4">
        <v>7.3140666666666698</v>
      </c>
      <c r="AU17" s="4">
        <v>30957.878435217601</v>
      </c>
      <c r="AV17" s="4">
        <v>7</v>
      </c>
      <c r="AW17" s="4">
        <f t="shared" si="8"/>
        <v>1.75</v>
      </c>
      <c r="AX17" s="4">
        <v>18.6580693274949</v>
      </c>
      <c r="AY17" s="4">
        <f t="shared" si="9"/>
        <v>4.664517331873725</v>
      </c>
      <c r="AZ17" s="4">
        <v>11.702450000000001</v>
      </c>
      <c r="BA17" s="4">
        <v>19268.102112304801</v>
      </c>
      <c r="BB17" s="4">
        <v>266.54384753564102</v>
      </c>
      <c r="BC17" s="4">
        <v>11.700049999999999</v>
      </c>
      <c r="BD17" s="4">
        <v>713621.54755323299</v>
      </c>
    </row>
    <row r="18" spans="2:56">
      <c r="B18" s="16"/>
    </row>
    <row r="19" spans="2:56">
      <c r="B19" s="16"/>
    </row>
    <row r="20" spans="2:56">
      <c r="B20" s="16"/>
      <c r="E20" s="237" t="s">
        <v>21</v>
      </c>
      <c r="F20" s="237"/>
      <c r="G20" s="237"/>
      <c r="H20" s="237"/>
      <c r="I20" s="237"/>
      <c r="J20" s="237"/>
      <c r="K20" s="238"/>
      <c r="L20" s="3" t="s">
        <v>376</v>
      </c>
      <c r="M20" s="236" t="s">
        <v>375</v>
      </c>
      <c r="N20" s="237"/>
      <c r="O20" s="237"/>
      <c r="P20" s="238"/>
      <c r="Q20" s="236" t="s">
        <v>96</v>
      </c>
      <c r="R20" s="238"/>
      <c r="S20" s="3" t="s">
        <v>374</v>
      </c>
      <c r="T20" s="236" t="s">
        <v>373</v>
      </c>
      <c r="U20" s="237"/>
      <c r="V20" s="237"/>
      <c r="W20" s="238"/>
      <c r="X20" s="236" t="s">
        <v>96</v>
      </c>
      <c r="Y20" s="238"/>
      <c r="Z20" s="3" t="s">
        <v>372</v>
      </c>
      <c r="AA20" s="236" t="s">
        <v>371</v>
      </c>
      <c r="AB20" s="237"/>
      <c r="AC20" s="237"/>
      <c r="AD20" s="238"/>
      <c r="AE20" s="236" t="s">
        <v>26</v>
      </c>
      <c r="AF20" s="238"/>
      <c r="AG20" s="3" t="s">
        <v>34</v>
      </c>
      <c r="AH20" s="236" t="s">
        <v>87</v>
      </c>
      <c r="AI20" s="237"/>
      <c r="AJ20" s="237"/>
      <c r="AK20" s="238"/>
      <c r="AL20" s="236" t="s">
        <v>14</v>
      </c>
      <c r="AM20" s="238"/>
    </row>
    <row r="21" spans="2:56">
      <c r="B21" s="16"/>
      <c r="D21" s="12" t="s">
        <v>387</v>
      </c>
      <c r="E21" s="3" t="s">
        <v>53</v>
      </c>
      <c r="F21" s="3" t="s">
        <v>30</v>
      </c>
      <c r="G21" s="3" t="s">
        <v>84</v>
      </c>
      <c r="H21" s="3" t="s">
        <v>46</v>
      </c>
      <c r="I21" s="3" t="s">
        <v>56</v>
      </c>
      <c r="J21" s="3" t="s">
        <v>22</v>
      </c>
      <c r="K21" s="3" t="s">
        <v>60</v>
      </c>
      <c r="L21" s="3" t="s">
        <v>10</v>
      </c>
      <c r="M21" s="3" t="s">
        <v>15</v>
      </c>
      <c r="N21" s="3" t="s">
        <v>4</v>
      </c>
      <c r="O21" s="3" t="s">
        <v>63</v>
      </c>
      <c r="P21" s="3" t="s">
        <v>0</v>
      </c>
      <c r="Q21" s="3" t="s">
        <v>4</v>
      </c>
      <c r="R21" s="3" t="s">
        <v>106</v>
      </c>
      <c r="S21" s="3" t="s">
        <v>10</v>
      </c>
      <c r="T21" s="3" t="s">
        <v>15</v>
      </c>
      <c r="U21" s="3" t="s">
        <v>4</v>
      </c>
      <c r="V21" s="3" t="s">
        <v>63</v>
      </c>
      <c r="W21" s="3" t="s">
        <v>0</v>
      </c>
      <c r="X21" s="3" t="s">
        <v>4</v>
      </c>
      <c r="Y21" s="3" t="s">
        <v>106</v>
      </c>
      <c r="Z21" s="3" t="s">
        <v>10</v>
      </c>
      <c r="AA21" s="3" t="s">
        <v>15</v>
      </c>
      <c r="AB21" s="3" t="s">
        <v>4</v>
      </c>
      <c r="AC21" s="3" t="s">
        <v>63</v>
      </c>
      <c r="AD21" s="3" t="s">
        <v>0</v>
      </c>
      <c r="AE21" s="3" t="s">
        <v>4</v>
      </c>
      <c r="AF21" s="3" t="s">
        <v>106</v>
      </c>
      <c r="AG21" s="3" t="s">
        <v>10</v>
      </c>
      <c r="AH21" s="3" t="s">
        <v>15</v>
      </c>
      <c r="AI21" s="3" t="s">
        <v>4</v>
      </c>
      <c r="AJ21" s="3" t="s">
        <v>63</v>
      </c>
      <c r="AK21" s="3" t="s">
        <v>0</v>
      </c>
      <c r="AL21" s="3" t="s">
        <v>4</v>
      </c>
      <c r="AM21" s="3" t="s">
        <v>106</v>
      </c>
    </row>
    <row r="22" spans="2:56">
      <c r="B22" s="16"/>
      <c r="E22" s="1" t="s">
        <v>27</v>
      </c>
      <c r="F22" s="1"/>
      <c r="G22" s="1"/>
      <c r="H22" s="1" t="s">
        <v>370</v>
      </c>
      <c r="I22" s="1" t="s">
        <v>38</v>
      </c>
      <c r="J22" s="1" t="s">
        <v>132</v>
      </c>
      <c r="K22" s="2">
        <v>44496.663188831</v>
      </c>
      <c r="L22" s="4">
        <v>5000</v>
      </c>
      <c r="M22" s="4">
        <v>5002.0926656556803</v>
      </c>
      <c r="N22" s="4">
        <v>6.3781999999999996</v>
      </c>
      <c r="O22" s="4">
        <v>1305214.63355005</v>
      </c>
      <c r="P22" s="4">
        <v>100.041853313114</v>
      </c>
      <c r="Q22" s="4">
        <v>8.1657666666666699</v>
      </c>
      <c r="R22" s="4">
        <v>38317.885117629798</v>
      </c>
      <c r="S22" s="4">
        <v>5000</v>
      </c>
      <c r="T22" s="4">
        <v>4904.9582753512404</v>
      </c>
      <c r="U22" s="4">
        <v>7.4247333333333296</v>
      </c>
      <c r="V22" s="4">
        <v>1327362.8739590801</v>
      </c>
      <c r="W22" s="4">
        <v>98.099165507024793</v>
      </c>
      <c r="X22" s="4">
        <v>8.1657666666666699</v>
      </c>
      <c r="Y22" s="4">
        <v>38317.885117629798</v>
      </c>
      <c r="Z22" s="4">
        <v>5000</v>
      </c>
      <c r="AA22" s="4">
        <v>4815.2583754197503</v>
      </c>
      <c r="AB22" s="4">
        <v>8.46071666666667</v>
      </c>
      <c r="AC22" s="4">
        <v>467606.40654263098</v>
      </c>
      <c r="AD22" s="4">
        <v>96.305167508394902</v>
      </c>
      <c r="AE22" s="4">
        <v>10.2322333333333</v>
      </c>
      <c r="AF22" s="4">
        <v>31233.191328573201</v>
      </c>
      <c r="AG22" s="4">
        <v>5000</v>
      </c>
      <c r="AH22" s="4">
        <v>4704.8792454952199</v>
      </c>
      <c r="AI22" s="4">
        <v>17.303166666666701</v>
      </c>
      <c r="AJ22" s="4">
        <v>5607184.7028099401</v>
      </c>
      <c r="AK22" s="4">
        <v>94.097584909904299</v>
      </c>
      <c r="AL22" s="4">
        <v>17.2958</v>
      </c>
      <c r="AM22" s="4">
        <v>409642.14216578001</v>
      </c>
    </row>
    <row r="23" spans="2:56">
      <c r="B23" s="16"/>
      <c r="E23" s="1" t="s">
        <v>19</v>
      </c>
      <c r="F23" s="1"/>
      <c r="G23" s="1"/>
      <c r="H23" s="1" t="s">
        <v>369</v>
      </c>
      <c r="I23" s="1" t="s">
        <v>38</v>
      </c>
      <c r="J23" s="1" t="s">
        <v>133</v>
      </c>
      <c r="K23" s="2">
        <v>44496.685990092599</v>
      </c>
      <c r="L23" s="4">
        <v>3500</v>
      </c>
      <c r="M23" s="4">
        <v>4853.8549552161603</v>
      </c>
      <c r="N23" s="4">
        <v>6.3868999999999998</v>
      </c>
      <c r="O23" s="4">
        <v>1104637.3506191</v>
      </c>
      <c r="P23" s="4">
        <v>138.68157014903301</v>
      </c>
      <c r="Q23" s="4">
        <v>8.1701166666666705</v>
      </c>
      <c r="R23" s="4">
        <v>33422.119747657503</v>
      </c>
      <c r="S23" s="4">
        <v>3500</v>
      </c>
      <c r="T23" s="4">
        <v>4888.1478095387602</v>
      </c>
      <c r="U23" s="4">
        <v>7.4356166666666699</v>
      </c>
      <c r="V23" s="4">
        <v>1153801.6048135699</v>
      </c>
      <c r="W23" s="4">
        <v>139.66136598682201</v>
      </c>
      <c r="X23" s="4">
        <v>8.1701166666666705</v>
      </c>
      <c r="Y23" s="4">
        <v>33422.119747657503</v>
      </c>
      <c r="Z23" s="4">
        <v>3500</v>
      </c>
      <c r="AA23" s="4">
        <v>4441.3534369543204</v>
      </c>
      <c r="AB23" s="4">
        <v>8.4628999999999994</v>
      </c>
      <c r="AC23" s="4">
        <v>402391.42789521802</v>
      </c>
      <c r="AD23" s="4">
        <v>126.89581248440901</v>
      </c>
      <c r="AE23" s="4">
        <v>10.219200000000001</v>
      </c>
      <c r="AF23" s="4">
        <v>29139.955856504999</v>
      </c>
      <c r="AG23" s="4">
        <v>3500</v>
      </c>
      <c r="AH23" s="4">
        <v>4062.47370372982</v>
      </c>
      <c r="AI23" s="4">
        <v>17.303166666666701</v>
      </c>
      <c r="AJ23" s="4">
        <v>4563182.1039777603</v>
      </c>
      <c r="AK23" s="4">
        <v>116.070677249423</v>
      </c>
      <c r="AL23" s="4">
        <v>17.302299999999999</v>
      </c>
      <c r="AM23" s="4">
        <v>386199.10543111898</v>
      </c>
    </row>
    <row r="24" spans="2:56">
      <c r="B24" s="16"/>
      <c r="E24" s="1" t="s">
        <v>61</v>
      </c>
      <c r="F24" s="1"/>
      <c r="G24" s="1"/>
      <c r="H24" s="1" t="s">
        <v>368</v>
      </c>
      <c r="I24" s="1" t="s">
        <v>38</v>
      </c>
      <c r="J24" s="1" t="s">
        <v>39</v>
      </c>
      <c r="K24" s="2">
        <v>44496.708848090297</v>
      </c>
      <c r="L24" s="4">
        <v>2500</v>
      </c>
      <c r="M24" s="4">
        <v>2485.14360945111</v>
      </c>
      <c r="N24" s="4">
        <v>6.3890833333333301</v>
      </c>
      <c r="O24" s="4">
        <v>620641.59532722004</v>
      </c>
      <c r="P24" s="4">
        <v>99.405744378044503</v>
      </c>
      <c r="Q24" s="4">
        <v>8.1701166666666705</v>
      </c>
      <c r="R24" s="4">
        <v>36757.655091452798</v>
      </c>
      <c r="S24" s="4">
        <v>2500</v>
      </c>
      <c r="T24" s="4">
        <v>2636.6387053078602</v>
      </c>
      <c r="U24" s="4">
        <v>7.4334333333333298</v>
      </c>
      <c r="V24" s="4">
        <v>684464.99053476495</v>
      </c>
      <c r="W24" s="4">
        <v>105.465548212314</v>
      </c>
      <c r="X24" s="4">
        <v>8.1701166666666705</v>
      </c>
      <c r="Y24" s="4">
        <v>36757.655091452798</v>
      </c>
      <c r="Z24" s="4">
        <v>2500</v>
      </c>
      <c r="AA24" s="4">
        <v>2905.8640657815199</v>
      </c>
      <c r="AB24" s="4">
        <v>8.4716000000000005</v>
      </c>
      <c r="AC24" s="4">
        <v>244344.510408198</v>
      </c>
      <c r="AD24" s="4">
        <v>116.234562631261</v>
      </c>
      <c r="AE24" s="4">
        <v>10.1801166666667</v>
      </c>
      <c r="AF24" s="4">
        <v>27044.739097823502</v>
      </c>
      <c r="AG24" s="4">
        <v>2500</v>
      </c>
      <c r="AH24" s="4">
        <v>2407.54414069323</v>
      </c>
      <c r="AI24" s="4">
        <v>17.303166666666701</v>
      </c>
      <c r="AJ24" s="4">
        <v>2709208.2088646502</v>
      </c>
      <c r="AK24" s="4">
        <v>96.301765627729196</v>
      </c>
      <c r="AL24" s="4">
        <v>17.302299999999999</v>
      </c>
      <c r="AM24" s="4">
        <v>387468.06647627999</v>
      </c>
    </row>
    <row r="25" spans="2:56">
      <c r="E25" s="1" t="s">
        <v>75</v>
      </c>
      <c r="F25" s="1"/>
      <c r="G25" s="1"/>
      <c r="H25" s="1" t="s">
        <v>367</v>
      </c>
      <c r="I25" s="1" t="s">
        <v>38</v>
      </c>
      <c r="J25" s="1" t="s">
        <v>134</v>
      </c>
      <c r="K25" s="2">
        <v>44496.731656203701</v>
      </c>
      <c r="L25" s="4">
        <v>1500</v>
      </c>
      <c r="M25" s="4">
        <v>1564.3580069720199</v>
      </c>
      <c r="N25" s="4">
        <v>6.3934333333333297</v>
      </c>
      <c r="O25" s="4">
        <v>369691.99224841798</v>
      </c>
      <c r="P25" s="4">
        <v>104.290533798135</v>
      </c>
      <c r="Q25" s="4">
        <v>8.1788166666666697</v>
      </c>
      <c r="R25" s="4">
        <v>34875.449494669701</v>
      </c>
      <c r="S25" s="4">
        <v>1500</v>
      </c>
      <c r="T25" s="4">
        <v>1589.7826612409699</v>
      </c>
      <c r="U25" s="4">
        <v>7.4378000000000002</v>
      </c>
      <c r="V25" s="4">
        <v>391570.88066751201</v>
      </c>
      <c r="W25" s="4">
        <v>105.985510749398</v>
      </c>
      <c r="X25" s="4">
        <v>8.1788166666666697</v>
      </c>
      <c r="Y25" s="4">
        <v>34875.449494669701</v>
      </c>
      <c r="Z25" s="4">
        <v>1500</v>
      </c>
      <c r="AA25" s="4">
        <v>1487.6569058668299</v>
      </c>
      <c r="AB25" s="4">
        <v>8.4672499999999999</v>
      </c>
      <c r="AC25" s="4">
        <v>138148.02436547601</v>
      </c>
      <c r="AD25" s="4">
        <v>99.177127057788596</v>
      </c>
      <c r="AE25" s="4">
        <v>10.1605833333333</v>
      </c>
      <c r="AF25" s="4">
        <v>29867.398749768199</v>
      </c>
      <c r="AG25" s="4">
        <v>1500</v>
      </c>
      <c r="AH25" s="4">
        <v>1369.12072400187</v>
      </c>
      <c r="AI25" s="4">
        <v>17.303166666666701</v>
      </c>
      <c r="AJ25" s="4">
        <v>1556696.7299013799</v>
      </c>
      <c r="AK25" s="4">
        <v>91.2747149334581</v>
      </c>
      <c r="AL25" s="4">
        <v>17.2958</v>
      </c>
      <c r="AM25" s="4">
        <v>392565.83759269799</v>
      </c>
    </row>
    <row r="26" spans="2:56">
      <c r="E26" s="1" t="s">
        <v>125</v>
      </c>
      <c r="F26" s="1"/>
      <c r="G26" s="1"/>
      <c r="H26" s="1" t="s">
        <v>366</v>
      </c>
      <c r="I26" s="1" t="s">
        <v>38</v>
      </c>
      <c r="J26" s="1" t="s">
        <v>93</v>
      </c>
      <c r="K26" s="2">
        <v>44496.754528286998</v>
      </c>
      <c r="L26" s="4">
        <v>800</v>
      </c>
      <c r="M26" s="4">
        <v>692.42781639648899</v>
      </c>
      <c r="N26" s="4">
        <v>6.3977833333333303</v>
      </c>
      <c r="O26" s="4">
        <v>166272.84339453801</v>
      </c>
      <c r="P26" s="4">
        <v>86.553477049561096</v>
      </c>
      <c r="Q26" s="4">
        <v>8.1722833333333291</v>
      </c>
      <c r="R26" s="4">
        <v>35761.841169500003</v>
      </c>
      <c r="S26" s="4">
        <v>800</v>
      </c>
      <c r="T26" s="4">
        <v>761.91301807545506</v>
      </c>
      <c r="U26" s="4">
        <v>7.4399666666666704</v>
      </c>
      <c r="V26" s="4">
        <v>192432.34932186399</v>
      </c>
      <c r="W26" s="4">
        <v>95.239127259431797</v>
      </c>
      <c r="X26" s="4">
        <v>8.1722833333333291</v>
      </c>
      <c r="Y26" s="4">
        <v>35761.841169500003</v>
      </c>
      <c r="Z26" s="4">
        <v>800</v>
      </c>
      <c r="AA26" s="4">
        <v>716.66926444001604</v>
      </c>
      <c r="AB26" s="4">
        <v>8.4672499999999999</v>
      </c>
      <c r="AC26" s="4">
        <v>64015.653948557403</v>
      </c>
      <c r="AD26" s="4">
        <v>89.583658055002005</v>
      </c>
      <c r="AE26" s="4">
        <v>10.141033333333301</v>
      </c>
      <c r="AF26" s="4">
        <v>28729.158885723002</v>
      </c>
      <c r="AG26" s="4">
        <v>800</v>
      </c>
      <c r="AH26" s="4">
        <v>740.20855976755001</v>
      </c>
      <c r="AI26" s="4">
        <v>17.303166666666701</v>
      </c>
      <c r="AJ26" s="4">
        <v>814060.63607520901</v>
      </c>
      <c r="AK26" s="4">
        <v>92.526069970943794</v>
      </c>
      <c r="AL26" s="4">
        <v>17.302299999999999</v>
      </c>
      <c r="AM26" s="4">
        <v>381761.03129439801</v>
      </c>
    </row>
    <row r="27" spans="2:56">
      <c r="E27" s="1" t="s">
        <v>130</v>
      </c>
      <c r="F27" s="1"/>
      <c r="G27" s="1"/>
      <c r="H27" s="1" t="s">
        <v>365</v>
      </c>
      <c r="I27" s="1" t="s">
        <v>38</v>
      </c>
      <c r="J27" s="1" t="s">
        <v>32</v>
      </c>
      <c r="K27" s="2">
        <v>44496.777353009304</v>
      </c>
      <c r="L27" s="4">
        <v>500</v>
      </c>
      <c r="M27" s="4">
        <v>536.80875796030796</v>
      </c>
      <c r="N27" s="4">
        <v>6.3760166666666702</v>
      </c>
      <c r="O27" s="4">
        <v>124557.61313781601</v>
      </c>
      <c r="P27" s="4">
        <v>107.36175159206201</v>
      </c>
      <c r="Q27" s="4">
        <v>8.1657666666666699</v>
      </c>
      <c r="R27" s="4">
        <v>34721.320647903798</v>
      </c>
      <c r="S27" s="4">
        <v>500</v>
      </c>
      <c r="T27" s="4">
        <v>534.82337800173002</v>
      </c>
      <c r="U27" s="4">
        <v>7.4269166666666697</v>
      </c>
      <c r="V27" s="4">
        <v>131147.32483530001</v>
      </c>
      <c r="W27" s="4">
        <v>106.964675600346</v>
      </c>
      <c r="X27" s="4">
        <v>8.1657666666666699</v>
      </c>
      <c r="Y27" s="4">
        <v>34721.320647903798</v>
      </c>
      <c r="Z27" s="4">
        <v>500</v>
      </c>
      <c r="AA27" s="4">
        <v>467.90942484036998</v>
      </c>
      <c r="AB27" s="4">
        <v>8.4563666666666695</v>
      </c>
      <c r="AC27" s="4">
        <v>45930.254263722003</v>
      </c>
      <c r="AD27" s="4">
        <v>93.581884968073894</v>
      </c>
      <c r="AE27" s="4">
        <v>10.1345166666667</v>
      </c>
      <c r="AF27" s="4">
        <v>31571.306962686001</v>
      </c>
      <c r="AG27" s="4">
        <v>500</v>
      </c>
      <c r="AH27" s="4">
        <v>467.38590659406998</v>
      </c>
      <c r="AI27" s="4">
        <v>17.303166666666701</v>
      </c>
      <c r="AJ27" s="4">
        <v>544413.86328288703</v>
      </c>
      <c r="AK27" s="4">
        <v>93.477181318814004</v>
      </c>
      <c r="AL27" s="4">
        <v>17.2958</v>
      </c>
      <c r="AM27" s="4">
        <v>407129.60420899402</v>
      </c>
    </row>
    <row r="28" spans="2:56">
      <c r="E28" s="1" t="s">
        <v>49</v>
      </c>
      <c r="F28" s="1"/>
      <c r="G28" s="1"/>
      <c r="H28" s="1" t="s">
        <v>364</v>
      </c>
      <c r="I28" s="1" t="s">
        <v>38</v>
      </c>
      <c r="J28" s="1" t="s">
        <v>95</v>
      </c>
      <c r="K28" s="2">
        <v>44496.800220034696</v>
      </c>
      <c r="L28" s="4">
        <v>350</v>
      </c>
      <c r="M28" s="4">
        <v>342.51867262871002</v>
      </c>
      <c r="N28" s="4">
        <v>6.3956</v>
      </c>
      <c r="O28" s="4">
        <v>77437.458749272599</v>
      </c>
      <c r="P28" s="4">
        <v>97.862477893917003</v>
      </c>
      <c r="Q28" s="4">
        <v>8.1722833333333291</v>
      </c>
      <c r="R28" s="4">
        <v>34244.2493942644</v>
      </c>
      <c r="S28" s="4">
        <v>350</v>
      </c>
      <c r="T28" s="4">
        <v>381.64116393908603</v>
      </c>
      <c r="U28" s="4">
        <v>7.4378000000000002</v>
      </c>
      <c r="V28" s="4">
        <v>92298.720573917904</v>
      </c>
      <c r="W28" s="4">
        <v>109.040332554025</v>
      </c>
      <c r="X28" s="4">
        <v>8.1722833333333291</v>
      </c>
      <c r="Y28" s="4">
        <v>34244.2493942644</v>
      </c>
      <c r="Z28" s="4">
        <v>350</v>
      </c>
      <c r="AA28" s="4">
        <v>380.53258892841802</v>
      </c>
      <c r="AB28" s="4">
        <v>8.4737666666666698</v>
      </c>
      <c r="AC28" s="4">
        <v>34277.918951936903</v>
      </c>
      <c r="AD28" s="4">
        <v>108.723596836691</v>
      </c>
      <c r="AE28" s="4">
        <v>10.128016666666699</v>
      </c>
      <c r="AF28" s="4">
        <v>28971.974615310999</v>
      </c>
      <c r="AG28" s="4">
        <v>350</v>
      </c>
      <c r="AH28" s="4">
        <v>343.146643177925</v>
      </c>
      <c r="AI28" s="4">
        <v>17.303166666666701</v>
      </c>
      <c r="AJ28" s="4">
        <v>392481.15294483502</v>
      </c>
      <c r="AK28" s="4">
        <v>98.041898050835798</v>
      </c>
      <c r="AL28" s="4">
        <v>17.302299999999999</v>
      </c>
      <c r="AM28" s="4">
        <v>402509.06264079403</v>
      </c>
    </row>
    <row r="29" spans="2:56">
      <c r="E29" s="1" t="s">
        <v>94</v>
      </c>
      <c r="F29" s="1"/>
      <c r="G29" s="1"/>
      <c r="H29" s="1" t="s">
        <v>363</v>
      </c>
      <c r="I29" s="1" t="s">
        <v>38</v>
      </c>
      <c r="J29" s="1" t="s">
        <v>57</v>
      </c>
      <c r="K29" s="2">
        <v>44496.823042418997</v>
      </c>
      <c r="L29" s="4">
        <v>200</v>
      </c>
      <c r="M29" s="4">
        <v>0</v>
      </c>
      <c r="N29" s="4">
        <v>6.3847166666666704</v>
      </c>
      <c r="O29" s="4">
        <v>0</v>
      </c>
      <c r="P29" s="4">
        <v>0</v>
      </c>
      <c r="Q29" s="4">
        <v>8.1788166666666697</v>
      </c>
      <c r="R29" s="4">
        <v>7.7896635700010197</v>
      </c>
      <c r="S29" s="4">
        <v>200</v>
      </c>
      <c r="T29" s="4">
        <v>0</v>
      </c>
      <c r="U29" s="4">
        <v>7.4225666666666701</v>
      </c>
      <c r="V29" s="4">
        <v>0</v>
      </c>
      <c r="W29" s="4">
        <v>0</v>
      </c>
      <c r="X29" s="4">
        <v>8.1788166666666697</v>
      </c>
      <c r="Y29" s="4">
        <v>7.7896635700010197</v>
      </c>
      <c r="Z29" s="4">
        <v>200</v>
      </c>
      <c r="AA29" s="4">
        <v>0</v>
      </c>
      <c r="AB29" s="4">
        <v>8.50423333333333</v>
      </c>
      <c r="AC29" s="4">
        <v>0</v>
      </c>
      <c r="AD29" s="4">
        <v>0</v>
      </c>
      <c r="AE29" s="4">
        <v>10.114983333333299</v>
      </c>
      <c r="AF29" s="4">
        <v>77.1649027764105</v>
      </c>
      <c r="AG29" s="4">
        <v>200</v>
      </c>
      <c r="AH29" s="4" t="s">
        <v>108</v>
      </c>
      <c r="AI29" s="4" t="s">
        <v>108</v>
      </c>
      <c r="AJ29" s="4" t="s">
        <v>108</v>
      </c>
      <c r="AK29" s="4" t="s">
        <v>108</v>
      </c>
      <c r="AL29" s="4">
        <v>17.289283333333302</v>
      </c>
      <c r="AM29" s="4">
        <v>168.172277744572</v>
      </c>
    </row>
    <row r="30" spans="2:56">
      <c r="E30" s="1" t="s">
        <v>17</v>
      </c>
      <c r="F30" s="1"/>
      <c r="G30" s="1"/>
      <c r="H30" s="1" t="s">
        <v>362</v>
      </c>
      <c r="I30" s="1" t="s">
        <v>38</v>
      </c>
      <c r="J30" s="1" t="s">
        <v>115</v>
      </c>
      <c r="K30" s="2">
        <v>44496.845917696803</v>
      </c>
      <c r="L30" s="4">
        <v>125</v>
      </c>
      <c r="M30" s="4">
        <v>126.868740449649</v>
      </c>
      <c r="N30" s="4">
        <v>6.3890833333333301</v>
      </c>
      <c r="O30" s="4">
        <v>27902.105522082202</v>
      </c>
      <c r="P30" s="4">
        <v>101.49499235971901</v>
      </c>
      <c r="Q30" s="4">
        <v>8.1657666666666699</v>
      </c>
      <c r="R30" s="4">
        <v>35340.507390721403</v>
      </c>
      <c r="S30" s="4">
        <v>125</v>
      </c>
      <c r="T30" s="4">
        <v>132.049260460261</v>
      </c>
      <c r="U30" s="4">
        <v>7.4225666666666701</v>
      </c>
      <c r="V30" s="4">
        <v>32958.054817806304</v>
      </c>
      <c r="W30" s="4">
        <v>105.639408368208</v>
      </c>
      <c r="X30" s="4">
        <v>8.1657666666666699</v>
      </c>
      <c r="Y30" s="4">
        <v>35340.507390721403</v>
      </c>
      <c r="Z30" s="4">
        <v>125</v>
      </c>
      <c r="AA30" s="4">
        <v>123.462072662408</v>
      </c>
      <c r="AB30" s="4">
        <v>8.4542000000000002</v>
      </c>
      <c r="AC30" s="4">
        <v>11143.3141563261</v>
      </c>
      <c r="AD30" s="4">
        <v>98.769658129926398</v>
      </c>
      <c r="AE30" s="4">
        <v>10.121499999999999</v>
      </c>
      <c r="AF30" s="4">
        <v>29029.283395423499</v>
      </c>
      <c r="AG30" s="4">
        <v>125</v>
      </c>
      <c r="AH30" s="4">
        <v>122.683427589207</v>
      </c>
      <c r="AI30" s="4">
        <v>17.303166666666701</v>
      </c>
      <c r="AJ30" s="4">
        <v>127372.472917174</v>
      </c>
      <c r="AK30" s="4">
        <v>98.146742071365694</v>
      </c>
      <c r="AL30" s="4">
        <v>17.2958</v>
      </c>
      <c r="AM30" s="4">
        <v>383059.510252251</v>
      </c>
    </row>
    <row r="31" spans="2:56">
      <c r="E31" s="1" t="s">
        <v>113</v>
      </c>
      <c r="F31" s="1"/>
      <c r="G31" s="1"/>
      <c r="H31" s="1" t="s">
        <v>361</v>
      </c>
      <c r="I31" s="1" t="s">
        <v>38</v>
      </c>
      <c r="J31" s="1" t="s">
        <v>118</v>
      </c>
      <c r="K31" s="2">
        <v>44496.868734456002</v>
      </c>
      <c r="L31" s="4">
        <v>80</v>
      </c>
      <c r="M31" s="4">
        <v>76.042418382578603</v>
      </c>
      <c r="N31" s="4">
        <v>6.3847166666666704</v>
      </c>
      <c r="O31" s="4">
        <v>16036.2115062415</v>
      </c>
      <c r="P31" s="4">
        <v>95.053022978223296</v>
      </c>
      <c r="Q31" s="4">
        <v>8.1614166666666694</v>
      </c>
      <c r="R31" s="4">
        <v>36229.092833711598</v>
      </c>
      <c r="S31" s="4">
        <v>80</v>
      </c>
      <c r="T31" s="4">
        <v>80.326579325116697</v>
      </c>
      <c r="U31" s="4">
        <v>7.4160333333333304</v>
      </c>
      <c r="V31" s="4">
        <v>20552.731593761298</v>
      </c>
      <c r="W31" s="4">
        <v>100.408224156396</v>
      </c>
      <c r="X31" s="4">
        <v>8.1614166666666694</v>
      </c>
      <c r="Y31" s="4">
        <v>36229.092833711598</v>
      </c>
      <c r="Z31" s="4">
        <v>80</v>
      </c>
      <c r="AA31" s="4">
        <v>73.6787443379622</v>
      </c>
      <c r="AB31" s="4">
        <v>8.46071666666667</v>
      </c>
      <c r="AC31" s="4">
        <v>7039.5024353072104</v>
      </c>
      <c r="AD31" s="4">
        <v>92.098430422452793</v>
      </c>
      <c r="AE31" s="4">
        <v>10.114983333333299</v>
      </c>
      <c r="AF31" s="4">
        <v>30729.482877553499</v>
      </c>
      <c r="AG31" s="4">
        <v>80</v>
      </c>
      <c r="AH31" s="4">
        <v>83.0203955428114</v>
      </c>
      <c r="AI31" s="4">
        <v>17.303166666666701</v>
      </c>
      <c r="AJ31" s="4">
        <v>86269.832692242999</v>
      </c>
      <c r="AK31" s="4">
        <v>103.77549442851399</v>
      </c>
      <c r="AL31" s="4">
        <v>17.2958</v>
      </c>
      <c r="AM31" s="4">
        <v>397722.32133026503</v>
      </c>
    </row>
    <row r="32" spans="2:56">
      <c r="E32" s="1" t="s">
        <v>100</v>
      </c>
      <c r="F32" s="1"/>
      <c r="G32" s="1"/>
      <c r="H32" s="1" t="s">
        <v>360</v>
      </c>
      <c r="I32" s="1" t="s">
        <v>38</v>
      </c>
      <c r="J32" s="1" t="s">
        <v>127</v>
      </c>
      <c r="K32" s="2">
        <v>44496.891609270802</v>
      </c>
      <c r="L32" s="4">
        <v>50</v>
      </c>
      <c r="M32" s="4">
        <v>50.241086564948098</v>
      </c>
      <c r="N32" s="4">
        <v>6.3716666666666697</v>
      </c>
      <c r="O32" s="4">
        <v>9560.3231979125503</v>
      </c>
      <c r="P32" s="4">
        <v>100.482173129896</v>
      </c>
      <c r="Q32" s="4">
        <v>8.1614166666666694</v>
      </c>
      <c r="R32" s="4">
        <v>35868.237870031102</v>
      </c>
      <c r="S32" s="4">
        <v>50</v>
      </c>
      <c r="T32" s="4">
        <v>49.137039692274499</v>
      </c>
      <c r="U32" s="4">
        <v>7.4247333333333296</v>
      </c>
      <c r="V32" s="4">
        <v>12447.2051556684</v>
      </c>
      <c r="W32" s="4">
        <v>98.274079384548997</v>
      </c>
      <c r="X32" s="4">
        <v>8.1614166666666694</v>
      </c>
      <c r="Y32" s="4">
        <v>35868.237870031102</v>
      </c>
      <c r="Z32" s="4">
        <v>50</v>
      </c>
      <c r="AA32" s="4">
        <v>55.035328431853102</v>
      </c>
      <c r="AB32" s="4">
        <v>8.4563666666666695</v>
      </c>
      <c r="AC32" s="4">
        <v>5204.1344786889604</v>
      </c>
      <c r="AD32" s="4">
        <v>110.07065686370601</v>
      </c>
      <c r="AE32" s="4">
        <v>10.114983333333299</v>
      </c>
      <c r="AF32" s="4">
        <v>30413.223411388</v>
      </c>
      <c r="AG32" s="4">
        <v>50</v>
      </c>
      <c r="AH32" s="4">
        <v>53.427740117053801</v>
      </c>
      <c r="AI32" s="4">
        <v>17.3096833333333</v>
      </c>
      <c r="AJ32" s="4">
        <v>51073.836250288303</v>
      </c>
      <c r="AK32" s="4">
        <v>106.855480234108</v>
      </c>
      <c r="AL32" s="4">
        <v>17.2958</v>
      </c>
      <c r="AM32" s="4">
        <v>390898.63290303003</v>
      </c>
    </row>
    <row r="33" spans="5:39">
      <c r="E33" s="1" t="s">
        <v>107</v>
      </c>
      <c r="F33" s="1"/>
      <c r="G33" s="1"/>
      <c r="H33" s="1" t="s">
        <v>359</v>
      </c>
      <c r="I33" s="1" t="s">
        <v>38</v>
      </c>
      <c r="J33" s="1" t="s">
        <v>112</v>
      </c>
      <c r="K33" s="2">
        <v>44496.914427314798</v>
      </c>
      <c r="L33" s="4">
        <v>30</v>
      </c>
      <c r="M33" s="4">
        <v>35.7116101362436</v>
      </c>
      <c r="N33" s="4">
        <v>6.3760166666666702</v>
      </c>
      <c r="O33" s="4">
        <v>5981.7208463871202</v>
      </c>
      <c r="P33" s="4">
        <v>119.038700454145</v>
      </c>
      <c r="Q33" s="4">
        <v>8.1657666666666699</v>
      </c>
      <c r="R33" s="4">
        <v>35738.059089804497</v>
      </c>
      <c r="S33" s="4">
        <v>30</v>
      </c>
      <c r="T33" s="4">
        <v>29.178114513374599</v>
      </c>
      <c r="U33" s="4">
        <v>7.4160333333333304</v>
      </c>
      <c r="V33" s="4">
        <v>7364.4616501617602</v>
      </c>
      <c r="W33" s="4">
        <v>97.260381711248598</v>
      </c>
      <c r="X33" s="4">
        <v>8.1657666666666699</v>
      </c>
      <c r="Y33" s="4">
        <v>35738.059089804497</v>
      </c>
      <c r="Z33" s="4">
        <v>30</v>
      </c>
      <c r="AA33" s="4">
        <v>34.080257815794397</v>
      </c>
      <c r="AB33" s="4">
        <v>8.4498499999999996</v>
      </c>
      <c r="AC33" s="4">
        <v>3090.3111049224899</v>
      </c>
      <c r="AD33" s="4">
        <v>113.600859385981</v>
      </c>
      <c r="AE33" s="4">
        <v>10.114983333333299</v>
      </c>
      <c r="AF33" s="4">
        <v>29164.5201460059</v>
      </c>
      <c r="AG33" s="4">
        <v>30</v>
      </c>
      <c r="AH33" s="4">
        <v>40.661821589117999</v>
      </c>
      <c r="AI33" s="4">
        <v>17.29665</v>
      </c>
      <c r="AJ33" s="4">
        <v>36345.086270757398</v>
      </c>
      <c r="AK33" s="4">
        <v>135.53940529706</v>
      </c>
      <c r="AL33" s="4">
        <v>17.302299999999999</v>
      </c>
      <c r="AM33" s="4">
        <v>388928.314293225</v>
      </c>
    </row>
    <row r="34" spans="5:39">
      <c r="E34" s="1" t="s">
        <v>65</v>
      </c>
      <c r="F34" s="1"/>
      <c r="G34" s="1"/>
      <c r="H34" s="1" t="s">
        <v>358</v>
      </c>
      <c r="I34" s="1" t="s">
        <v>38</v>
      </c>
      <c r="J34" s="1" t="s">
        <v>52</v>
      </c>
      <c r="K34" s="2">
        <v>44496.937326886597</v>
      </c>
      <c r="L34" s="4">
        <v>20</v>
      </c>
      <c r="M34" s="4">
        <v>27.447417164424799</v>
      </c>
      <c r="N34" s="4">
        <v>6.37385</v>
      </c>
      <c r="O34" s="4">
        <v>3976.14994789398</v>
      </c>
      <c r="P34" s="4">
        <v>137.23708582212399</v>
      </c>
      <c r="Q34" s="4">
        <v>8.1722833333333291</v>
      </c>
      <c r="R34" s="4">
        <v>35829.609697083601</v>
      </c>
      <c r="S34" s="4">
        <v>20</v>
      </c>
      <c r="T34" s="4">
        <v>22.245627358572801</v>
      </c>
      <c r="U34" s="4">
        <v>7.4334333333333298</v>
      </c>
      <c r="V34" s="4">
        <v>5629.10763908831</v>
      </c>
      <c r="W34" s="4">
        <v>111.22813679286401</v>
      </c>
      <c r="X34" s="4">
        <v>8.1722833333333291</v>
      </c>
      <c r="Y34" s="4">
        <v>35829.609697083601</v>
      </c>
      <c r="Z34" s="4">
        <v>20</v>
      </c>
      <c r="AA34" s="4">
        <v>25.141838207612</v>
      </c>
      <c r="AB34" s="4">
        <v>8.4476666666666702</v>
      </c>
      <c r="AC34" s="4">
        <v>2389.0899159005498</v>
      </c>
      <c r="AD34" s="4">
        <v>125.70919103806</v>
      </c>
      <c r="AE34" s="4">
        <v>10.114983333333299</v>
      </c>
      <c r="AF34" s="4">
        <v>30562.647477640399</v>
      </c>
      <c r="AG34" s="4">
        <v>20</v>
      </c>
      <c r="AH34" s="4">
        <v>30.701932994371202</v>
      </c>
      <c r="AI34" s="4">
        <v>17.303166666666701</v>
      </c>
      <c r="AJ34" s="4">
        <v>24636.115123673899</v>
      </c>
      <c r="AK34" s="4">
        <v>153.50966497185601</v>
      </c>
      <c r="AL34" s="4">
        <v>17.302299999999999</v>
      </c>
      <c r="AM34" s="4">
        <v>382431.16659809602</v>
      </c>
    </row>
    <row r="35" spans="5:39">
      <c r="E35" s="1" t="s">
        <v>126</v>
      </c>
      <c r="F35" s="1"/>
      <c r="G35" s="1"/>
      <c r="H35" s="1" t="s">
        <v>357</v>
      </c>
      <c r="I35" s="1" t="s">
        <v>38</v>
      </c>
      <c r="J35" s="1" t="s">
        <v>18</v>
      </c>
      <c r="K35" s="2">
        <v>44496.960115613401</v>
      </c>
      <c r="L35" s="4">
        <v>12</v>
      </c>
      <c r="M35" s="4">
        <v>23.151745659480898</v>
      </c>
      <c r="N35" s="4">
        <v>6.3673166666666701</v>
      </c>
      <c r="O35" s="4">
        <v>2733.5353117013001</v>
      </c>
      <c r="P35" s="4">
        <v>192.93121382900799</v>
      </c>
      <c r="Q35" s="4">
        <v>8.1548833333333306</v>
      </c>
      <c r="R35" s="4">
        <v>33476.231611642703</v>
      </c>
      <c r="S35" s="4">
        <v>12</v>
      </c>
      <c r="T35" s="4">
        <v>14.0636794191054</v>
      </c>
      <c r="U35" s="4">
        <v>7.42038333333333</v>
      </c>
      <c r="V35" s="4">
        <v>3324.97466162515</v>
      </c>
      <c r="W35" s="4">
        <v>117.197328492545</v>
      </c>
      <c r="X35" s="4">
        <v>8.1548833333333306</v>
      </c>
      <c r="Y35" s="4">
        <v>33476.231611642703</v>
      </c>
      <c r="Z35" s="4">
        <v>12</v>
      </c>
      <c r="AA35" s="4">
        <v>0</v>
      </c>
      <c r="AB35" s="4">
        <v>8.1583666666666694</v>
      </c>
      <c r="AC35" s="4">
        <v>0</v>
      </c>
      <c r="AD35" s="4">
        <v>0</v>
      </c>
      <c r="AE35" s="4">
        <v>10.1084666666667</v>
      </c>
      <c r="AF35" s="4">
        <v>32672.224283295</v>
      </c>
      <c r="AG35" s="4">
        <v>12</v>
      </c>
      <c r="AH35" s="4">
        <v>27.5369587746981</v>
      </c>
      <c r="AI35" s="4">
        <v>17.303166666666701</v>
      </c>
      <c r="AJ35" s="4">
        <v>24134.578640136799</v>
      </c>
      <c r="AK35" s="4">
        <v>229.47465645581701</v>
      </c>
      <c r="AL35" s="4">
        <v>17.302299999999999</v>
      </c>
      <c r="AM35" s="4">
        <v>437260.655047165</v>
      </c>
    </row>
    <row r="36" spans="5:39">
      <c r="E36" s="1" t="s">
        <v>109</v>
      </c>
      <c r="F36" s="1"/>
      <c r="G36" s="1"/>
      <c r="H36" s="1" t="s">
        <v>356</v>
      </c>
      <c r="I36" s="1" t="s">
        <v>38</v>
      </c>
      <c r="J36" s="1" t="s">
        <v>83</v>
      </c>
      <c r="K36" s="2">
        <v>44496.983043055603</v>
      </c>
      <c r="L36" s="4">
        <v>7</v>
      </c>
      <c r="M36" s="4">
        <v>0</v>
      </c>
      <c r="N36" s="4">
        <v>6.3281499999999999</v>
      </c>
      <c r="O36" s="4">
        <v>0</v>
      </c>
      <c r="P36" s="4">
        <v>0</v>
      </c>
      <c r="Q36" s="4">
        <v>8.1701166666666705</v>
      </c>
      <c r="R36" s="4">
        <v>35860.391081689297</v>
      </c>
      <c r="S36" s="4">
        <v>7</v>
      </c>
      <c r="T36" s="4">
        <v>8.7430355769986008</v>
      </c>
      <c r="U36" s="4">
        <v>7.4573666666666698</v>
      </c>
      <c r="V36" s="4">
        <v>2214.2674970072799</v>
      </c>
      <c r="W36" s="4">
        <v>124.90050824283701</v>
      </c>
      <c r="X36" s="4">
        <v>8.1701166666666705</v>
      </c>
      <c r="Y36" s="4">
        <v>35860.391081689297</v>
      </c>
      <c r="Z36" s="4">
        <v>7</v>
      </c>
      <c r="AA36" s="4">
        <v>0</v>
      </c>
      <c r="AB36" s="4">
        <v>8.1736000000000004</v>
      </c>
      <c r="AC36" s="4">
        <v>0</v>
      </c>
      <c r="AD36" s="4">
        <v>0</v>
      </c>
      <c r="AE36" s="4">
        <v>10.121499999999999</v>
      </c>
      <c r="AF36" s="4">
        <v>29663.529457538501</v>
      </c>
      <c r="AG36" s="4">
        <v>7</v>
      </c>
      <c r="AH36" s="4">
        <v>21.208799933050699</v>
      </c>
      <c r="AI36" s="4">
        <v>17.29665</v>
      </c>
      <c r="AJ36" s="4">
        <v>14597.146447265501</v>
      </c>
      <c r="AK36" s="4">
        <v>302.98285618643803</v>
      </c>
      <c r="AL36" s="4">
        <v>17.302299999999999</v>
      </c>
      <c r="AM36" s="4">
        <v>397194.96246887598</v>
      </c>
    </row>
  </sheetData>
  <mergeCells count="20">
    <mergeCell ref="AE20:AF20"/>
    <mergeCell ref="AH20:AK20"/>
    <mergeCell ref="AL20:AM20"/>
    <mergeCell ref="E20:K20"/>
    <mergeCell ref="AO1:AS1"/>
    <mergeCell ref="M20:P20"/>
    <mergeCell ref="Q20:R20"/>
    <mergeCell ref="T20:W20"/>
    <mergeCell ref="X20:Y20"/>
    <mergeCell ref="AA20:AD20"/>
    <mergeCell ref="AT1:AU1"/>
    <mergeCell ref="AX1:BB1"/>
    <mergeCell ref="BC1:BD1"/>
    <mergeCell ref="E1:K1"/>
    <mergeCell ref="N1:R1"/>
    <mergeCell ref="S1:T1"/>
    <mergeCell ref="W1:AA1"/>
    <mergeCell ref="AB1:AC1"/>
    <mergeCell ref="AF1:AJ1"/>
    <mergeCell ref="AK1:AL1"/>
  </mergeCells>
  <conditionalFormatting sqref="R3:R17">
    <cfRule type="cellIs" dxfId="85" priority="33" operator="lessThan">
      <formula>70</formula>
    </cfRule>
    <cfRule type="cellIs" dxfId="84" priority="34" operator="greaterThan">
      <formula>130</formula>
    </cfRule>
  </conditionalFormatting>
  <conditionalFormatting sqref="AA3:AA17">
    <cfRule type="cellIs" dxfId="83" priority="23" operator="lessThan">
      <formula>70</formula>
    </cfRule>
    <cfRule type="cellIs" dxfId="82" priority="24" operator="greaterThan">
      <formula>130</formula>
    </cfRule>
  </conditionalFormatting>
  <conditionalFormatting sqref="AJ3:AJ17">
    <cfRule type="cellIs" dxfId="81" priority="21" operator="lessThan">
      <formula>70</formula>
    </cfRule>
    <cfRule type="cellIs" dxfId="80" priority="22" operator="greaterThan">
      <formula>130</formula>
    </cfRule>
  </conditionalFormatting>
  <conditionalFormatting sqref="AS3:AS17">
    <cfRule type="cellIs" dxfId="79" priority="19" operator="lessThan">
      <formula>70</formula>
    </cfRule>
    <cfRule type="cellIs" dxfId="78" priority="20" operator="greaterThan">
      <formula>130</formula>
    </cfRule>
  </conditionalFormatting>
  <conditionalFormatting sqref="BB3:BB17">
    <cfRule type="cellIs" dxfId="77" priority="17" operator="lessThan">
      <formula>70</formula>
    </cfRule>
    <cfRule type="cellIs" dxfId="76" priority="18" operator="greaterThan">
      <formula>130</formula>
    </cfRule>
  </conditionalFormatting>
  <conditionalFormatting sqref="AD22:AD36">
    <cfRule type="cellIs" dxfId="75" priority="1" operator="lessThan">
      <formula>70</formula>
    </cfRule>
    <cfRule type="cellIs" dxfId="74" priority="2" operator="greaterThan">
      <formula>130</formula>
    </cfRule>
  </conditionalFormatting>
  <conditionalFormatting sqref="P22:P36">
    <cfRule type="cellIs" dxfId="73" priority="7" operator="lessThan">
      <formula>70</formula>
    </cfRule>
    <cfRule type="cellIs" dxfId="72" priority="8" operator="greaterThan">
      <formula>130</formula>
    </cfRule>
  </conditionalFormatting>
  <conditionalFormatting sqref="W22:W36">
    <cfRule type="cellIs" dxfId="71" priority="5" operator="lessThan">
      <formula>70</formula>
    </cfRule>
    <cfRule type="cellIs" dxfId="70" priority="6" operator="greaterThan">
      <formula>130</formula>
    </cfRule>
  </conditionalFormatting>
  <conditionalFormatting sqref="AK22:AK36">
    <cfRule type="cellIs" dxfId="69" priority="3" operator="lessThan">
      <formula>70</formula>
    </cfRule>
    <cfRule type="cellIs" dxfId="68" priority="4" operator="greaterThan">
      <formula>130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xr:uid="{05DA16A0-053E-44AD-8FDA-F59ED91B8013}">
          <x14:formula1>
            <xm:f>ValueList_Helper!$A$1:$A$11</xm:f>
          </x14:formula1>
          <xm:sqref>I3:I17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41"/>
  <sheetViews>
    <sheetView topLeftCell="A13" zoomScaleNormal="100" workbookViewId="0">
      <selection activeCell="AE32" sqref="AE32"/>
    </sheetView>
  </sheetViews>
  <sheetFormatPr defaultColWidth="9.140625" defaultRowHeight="15"/>
  <cols>
    <col min="1" max="2" width="4" customWidth="1"/>
    <col min="3" max="3" width="12.5703125" customWidth="1"/>
    <col min="4" max="4" width="7.85546875" customWidth="1"/>
    <col min="5" max="5" width="4" customWidth="1"/>
    <col min="6" max="6" width="17.42578125" customWidth="1"/>
    <col min="7" max="7" width="12.5703125" customWidth="1"/>
    <col min="8" max="8" width="4.7109375" customWidth="1"/>
    <col min="9" max="9" width="19.42578125" customWidth="1"/>
    <col min="13" max="13" width="5.5703125" customWidth="1"/>
    <col min="14" max="14" width="6.85546875" customWidth="1"/>
    <col min="15" max="15" width="7.5703125" customWidth="1"/>
    <col min="16" max="16" width="5.5703125" customWidth="1"/>
    <col min="17" max="17" width="6" customWidth="1"/>
    <col min="21" max="21" width="5.5703125" customWidth="1"/>
    <col min="22" max="22" width="6.85546875" customWidth="1"/>
    <col min="23" max="23" width="7.5703125" customWidth="1"/>
    <col min="24" max="24" width="5.5703125" customWidth="1"/>
    <col min="25" max="25" width="6" customWidth="1"/>
    <col min="29" max="29" width="5.5703125" customWidth="1"/>
    <col min="30" max="30" width="8.7109375" customWidth="1"/>
    <col min="31" max="31" width="7.5703125" customWidth="1"/>
    <col min="32" max="32" width="5.5703125" customWidth="1"/>
    <col min="33" max="33" width="6" customWidth="1"/>
    <col min="37" max="37" width="5.5703125" customWidth="1"/>
    <col min="38" max="38" width="6.85546875" customWidth="1"/>
    <col min="39" max="39" width="7.5703125" customWidth="1"/>
    <col min="40" max="40" width="5.5703125" customWidth="1"/>
    <col min="41" max="41" width="6" customWidth="1"/>
    <col min="45" max="45" width="6.42578125" customWidth="1"/>
    <col min="46" max="46" width="7.7109375" customWidth="1"/>
    <col min="47" max="47" width="7.5703125" customWidth="1"/>
    <col min="48" max="48" width="6.42578125" customWidth="1"/>
    <col min="49" max="49" width="6.85546875" customWidth="1"/>
  </cols>
  <sheetData>
    <row r="1" spans="1:49" ht="15" customHeight="1">
      <c r="A1" s="236" t="s">
        <v>21</v>
      </c>
      <c r="B1" s="237"/>
      <c r="C1" s="237"/>
      <c r="D1" s="237"/>
      <c r="E1" s="237"/>
      <c r="F1" s="237"/>
      <c r="G1" s="237"/>
      <c r="H1" s="237"/>
      <c r="I1" s="238"/>
      <c r="J1" s="3" t="s">
        <v>123</v>
      </c>
      <c r="K1" s="236" t="s">
        <v>98</v>
      </c>
      <c r="L1" s="237"/>
      <c r="M1" s="237"/>
      <c r="N1" s="237"/>
      <c r="O1" s="238"/>
      <c r="P1" s="236" t="s">
        <v>96</v>
      </c>
      <c r="Q1" s="238"/>
      <c r="R1" s="3" t="s">
        <v>128</v>
      </c>
      <c r="S1" s="236" t="s">
        <v>71</v>
      </c>
      <c r="T1" s="237"/>
      <c r="U1" s="237"/>
      <c r="V1" s="237"/>
      <c r="W1" s="238"/>
      <c r="X1" s="236" t="s">
        <v>26</v>
      </c>
      <c r="Y1" s="238"/>
      <c r="Z1" s="3" t="s">
        <v>120</v>
      </c>
      <c r="AA1" s="236" t="s">
        <v>37</v>
      </c>
      <c r="AB1" s="237"/>
      <c r="AC1" s="237"/>
      <c r="AD1" s="237"/>
      <c r="AE1" s="238"/>
      <c r="AF1" s="236" t="s">
        <v>26</v>
      </c>
      <c r="AG1" s="238"/>
      <c r="AH1" s="3" t="s">
        <v>55</v>
      </c>
      <c r="AI1" s="236" t="s">
        <v>42</v>
      </c>
      <c r="AJ1" s="237"/>
      <c r="AK1" s="237"/>
      <c r="AL1" s="237"/>
      <c r="AM1" s="238"/>
      <c r="AN1" s="236" t="s">
        <v>3</v>
      </c>
      <c r="AO1" s="238"/>
      <c r="AP1" s="3" t="s">
        <v>34</v>
      </c>
      <c r="AQ1" s="236" t="s">
        <v>87</v>
      </c>
      <c r="AR1" s="237"/>
      <c r="AS1" s="237"/>
      <c r="AT1" s="237"/>
      <c r="AU1" s="238"/>
      <c r="AV1" s="236" t="s">
        <v>14</v>
      </c>
      <c r="AW1" s="238"/>
    </row>
    <row r="2" spans="1:49" ht="15" customHeight="1">
      <c r="A2" s="3" t="s">
        <v>108</v>
      </c>
      <c r="B2" s="3" t="s">
        <v>108</v>
      </c>
      <c r="C2" s="3" t="s">
        <v>53</v>
      </c>
      <c r="D2" s="3" t="s">
        <v>30</v>
      </c>
      <c r="E2" s="3" t="s">
        <v>84</v>
      </c>
      <c r="F2" s="3" t="s">
        <v>46</v>
      </c>
      <c r="G2" s="3" t="s">
        <v>56</v>
      </c>
      <c r="H2" s="3" t="s">
        <v>22</v>
      </c>
      <c r="I2" s="3" t="s">
        <v>60</v>
      </c>
      <c r="J2" s="3" t="s">
        <v>10</v>
      </c>
      <c r="K2" s="3" t="s">
        <v>15</v>
      </c>
      <c r="L2" s="3" t="s">
        <v>317</v>
      </c>
      <c r="M2" s="3" t="s">
        <v>4</v>
      </c>
      <c r="N2" s="3" t="s">
        <v>63</v>
      </c>
      <c r="O2" s="3" t="s">
        <v>0</v>
      </c>
      <c r="P2" s="3" t="s">
        <v>4</v>
      </c>
      <c r="Q2" s="3" t="s">
        <v>106</v>
      </c>
      <c r="R2" s="3" t="s">
        <v>10</v>
      </c>
      <c r="S2" s="3" t="s">
        <v>15</v>
      </c>
      <c r="T2" s="3" t="s">
        <v>317</v>
      </c>
      <c r="U2" s="3" t="s">
        <v>4</v>
      </c>
      <c r="V2" s="3" t="s">
        <v>63</v>
      </c>
      <c r="W2" s="3" t="s">
        <v>0</v>
      </c>
      <c r="X2" s="3" t="s">
        <v>4</v>
      </c>
      <c r="Y2" s="3" t="s">
        <v>106</v>
      </c>
      <c r="Z2" s="3" t="s">
        <v>10</v>
      </c>
      <c r="AA2" s="3" t="s">
        <v>15</v>
      </c>
      <c r="AB2" s="3" t="s">
        <v>317</v>
      </c>
      <c r="AC2" s="3" t="s">
        <v>4</v>
      </c>
      <c r="AD2" s="3" t="s">
        <v>63</v>
      </c>
      <c r="AE2" s="3" t="s">
        <v>0</v>
      </c>
      <c r="AF2" s="3" t="s">
        <v>4</v>
      </c>
      <c r="AG2" s="3" t="s">
        <v>106</v>
      </c>
      <c r="AH2" s="3" t="s">
        <v>10</v>
      </c>
      <c r="AI2" s="3" t="s">
        <v>15</v>
      </c>
      <c r="AJ2" s="3" t="s">
        <v>317</v>
      </c>
      <c r="AK2" s="3" t="s">
        <v>4</v>
      </c>
      <c r="AL2" s="3" t="s">
        <v>63</v>
      </c>
      <c r="AM2" s="3" t="s">
        <v>0</v>
      </c>
      <c r="AN2" s="3" t="s">
        <v>4</v>
      </c>
      <c r="AO2" s="3" t="s">
        <v>106</v>
      </c>
      <c r="AP2" s="3" t="s">
        <v>10</v>
      </c>
      <c r="AQ2" s="3" t="s">
        <v>15</v>
      </c>
      <c r="AR2" s="3" t="s">
        <v>317</v>
      </c>
      <c r="AS2" s="3" t="s">
        <v>4</v>
      </c>
      <c r="AT2" s="3" t="s">
        <v>63</v>
      </c>
      <c r="AU2" s="3" t="s">
        <v>0</v>
      </c>
      <c r="AV2" s="3" t="s">
        <v>4</v>
      </c>
      <c r="AW2" s="3" t="s">
        <v>106</v>
      </c>
    </row>
    <row r="3" spans="1:49">
      <c r="A3" s="1"/>
      <c r="B3" s="1"/>
      <c r="C3" s="1" t="s">
        <v>27</v>
      </c>
      <c r="D3" s="1"/>
      <c r="E3" s="1"/>
      <c r="F3" s="1" t="s">
        <v>16</v>
      </c>
      <c r="G3" s="1" t="s">
        <v>38</v>
      </c>
      <c r="H3" s="1" t="s">
        <v>132</v>
      </c>
      <c r="I3" s="2">
        <v>44497.509002650499</v>
      </c>
      <c r="J3" s="4">
        <v>5000</v>
      </c>
      <c r="K3" s="4">
        <v>5053.3491370322699</v>
      </c>
      <c r="L3" s="4">
        <f>K3/4</f>
        <v>1263.3372842580675</v>
      </c>
      <c r="M3" s="4">
        <v>5.3096666666666703</v>
      </c>
      <c r="N3" s="4">
        <v>558616.960174629</v>
      </c>
      <c r="O3" s="4">
        <v>101.066982740645</v>
      </c>
      <c r="P3" s="4">
        <v>5.8852500000000001</v>
      </c>
      <c r="Q3" s="4">
        <v>45325.937074297603</v>
      </c>
      <c r="R3" s="4">
        <v>5000</v>
      </c>
      <c r="S3" s="4">
        <v>5185.7839034192803</v>
      </c>
      <c r="T3" s="4">
        <f>S3/4</f>
        <v>1296.4459758548201</v>
      </c>
      <c r="U3" s="4">
        <v>7.0656999999999996</v>
      </c>
      <c r="V3" s="4">
        <v>197299.82291588801</v>
      </c>
      <c r="W3" s="4">
        <v>103.715678068386</v>
      </c>
      <c r="X3" s="4">
        <v>6.5096666666666696</v>
      </c>
      <c r="Y3" s="4">
        <v>39769.482232183102</v>
      </c>
      <c r="Z3" s="4">
        <v>5000</v>
      </c>
      <c r="AA3" s="4">
        <v>3721.6838792266299</v>
      </c>
      <c r="AB3" s="4">
        <f>AA3/4</f>
        <v>930.42096980665747</v>
      </c>
      <c r="AC3" s="4">
        <v>7.2938333333333301</v>
      </c>
      <c r="AD3" s="4">
        <v>22198232.522938799</v>
      </c>
      <c r="AE3" s="4">
        <v>74.433677584532703</v>
      </c>
      <c r="AF3" s="4">
        <v>6.5096666666666696</v>
      </c>
      <c r="AG3" s="4">
        <v>39769.482232183102</v>
      </c>
      <c r="AH3" s="4">
        <v>5000</v>
      </c>
      <c r="AI3" s="4">
        <v>4550.3131482709496</v>
      </c>
      <c r="AJ3" s="4">
        <f>AI3/4</f>
        <v>1137.5782870677374</v>
      </c>
      <c r="AK3" s="4">
        <v>7.79115</v>
      </c>
      <c r="AL3" s="4">
        <v>770065.45451276202</v>
      </c>
      <c r="AM3" s="4">
        <v>91.006262965418998</v>
      </c>
      <c r="AN3" s="4">
        <v>7.36011666666667</v>
      </c>
      <c r="AO3" s="4">
        <v>16712.275373636301</v>
      </c>
      <c r="AP3" s="4">
        <v>5000</v>
      </c>
      <c r="AQ3" s="4">
        <v>5051.7367609221101</v>
      </c>
      <c r="AR3" s="4">
        <f>AQ3/4</f>
        <v>1262.9341902305275</v>
      </c>
      <c r="AS3" s="4">
        <v>11.7024833333333</v>
      </c>
      <c r="AT3" s="4">
        <v>8440138.6657730695</v>
      </c>
      <c r="AU3" s="4">
        <v>101.03473521844199</v>
      </c>
      <c r="AV3" s="4">
        <v>11.7000666666667</v>
      </c>
      <c r="AW3" s="4">
        <v>600090.474416235</v>
      </c>
    </row>
    <row r="4" spans="1:49">
      <c r="A4" s="1"/>
      <c r="B4" s="1"/>
      <c r="C4" s="1" t="s">
        <v>19</v>
      </c>
      <c r="D4" s="1"/>
      <c r="E4" s="1"/>
      <c r="F4" s="1" t="s">
        <v>36</v>
      </c>
      <c r="G4" s="1" t="s">
        <v>38</v>
      </c>
      <c r="H4" s="1" t="s">
        <v>133</v>
      </c>
      <c r="I4" s="2">
        <v>44497.5271319444</v>
      </c>
      <c r="J4" s="4">
        <v>3500</v>
      </c>
      <c r="K4" s="4">
        <v>3564.53309586874</v>
      </c>
      <c r="L4" s="4">
        <f t="shared" ref="L4:L17" si="0">K4/4</f>
        <v>891.133273967185</v>
      </c>
      <c r="M4" s="4">
        <v>5.3347833333333297</v>
      </c>
      <c r="N4" s="4">
        <v>381848.73971728497</v>
      </c>
      <c r="O4" s="4">
        <v>101.84380273910701</v>
      </c>
      <c r="P4" s="4">
        <v>5.8936166666666701</v>
      </c>
      <c r="Q4" s="4">
        <v>46179.122102005298</v>
      </c>
      <c r="R4" s="4">
        <v>3500</v>
      </c>
      <c r="S4" s="4">
        <v>3434.0474986476702</v>
      </c>
      <c r="T4" s="4">
        <f t="shared" ref="T4:T17" si="1">S4/4</f>
        <v>858.51187466191755</v>
      </c>
      <c r="U4" s="4">
        <v>7.0733833333333296</v>
      </c>
      <c r="V4" s="4">
        <v>148633.67566856599</v>
      </c>
      <c r="W4" s="4">
        <v>98.115642818504796</v>
      </c>
      <c r="X4" s="4">
        <v>6.5096833333333297</v>
      </c>
      <c r="Y4" s="4">
        <v>45242.706441772498</v>
      </c>
      <c r="Z4" s="4">
        <v>3500</v>
      </c>
      <c r="AA4" s="4">
        <v>3335.0749087261502</v>
      </c>
      <c r="AB4" s="4">
        <f t="shared" ref="AB4:AB17" si="2">AA4/4</f>
        <v>833.76872718153754</v>
      </c>
      <c r="AC4" s="4">
        <v>7.3015166666666698</v>
      </c>
      <c r="AD4" s="4">
        <v>22018665.9054107</v>
      </c>
      <c r="AE4" s="4">
        <v>95.287854535032807</v>
      </c>
      <c r="AF4" s="4">
        <v>6.5096833333333297</v>
      </c>
      <c r="AG4" s="4">
        <v>45242.706441772498</v>
      </c>
      <c r="AH4" s="4">
        <v>3500</v>
      </c>
      <c r="AI4" s="4">
        <v>3714.7124931368398</v>
      </c>
      <c r="AJ4" s="4">
        <f t="shared" ref="AJ4:AJ17" si="3">AI4/4</f>
        <v>928.67812328420996</v>
      </c>
      <c r="AK4" s="4">
        <v>7.79115</v>
      </c>
      <c r="AL4" s="4">
        <v>894722.88578207605</v>
      </c>
      <c r="AM4" s="4">
        <v>106.134642661052</v>
      </c>
      <c r="AN4" s="4">
        <v>7.3447833333333303</v>
      </c>
      <c r="AO4" s="4">
        <v>23785.515432980701</v>
      </c>
      <c r="AP4" s="4">
        <v>3500</v>
      </c>
      <c r="AQ4" s="4">
        <v>3438.7191456330002</v>
      </c>
      <c r="AR4" s="4">
        <f t="shared" ref="AR4:AR17" si="4">AQ4/4</f>
        <v>859.67978640825004</v>
      </c>
      <c r="AS4" s="4">
        <v>11.7024666666667</v>
      </c>
      <c r="AT4" s="4">
        <v>6436048.1587069202</v>
      </c>
      <c r="AU4" s="4">
        <v>98.249118446657207</v>
      </c>
      <c r="AV4" s="4">
        <v>11.7000666666667</v>
      </c>
      <c r="AW4" s="4">
        <v>672811.273895761</v>
      </c>
    </row>
    <row r="5" spans="1:49">
      <c r="A5" s="1"/>
      <c r="B5" s="1"/>
      <c r="C5" s="1" t="s">
        <v>61</v>
      </c>
      <c r="D5" s="1"/>
      <c r="E5" s="1"/>
      <c r="F5" s="1" t="s">
        <v>103</v>
      </c>
      <c r="G5" s="1" t="s">
        <v>38</v>
      </c>
      <c r="H5" s="1" t="s">
        <v>39</v>
      </c>
      <c r="I5" s="2">
        <v>44497.545189201403</v>
      </c>
      <c r="J5" s="4">
        <v>2500</v>
      </c>
      <c r="K5" s="4">
        <v>2273.1425884249802</v>
      </c>
      <c r="L5" s="4">
        <f t="shared" si="0"/>
        <v>568.28564710624505</v>
      </c>
      <c r="M5" s="4">
        <v>5.3515166666666696</v>
      </c>
      <c r="N5" s="4">
        <v>209985.70685498099</v>
      </c>
      <c r="O5" s="4">
        <v>90.925703536999194</v>
      </c>
      <c r="P5" s="4">
        <v>5.8978000000000002</v>
      </c>
      <c r="Q5" s="4">
        <v>41675.514059958397</v>
      </c>
      <c r="R5" s="4">
        <v>2500</v>
      </c>
      <c r="S5" s="4">
        <v>2198.07837043683</v>
      </c>
      <c r="T5" s="4">
        <f t="shared" si="1"/>
        <v>549.51959260920751</v>
      </c>
      <c r="U5" s="4">
        <v>7.0734000000000004</v>
      </c>
      <c r="V5" s="4">
        <v>85194.6698145142</v>
      </c>
      <c r="W5" s="4">
        <v>87.923134817473198</v>
      </c>
      <c r="X5" s="4">
        <v>6.5096833333333297</v>
      </c>
      <c r="Y5" s="4">
        <v>40514.166454328602</v>
      </c>
      <c r="Z5" s="4">
        <v>2500</v>
      </c>
      <c r="AA5" s="4">
        <v>2684.9784830223298</v>
      </c>
      <c r="AB5" s="4">
        <f t="shared" si="2"/>
        <v>671.24462075558245</v>
      </c>
      <c r="AC5" s="4">
        <v>7.3015333333333299</v>
      </c>
      <c r="AD5" s="4">
        <v>15132920.0198688</v>
      </c>
      <c r="AE5" s="4">
        <v>107.399139320893</v>
      </c>
      <c r="AF5" s="4">
        <v>6.5096833333333297</v>
      </c>
      <c r="AG5" s="4">
        <v>40514.166454328602</v>
      </c>
      <c r="AH5" s="4">
        <v>2500</v>
      </c>
      <c r="AI5" s="4">
        <v>2882.8752386911601</v>
      </c>
      <c r="AJ5" s="4">
        <f t="shared" si="3"/>
        <v>720.71880967279003</v>
      </c>
      <c r="AK5" s="4">
        <v>7.7911666666666699</v>
      </c>
      <c r="AL5" s="4">
        <v>554885.98813533504</v>
      </c>
      <c r="AM5" s="4">
        <v>115.315009547646</v>
      </c>
      <c r="AN5" s="4">
        <v>7.3371166666666703</v>
      </c>
      <c r="AO5" s="4">
        <v>19007.5935903717</v>
      </c>
      <c r="AP5" s="4">
        <v>2500</v>
      </c>
      <c r="AQ5" s="4">
        <v>2513.52088690665</v>
      </c>
      <c r="AR5" s="4">
        <f t="shared" si="4"/>
        <v>628.38022172666251</v>
      </c>
      <c r="AS5" s="4">
        <v>11.702500000000001</v>
      </c>
      <c r="AT5" s="4">
        <v>4137827.6634687502</v>
      </c>
      <c r="AU5" s="4">
        <v>100.540835476266</v>
      </c>
      <c r="AV5" s="4">
        <v>11.700100000000001</v>
      </c>
      <c r="AW5" s="4">
        <v>592351.12197463796</v>
      </c>
    </row>
    <row r="6" spans="1:49">
      <c r="A6" s="1"/>
      <c r="B6" s="1"/>
      <c r="C6" s="1" t="s">
        <v>75</v>
      </c>
      <c r="D6" s="1"/>
      <c r="E6" s="1"/>
      <c r="F6" s="1" t="s">
        <v>44</v>
      </c>
      <c r="G6" s="1" t="s">
        <v>38</v>
      </c>
      <c r="H6" s="1" t="s">
        <v>134</v>
      </c>
      <c r="I6" s="2">
        <v>44497.563237858798</v>
      </c>
      <c r="J6" s="4">
        <v>1500</v>
      </c>
      <c r="K6" s="4">
        <v>2174.3561632188898</v>
      </c>
      <c r="L6" s="4">
        <f t="shared" si="0"/>
        <v>543.58904080472246</v>
      </c>
      <c r="M6" s="4">
        <v>5.3389666666666704</v>
      </c>
      <c r="N6" s="4">
        <v>197310.39945006001</v>
      </c>
      <c r="O6" s="4">
        <v>144.95707754792599</v>
      </c>
      <c r="P6" s="4">
        <v>5.8978000000000002</v>
      </c>
      <c r="Q6" s="4">
        <v>41085.097304863601</v>
      </c>
      <c r="R6" s="4">
        <v>1500</v>
      </c>
      <c r="S6" s="4">
        <v>1446.2472767269701</v>
      </c>
      <c r="T6" s="4">
        <f t="shared" si="1"/>
        <v>361.56181918174252</v>
      </c>
      <c r="U6" s="4">
        <v>7.0733833333333296</v>
      </c>
      <c r="V6" s="4">
        <v>54283.758465849103</v>
      </c>
      <c r="W6" s="4">
        <v>96.416485115131195</v>
      </c>
      <c r="X6" s="4">
        <v>6.5096666666666696</v>
      </c>
      <c r="Y6" s="4">
        <v>39234.219005958497</v>
      </c>
      <c r="Z6" s="4">
        <v>1500</v>
      </c>
      <c r="AA6" s="4">
        <v>1665.2425267931801</v>
      </c>
      <c r="AB6" s="4">
        <f t="shared" si="2"/>
        <v>416.31063169829503</v>
      </c>
      <c r="AC6" s="4">
        <v>7.2938333333333301</v>
      </c>
      <c r="AD6" s="4">
        <v>8390908.7293086201</v>
      </c>
      <c r="AE6" s="4">
        <v>111.016168452879</v>
      </c>
      <c r="AF6" s="4">
        <v>6.5096666666666696</v>
      </c>
      <c r="AG6" s="4">
        <v>39234.219005958497</v>
      </c>
      <c r="AH6" s="4">
        <v>1500</v>
      </c>
      <c r="AI6" s="4">
        <v>1574.95263562079</v>
      </c>
      <c r="AJ6" s="4">
        <f t="shared" si="3"/>
        <v>393.73815890519751</v>
      </c>
      <c r="AK6" s="4">
        <v>7.7776833333333304</v>
      </c>
      <c r="AL6" s="4">
        <v>308928.225404336</v>
      </c>
      <c r="AM6" s="4">
        <v>104.99684237471899</v>
      </c>
      <c r="AN6" s="4">
        <v>7.3217499999999998</v>
      </c>
      <c r="AO6" s="4">
        <v>19370.432576859999</v>
      </c>
      <c r="AP6" s="4">
        <v>1500</v>
      </c>
      <c r="AQ6" s="4">
        <v>1467.13260427613</v>
      </c>
      <c r="AR6" s="4">
        <f t="shared" si="4"/>
        <v>366.7831510690325</v>
      </c>
      <c r="AS6" s="4">
        <v>11.7024666666667</v>
      </c>
      <c r="AT6" s="4">
        <v>2297344.24586582</v>
      </c>
      <c r="AU6" s="4">
        <v>97.808840285074993</v>
      </c>
      <c r="AV6" s="4">
        <v>11.7000666666667</v>
      </c>
      <c r="AW6" s="4">
        <v>564881.97312209394</v>
      </c>
    </row>
    <row r="7" spans="1:49">
      <c r="A7" s="1"/>
      <c r="B7" s="1"/>
      <c r="C7" s="1" t="s">
        <v>125</v>
      </c>
      <c r="D7" s="1"/>
      <c r="E7" s="1"/>
      <c r="F7" s="1" t="s">
        <v>29</v>
      </c>
      <c r="G7" s="1" t="s">
        <v>38</v>
      </c>
      <c r="H7" s="1" t="s">
        <v>93</v>
      </c>
      <c r="I7" s="2">
        <v>44497.5813599537</v>
      </c>
      <c r="J7" s="4">
        <v>800</v>
      </c>
      <c r="K7" s="4">
        <v>791.57101910464996</v>
      </c>
      <c r="L7" s="4">
        <f t="shared" si="0"/>
        <v>197.89275477616249</v>
      </c>
      <c r="M7" s="4">
        <v>5.3556999999999997</v>
      </c>
      <c r="N7" s="4">
        <v>65655.799010664196</v>
      </c>
      <c r="O7" s="4">
        <v>98.946377388081302</v>
      </c>
      <c r="P7" s="4">
        <v>5.8852333333333302</v>
      </c>
      <c r="Q7" s="4">
        <v>39513.752163115001</v>
      </c>
      <c r="R7" s="4">
        <v>800</v>
      </c>
      <c r="S7" s="4">
        <v>754.87228945303195</v>
      </c>
      <c r="T7" s="4">
        <f t="shared" si="1"/>
        <v>188.71807236325799</v>
      </c>
      <c r="U7" s="4">
        <v>7.0733666666666704</v>
      </c>
      <c r="V7" s="4">
        <v>28688.733033429002</v>
      </c>
      <c r="W7" s="4">
        <v>94.359036181628994</v>
      </c>
      <c r="X7" s="4">
        <v>6.5096666666666696</v>
      </c>
      <c r="Y7" s="4">
        <v>39726.064434963897</v>
      </c>
      <c r="Z7" s="4">
        <v>800</v>
      </c>
      <c r="AA7" s="4">
        <v>801.95778109988498</v>
      </c>
      <c r="AB7" s="4">
        <f t="shared" si="2"/>
        <v>200.48944527497125</v>
      </c>
      <c r="AC7" s="4">
        <v>7.3014999999999999</v>
      </c>
      <c r="AD7" s="4">
        <v>3803411.7109565302</v>
      </c>
      <c r="AE7" s="4">
        <v>100.24472263748601</v>
      </c>
      <c r="AF7" s="4">
        <v>6.5096666666666696</v>
      </c>
      <c r="AG7" s="4">
        <v>39726.064434963897</v>
      </c>
      <c r="AH7" s="4">
        <v>800</v>
      </c>
      <c r="AI7" s="4">
        <v>1127.6852678652001</v>
      </c>
      <c r="AJ7" s="4">
        <f t="shared" si="3"/>
        <v>281.92131696630003</v>
      </c>
      <c r="AK7" s="4">
        <v>7.7642166666666697</v>
      </c>
      <c r="AL7" s="4">
        <v>214350.61177277699</v>
      </c>
      <c r="AM7" s="4">
        <v>140.96065848315001</v>
      </c>
      <c r="AN7" s="4">
        <v>7.3217333333333299</v>
      </c>
      <c r="AO7" s="4">
        <v>18770.941137205999</v>
      </c>
      <c r="AP7" s="4">
        <v>800</v>
      </c>
      <c r="AQ7" s="4">
        <v>766.265320962347</v>
      </c>
      <c r="AR7" s="4">
        <f t="shared" si="4"/>
        <v>191.56633024058675</v>
      </c>
      <c r="AS7" s="4">
        <v>11.7024666666667</v>
      </c>
      <c r="AT7" s="4">
        <v>1147681.22534249</v>
      </c>
      <c r="AU7" s="4">
        <v>95.783165120293404</v>
      </c>
      <c r="AV7" s="4">
        <v>11.700049999999999</v>
      </c>
      <c r="AW7" s="4">
        <v>543369.968890041</v>
      </c>
    </row>
    <row r="8" spans="1:49">
      <c r="A8" s="1"/>
      <c r="B8" s="1"/>
      <c r="C8" s="1" t="s">
        <v>130</v>
      </c>
      <c r="D8" s="1"/>
      <c r="E8" s="1"/>
      <c r="F8" s="1" t="s">
        <v>58</v>
      </c>
      <c r="G8" s="1" t="s">
        <v>38</v>
      </c>
      <c r="H8" s="1" t="s">
        <v>32</v>
      </c>
      <c r="I8" s="2">
        <v>44497.599413923599</v>
      </c>
      <c r="J8" s="4">
        <v>500</v>
      </c>
      <c r="K8" s="4">
        <v>475.22712546500401</v>
      </c>
      <c r="L8" s="4">
        <f t="shared" si="0"/>
        <v>118.806781366251</v>
      </c>
      <c r="M8" s="4">
        <v>5.3598833333333298</v>
      </c>
      <c r="N8" s="4">
        <v>43971.759981027302</v>
      </c>
      <c r="O8" s="4">
        <v>95.045425093000702</v>
      </c>
      <c r="P8" s="4">
        <v>5.8810500000000001</v>
      </c>
      <c r="Q8" s="4">
        <v>44592.152903961498</v>
      </c>
      <c r="R8" s="4">
        <v>500</v>
      </c>
      <c r="S8" s="4">
        <v>351.89015805243503</v>
      </c>
      <c r="T8" s="4">
        <f t="shared" si="1"/>
        <v>87.972539513108757</v>
      </c>
      <c r="U8" s="4">
        <v>7.0733666666666704</v>
      </c>
      <c r="V8" s="4">
        <v>13642.810715325</v>
      </c>
      <c r="W8" s="4">
        <v>70.378031610487</v>
      </c>
      <c r="X8" s="4">
        <v>6.5173333333333296</v>
      </c>
      <c r="Y8" s="4">
        <v>40526.060651375199</v>
      </c>
      <c r="Z8" s="4">
        <v>500</v>
      </c>
      <c r="AA8" s="4">
        <v>448.485206299298</v>
      </c>
      <c r="AB8" s="4">
        <f t="shared" si="2"/>
        <v>112.1213015748245</v>
      </c>
      <c r="AC8" s="4">
        <v>7.3015166666666698</v>
      </c>
      <c r="AD8" s="4">
        <v>2102526.29481863</v>
      </c>
      <c r="AE8" s="4">
        <v>89.697041259859603</v>
      </c>
      <c r="AF8" s="4">
        <v>6.5173333333333296</v>
      </c>
      <c r="AG8" s="4">
        <v>40526.060651375199</v>
      </c>
      <c r="AH8" s="4">
        <v>500</v>
      </c>
      <c r="AI8" s="4">
        <v>764.25050067614302</v>
      </c>
      <c r="AJ8" s="4">
        <f t="shared" si="3"/>
        <v>191.06262516903575</v>
      </c>
      <c r="AK8" s="4">
        <v>7.75075</v>
      </c>
      <c r="AL8" s="4">
        <v>130935.023609686</v>
      </c>
      <c r="AM8" s="4">
        <v>152.85010013522901</v>
      </c>
      <c r="AN8" s="4">
        <v>7.3217333333333299</v>
      </c>
      <c r="AO8" s="4">
        <v>16918.791026223498</v>
      </c>
      <c r="AP8" s="4">
        <v>500</v>
      </c>
      <c r="AQ8" s="4">
        <v>470.716173103953</v>
      </c>
      <c r="AR8" s="4">
        <f t="shared" si="4"/>
        <v>117.67904327598825</v>
      </c>
      <c r="AS8" s="4">
        <v>11.7024666666667</v>
      </c>
      <c r="AT8" s="4">
        <v>733601.60742768203</v>
      </c>
      <c r="AU8" s="4">
        <v>94.143234620790594</v>
      </c>
      <c r="AV8" s="4">
        <v>11.700049999999999</v>
      </c>
      <c r="AW8" s="4">
        <v>569638.46315032605</v>
      </c>
    </row>
    <row r="9" spans="1:49">
      <c r="A9" s="1"/>
      <c r="B9" s="1"/>
      <c r="C9" s="1" t="s">
        <v>49</v>
      </c>
      <c r="D9" s="1"/>
      <c r="E9" s="1"/>
      <c r="F9" s="1" t="s">
        <v>13</v>
      </c>
      <c r="G9" s="1" t="s">
        <v>38</v>
      </c>
      <c r="H9" s="1" t="s">
        <v>95</v>
      </c>
      <c r="I9" s="2">
        <v>44497.617482928203</v>
      </c>
      <c r="J9" s="4">
        <v>350</v>
      </c>
      <c r="K9" s="4">
        <v>406.78280732658499</v>
      </c>
      <c r="L9" s="4">
        <f t="shared" si="0"/>
        <v>101.69570183164625</v>
      </c>
      <c r="M9" s="4">
        <v>5.3263999999999996</v>
      </c>
      <c r="N9" s="4">
        <v>52502.213670165896</v>
      </c>
      <c r="O9" s="4">
        <v>116.22365923616699</v>
      </c>
      <c r="P9" s="4">
        <v>5.8852333333333302</v>
      </c>
      <c r="Q9" s="4">
        <v>62350.945557393403</v>
      </c>
      <c r="R9" s="4">
        <v>350</v>
      </c>
      <c r="S9" s="4">
        <v>535.80650301963396</v>
      </c>
      <c r="T9" s="4">
        <f t="shared" si="1"/>
        <v>133.95162575490849</v>
      </c>
      <c r="U9" s="4">
        <v>7.0733666666666704</v>
      </c>
      <c r="V9" s="4">
        <v>33675.539216449302</v>
      </c>
      <c r="W9" s="4">
        <v>153.08757229132399</v>
      </c>
      <c r="X9" s="4">
        <v>6.5096666666666696</v>
      </c>
      <c r="Y9" s="4">
        <v>65696.802825255305</v>
      </c>
      <c r="Z9" s="4">
        <v>350</v>
      </c>
      <c r="AA9" s="4">
        <v>277.93376661336202</v>
      </c>
      <c r="AB9" s="4">
        <f t="shared" si="2"/>
        <v>69.483441653340506</v>
      </c>
      <c r="AC9" s="4">
        <v>7.2938333333333301</v>
      </c>
      <c r="AD9" s="4">
        <v>2079614.0524921699</v>
      </c>
      <c r="AE9" s="4">
        <v>79.409647603817604</v>
      </c>
      <c r="AF9" s="4">
        <v>6.5096666666666696</v>
      </c>
      <c r="AG9" s="4">
        <v>65696.802825255305</v>
      </c>
      <c r="AH9" s="4">
        <v>350</v>
      </c>
      <c r="AI9" s="4">
        <v>398.28808609443001</v>
      </c>
      <c r="AJ9" s="4">
        <f t="shared" si="3"/>
        <v>99.572021523607503</v>
      </c>
      <c r="AK9" s="4">
        <v>7.75075</v>
      </c>
      <c r="AL9" s="4">
        <v>143505.38124682699</v>
      </c>
      <c r="AM9" s="4">
        <v>113.79659602698</v>
      </c>
      <c r="AN9" s="4">
        <v>7.3217333333333299</v>
      </c>
      <c r="AO9" s="4">
        <v>35581.159655796298</v>
      </c>
      <c r="AP9" s="4">
        <v>350</v>
      </c>
      <c r="AQ9" s="4">
        <v>376.73793490633699</v>
      </c>
      <c r="AR9" s="4">
        <f t="shared" si="4"/>
        <v>94.184483726584247</v>
      </c>
      <c r="AS9" s="4">
        <v>11.702450000000001</v>
      </c>
      <c r="AT9" s="4">
        <v>835996.97007320798</v>
      </c>
      <c r="AU9" s="4">
        <v>107.639409973239</v>
      </c>
      <c r="AV9" s="4">
        <v>11.700049999999999</v>
      </c>
      <c r="AW9" s="4">
        <v>815032.54731195106</v>
      </c>
    </row>
    <row r="10" spans="1:49">
      <c r="A10" s="1"/>
      <c r="B10" s="1"/>
      <c r="C10" s="1" t="s">
        <v>94</v>
      </c>
      <c r="D10" s="1"/>
      <c r="E10" s="1"/>
      <c r="F10" s="1" t="s">
        <v>50</v>
      </c>
      <c r="G10" s="1" t="s">
        <v>38</v>
      </c>
      <c r="H10" s="1" t="s">
        <v>57</v>
      </c>
      <c r="I10" s="2">
        <v>44497.635630995399</v>
      </c>
      <c r="J10" s="4">
        <v>200</v>
      </c>
      <c r="K10" s="4">
        <v>242.34741572981801</v>
      </c>
      <c r="L10" s="4">
        <f t="shared" si="0"/>
        <v>60.586853932454503</v>
      </c>
      <c r="M10" s="4">
        <v>5.3347666666666704</v>
      </c>
      <c r="N10" s="4">
        <v>26698.0467719388</v>
      </c>
      <c r="O10" s="4">
        <v>121.17370786490901</v>
      </c>
      <c r="P10" s="4">
        <v>5.8894166666666701</v>
      </c>
      <c r="Q10" s="4">
        <v>53497.816374494498</v>
      </c>
      <c r="R10" s="4">
        <v>200</v>
      </c>
      <c r="S10" s="4">
        <v>309.15644956981299</v>
      </c>
      <c r="T10" s="4">
        <f t="shared" si="1"/>
        <v>77.289112392453248</v>
      </c>
      <c r="U10" s="4">
        <v>7.0733666666666704</v>
      </c>
      <c r="V10" s="4">
        <v>15490.097422217699</v>
      </c>
      <c r="W10" s="4">
        <v>154.57822478490601</v>
      </c>
      <c r="X10" s="4">
        <v>6.5096666666666696</v>
      </c>
      <c r="Y10" s="4">
        <v>52373.728773259601</v>
      </c>
      <c r="Z10" s="4">
        <v>200</v>
      </c>
      <c r="AA10" s="4">
        <v>188.73059072511401</v>
      </c>
      <c r="AB10" s="4">
        <f t="shared" si="2"/>
        <v>47.182647681278503</v>
      </c>
      <c r="AC10" s="4">
        <v>7.3014999999999999</v>
      </c>
      <c r="AD10" s="4">
        <v>1116539.3545744501</v>
      </c>
      <c r="AE10" s="4">
        <v>94.365295362557106</v>
      </c>
      <c r="AF10" s="4">
        <v>6.5096666666666696</v>
      </c>
      <c r="AG10" s="4">
        <v>52373.728773259601</v>
      </c>
      <c r="AH10" s="4">
        <v>200</v>
      </c>
      <c r="AI10" s="4">
        <v>274.13258992795801</v>
      </c>
      <c r="AJ10" s="4">
        <f t="shared" si="3"/>
        <v>68.533147481989502</v>
      </c>
      <c r="AK10" s="4">
        <v>7.75075</v>
      </c>
      <c r="AL10" s="4">
        <v>73500.016053421103</v>
      </c>
      <c r="AM10" s="4">
        <v>137.066294963979</v>
      </c>
      <c r="AN10" s="4">
        <v>7.3217333333333299</v>
      </c>
      <c r="AO10" s="4">
        <v>26477.439967660001</v>
      </c>
      <c r="AP10" s="4">
        <v>200</v>
      </c>
      <c r="AQ10" s="4">
        <v>204.29286082365101</v>
      </c>
      <c r="AR10" s="4">
        <f t="shared" si="4"/>
        <v>51.073215205912753</v>
      </c>
      <c r="AS10" s="4">
        <v>11.702450000000001</v>
      </c>
      <c r="AT10" s="4">
        <v>329946.10517931002</v>
      </c>
      <c r="AU10" s="4">
        <v>102.146430411826</v>
      </c>
      <c r="AV10" s="4">
        <v>11.700049999999999</v>
      </c>
      <c r="AW10" s="4">
        <v>605677.90567766095</v>
      </c>
    </row>
    <row r="11" spans="1:49">
      <c r="A11" s="1"/>
      <c r="B11" s="1"/>
      <c r="C11" s="1" t="s">
        <v>17</v>
      </c>
      <c r="D11" s="1"/>
      <c r="E11" s="1"/>
      <c r="F11" s="1" t="s">
        <v>91</v>
      </c>
      <c r="G11" s="1" t="s">
        <v>38</v>
      </c>
      <c r="H11" s="1" t="s">
        <v>115</v>
      </c>
      <c r="I11" s="2">
        <v>44497.653701458301</v>
      </c>
      <c r="J11" s="4">
        <v>125</v>
      </c>
      <c r="K11" s="4">
        <v>129.933833772718</v>
      </c>
      <c r="L11" s="4">
        <f t="shared" si="0"/>
        <v>32.483458443179501</v>
      </c>
      <c r="M11" s="4">
        <v>5.3263999999999996</v>
      </c>
      <c r="N11" s="4">
        <v>14272.8395430907</v>
      </c>
      <c r="O11" s="4">
        <v>103.947067018174</v>
      </c>
      <c r="P11" s="4">
        <v>5.8894166666666701</v>
      </c>
      <c r="Q11" s="4">
        <v>53444.511703936798</v>
      </c>
      <c r="R11" s="4">
        <v>125</v>
      </c>
      <c r="S11" s="4">
        <v>183.99971271361699</v>
      </c>
      <c r="T11" s="4">
        <f t="shared" si="1"/>
        <v>45.999928178404247</v>
      </c>
      <c r="U11" s="4">
        <v>7.0733666666666704</v>
      </c>
      <c r="V11" s="4">
        <v>9165.5866227269798</v>
      </c>
      <c r="W11" s="4">
        <v>147.199770170894</v>
      </c>
      <c r="X11" s="4">
        <v>6.5096666666666696</v>
      </c>
      <c r="Y11" s="4">
        <v>52069.184759007599</v>
      </c>
      <c r="Z11" s="4">
        <v>125</v>
      </c>
      <c r="AA11" s="4">
        <v>99.385468188988696</v>
      </c>
      <c r="AB11" s="4">
        <f t="shared" si="2"/>
        <v>24.846367047247174</v>
      </c>
      <c r="AC11" s="4">
        <v>7.2938333333333301</v>
      </c>
      <c r="AD11" s="4">
        <v>579705.53584023402</v>
      </c>
      <c r="AE11" s="4">
        <v>79.508374551190997</v>
      </c>
      <c r="AF11" s="4">
        <v>6.5096666666666696</v>
      </c>
      <c r="AG11" s="4">
        <v>52069.184759007599</v>
      </c>
      <c r="AH11" s="4">
        <v>125</v>
      </c>
      <c r="AI11" s="4">
        <v>135.25156034770399</v>
      </c>
      <c r="AJ11" s="4">
        <f t="shared" si="3"/>
        <v>33.812890086925997</v>
      </c>
      <c r="AK11" s="4">
        <v>7.75075</v>
      </c>
      <c r="AL11" s="4">
        <v>35480.388155312598</v>
      </c>
      <c r="AM11" s="4">
        <v>108.20124827816301</v>
      </c>
      <c r="AN11" s="4">
        <v>7.3217333333333299</v>
      </c>
      <c r="AO11" s="4">
        <v>25905.6984288979</v>
      </c>
      <c r="AP11" s="4">
        <v>125</v>
      </c>
      <c r="AQ11" s="4">
        <v>135.73240608882199</v>
      </c>
      <c r="AR11" s="4">
        <f t="shared" si="4"/>
        <v>33.933101522205497</v>
      </c>
      <c r="AS11" s="4">
        <v>11.702450000000001</v>
      </c>
      <c r="AT11" s="4">
        <v>209508.88348257201</v>
      </c>
      <c r="AU11" s="4">
        <v>108.585924871058</v>
      </c>
      <c r="AV11" s="4">
        <v>11.7000333333333</v>
      </c>
      <c r="AW11" s="4">
        <v>592615.00445517001</v>
      </c>
    </row>
    <row r="12" spans="1:49">
      <c r="A12" s="1"/>
      <c r="B12" s="1"/>
      <c r="C12" s="1" t="s">
        <v>113</v>
      </c>
      <c r="D12" s="1"/>
      <c r="E12" s="1"/>
      <c r="F12" s="1" t="s">
        <v>51</v>
      </c>
      <c r="G12" s="1" t="s">
        <v>38</v>
      </c>
      <c r="H12" s="1" t="s">
        <v>118</v>
      </c>
      <c r="I12" s="2">
        <v>44497.671802743098</v>
      </c>
      <c r="J12" s="4">
        <v>80</v>
      </c>
      <c r="K12" s="4">
        <v>106.295628571503</v>
      </c>
      <c r="L12" s="4">
        <f t="shared" si="0"/>
        <v>26.573907142875751</v>
      </c>
      <c r="M12" s="4">
        <v>5.3389666666666704</v>
      </c>
      <c r="N12" s="4">
        <v>12133.6909689942</v>
      </c>
      <c r="O12" s="4">
        <v>132.869535714378</v>
      </c>
      <c r="P12" s="4">
        <v>5.8936166666666701</v>
      </c>
      <c r="Q12" s="4">
        <v>55523.148069684801</v>
      </c>
      <c r="R12" s="4">
        <v>80</v>
      </c>
      <c r="S12" s="4">
        <v>109.524295107803</v>
      </c>
      <c r="T12" s="4">
        <f t="shared" si="1"/>
        <v>27.38107377695075</v>
      </c>
      <c r="U12" s="4">
        <v>7.0656999999999996</v>
      </c>
      <c r="V12" s="4">
        <v>5564.8664693895298</v>
      </c>
      <c r="W12" s="4">
        <v>136.90536888475401</v>
      </c>
      <c r="X12" s="4">
        <v>6.5096666666666696</v>
      </c>
      <c r="Y12" s="4">
        <v>53110.689271777897</v>
      </c>
      <c r="Z12" s="4">
        <v>80</v>
      </c>
      <c r="AA12" s="4">
        <v>65.568015347727894</v>
      </c>
      <c r="AB12" s="4">
        <f t="shared" si="2"/>
        <v>16.392003836931973</v>
      </c>
      <c r="AC12" s="4">
        <v>7.2938333333333301</v>
      </c>
      <c r="AD12" s="4">
        <v>388867.62303212599</v>
      </c>
      <c r="AE12" s="4">
        <v>81.960019184659899</v>
      </c>
      <c r="AF12" s="4">
        <v>6.5096666666666696</v>
      </c>
      <c r="AG12" s="4">
        <v>53110.689271777897</v>
      </c>
      <c r="AH12" s="4">
        <v>80</v>
      </c>
      <c r="AI12" s="4">
        <v>85.986007745068093</v>
      </c>
      <c r="AJ12" s="4">
        <f t="shared" si="3"/>
        <v>21.496501936267023</v>
      </c>
      <c r="AK12" s="4">
        <v>7.75075</v>
      </c>
      <c r="AL12" s="4">
        <v>23339.975857071</v>
      </c>
      <c r="AM12" s="4">
        <v>107.482509681335</v>
      </c>
      <c r="AN12" s="4">
        <v>7.3140666666666698</v>
      </c>
      <c r="AO12" s="4">
        <v>26805.3723453163</v>
      </c>
      <c r="AP12" s="4">
        <v>80</v>
      </c>
      <c r="AQ12" s="4">
        <v>85.437044329132107</v>
      </c>
      <c r="AR12" s="4">
        <f t="shared" si="4"/>
        <v>21.359261082283027</v>
      </c>
      <c r="AS12" s="4">
        <v>11.702450000000001</v>
      </c>
      <c r="AT12" s="4">
        <v>128515.651343688</v>
      </c>
      <c r="AU12" s="4">
        <v>106.79630541141501</v>
      </c>
      <c r="AV12" s="4">
        <v>11.700049999999999</v>
      </c>
      <c r="AW12" s="4">
        <v>602641.47783727106</v>
      </c>
    </row>
    <row r="13" spans="1:49">
      <c r="A13" s="1"/>
      <c r="B13" s="1"/>
      <c r="C13" s="1" t="s">
        <v>100</v>
      </c>
      <c r="D13" s="1"/>
      <c r="E13" s="1"/>
      <c r="F13" s="1" t="s">
        <v>89</v>
      </c>
      <c r="G13" s="1" t="s">
        <v>38</v>
      </c>
      <c r="H13" s="1" t="s">
        <v>127</v>
      </c>
      <c r="I13" s="2">
        <v>44497.689980127303</v>
      </c>
      <c r="J13" s="4">
        <v>50</v>
      </c>
      <c r="K13" s="4">
        <v>64.648100921460298</v>
      </c>
      <c r="L13" s="4">
        <f t="shared" si="0"/>
        <v>16.162025230365074</v>
      </c>
      <c r="M13" s="4">
        <v>5.3180333333333296</v>
      </c>
      <c r="N13" s="4">
        <v>7555.3275438229502</v>
      </c>
      <c r="O13" s="4">
        <v>129.29620184292099</v>
      </c>
      <c r="P13" s="4">
        <v>5.8936166666666701</v>
      </c>
      <c r="Q13" s="4">
        <v>56697.612641554602</v>
      </c>
      <c r="R13" s="4">
        <v>50</v>
      </c>
      <c r="S13" s="4">
        <v>71.759728200199106</v>
      </c>
      <c r="T13" s="4">
        <f t="shared" si="1"/>
        <v>17.939932050049777</v>
      </c>
      <c r="U13" s="4">
        <v>7.0656999999999996</v>
      </c>
      <c r="V13" s="4">
        <v>4127.5228716921501</v>
      </c>
      <c r="W13" s="4">
        <v>143.51945640039801</v>
      </c>
      <c r="X13" s="4">
        <v>6.5096666666666696</v>
      </c>
      <c r="Y13" s="4">
        <v>60123.791508227398</v>
      </c>
      <c r="Z13" s="4">
        <v>50</v>
      </c>
      <c r="AA13" s="4">
        <v>32.719006749375303</v>
      </c>
      <c r="AB13" s="4">
        <f t="shared" si="2"/>
        <v>8.1797516873438259</v>
      </c>
      <c r="AC13" s="4">
        <v>7.2938333333333301</v>
      </c>
      <c r="AD13" s="4">
        <v>218994.66034156401</v>
      </c>
      <c r="AE13" s="4">
        <v>65.438013498750493</v>
      </c>
      <c r="AF13" s="4">
        <v>6.5096666666666696</v>
      </c>
      <c r="AG13" s="4">
        <v>60123.791508227398</v>
      </c>
      <c r="AH13" s="4">
        <v>50</v>
      </c>
      <c r="AI13" s="4">
        <v>41.209141007163502</v>
      </c>
      <c r="AJ13" s="4">
        <f t="shared" si="3"/>
        <v>10.302285251790876</v>
      </c>
      <c r="AK13" s="4">
        <v>7.75075</v>
      </c>
      <c r="AL13" s="4">
        <v>11969.8841855541</v>
      </c>
      <c r="AM13" s="4">
        <v>82.418282014327005</v>
      </c>
      <c r="AN13" s="4">
        <v>7.3140666666666698</v>
      </c>
      <c r="AO13" s="4">
        <v>28684.389682040299</v>
      </c>
      <c r="AP13" s="4">
        <v>50</v>
      </c>
      <c r="AQ13" s="4">
        <v>56.082917732703002</v>
      </c>
      <c r="AR13" s="4">
        <f t="shared" si="4"/>
        <v>14.020729433175751</v>
      </c>
      <c r="AS13" s="4">
        <v>11.702450000000001</v>
      </c>
      <c r="AT13" s="4">
        <v>89055.524159538603</v>
      </c>
      <c r="AU13" s="4">
        <v>112.165835465406</v>
      </c>
      <c r="AV13" s="4">
        <v>11.700049999999999</v>
      </c>
      <c r="AW13" s="4">
        <v>677835.44557165494</v>
      </c>
    </row>
    <row r="14" spans="1:49">
      <c r="A14" s="1"/>
      <c r="B14" s="1"/>
      <c r="C14" s="1" t="s">
        <v>107</v>
      </c>
      <c r="D14" s="1"/>
      <c r="E14" s="1"/>
      <c r="F14" s="1" t="s">
        <v>131</v>
      </c>
      <c r="G14" s="1" t="s">
        <v>38</v>
      </c>
      <c r="H14" s="1" t="s">
        <v>112</v>
      </c>
      <c r="I14" s="2">
        <v>44497.708085439801</v>
      </c>
      <c r="J14" s="4">
        <v>30</v>
      </c>
      <c r="K14" s="4">
        <v>36.947154443618999</v>
      </c>
      <c r="L14" s="4">
        <f t="shared" si="0"/>
        <v>9.2367886109047497</v>
      </c>
      <c r="M14" s="4">
        <v>5.3263999999999996</v>
      </c>
      <c r="N14" s="4">
        <v>4350.2718264160003</v>
      </c>
      <c r="O14" s="4">
        <v>123.15718147873</v>
      </c>
      <c r="P14" s="4">
        <v>5.8852500000000001</v>
      </c>
      <c r="Q14" s="4">
        <v>56725.425456402998</v>
      </c>
      <c r="R14" s="4">
        <v>30</v>
      </c>
      <c r="S14" s="4">
        <v>40.358232320862697</v>
      </c>
      <c r="T14" s="4">
        <f t="shared" si="1"/>
        <v>10.089558080215674</v>
      </c>
      <c r="U14" s="4">
        <v>7.0656999999999996</v>
      </c>
      <c r="V14" s="4">
        <v>2137.7624514498002</v>
      </c>
      <c r="W14" s="4">
        <v>134.52744106954199</v>
      </c>
      <c r="X14" s="4">
        <v>6.5096666666666696</v>
      </c>
      <c r="Y14" s="4">
        <v>55368.781410008698</v>
      </c>
      <c r="Z14" s="4">
        <v>30</v>
      </c>
      <c r="AA14" s="4">
        <v>22.357729775000902</v>
      </c>
      <c r="AB14" s="4">
        <f t="shared" si="2"/>
        <v>5.5894324437502254</v>
      </c>
      <c r="AC14" s="4">
        <v>7.2938333333333301</v>
      </c>
      <c r="AD14" s="4">
        <v>137675.27721662101</v>
      </c>
      <c r="AE14" s="4">
        <v>74.525765916669798</v>
      </c>
      <c r="AF14" s="4">
        <v>6.5096666666666696</v>
      </c>
      <c r="AG14" s="4">
        <v>55368.781410008698</v>
      </c>
      <c r="AH14" s="4">
        <v>30</v>
      </c>
      <c r="AI14" s="4">
        <v>30.1818033845888</v>
      </c>
      <c r="AJ14" s="4">
        <f t="shared" si="3"/>
        <v>7.5454508461472001</v>
      </c>
      <c r="AK14" s="4">
        <v>7.75075</v>
      </c>
      <c r="AL14" s="4">
        <v>8646.7879454210197</v>
      </c>
      <c r="AM14" s="4">
        <v>100.60601128196301</v>
      </c>
      <c r="AN14" s="4">
        <v>7.3217499999999998</v>
      </c>
      <c r="AO14" s="4">
        <v>28291.6873514902</v>
      </c>
      <c r="AP14" s="4">
        <v>30</v>
      </c>
      <c r="AQ14" s="4">
        <v>37.8095135186772</v>
      </c>
      <c r="AR14" s="4">
        <f t="shared" si="4"/>
        <v>9.4523783796692999</v>
      </c>
      <c r="AS14" s="4">
        <v>11.7024666666667</v>
      </c>
      <c r="AT14" s="4">
        <v>48852.637008259597</v>
      </c>
      <c r="AU14" s="4">
        <v>126.03171172892399</v>
      </c>
      <c r="AV14" s="4">
        <v>11.7000666666667</v>
      </c>
      <c r="AW14" s="4">
        <v>607500.43762579397</v>
      </c>
    </row>
    <row r="15" spans="1:49">
      <c r="A15" s="1"/>
      <c r="B15" s="1"/>
      <c r="C15" s="1" t="s">
        <v>65</v>
      </c>
      <c r="D15" s="1"/>
      <c r="E15" s="1"/>
      <c r="F15" s="1" t="s">
        <v>92</v>
      </c>
      <c r="G15" s="1" t="s">
        <v>38</v>
      </c>
      <c r="H15" s="1" t="s">
        <v>52</v>
      </c>
      <c r="I15" s="2">
        <v>44497.726174155097</v>
      </c>
      <c r="J15" s="4">
        <v>20</v>
      </c>
      <c r="K15" s="4">
        <v>21.9531718677474</v>
      </c>
      <c r="L15" s="4">
        <f t="shared" si="0"/>
        <v>5.4882929669368501</v>
      </c>
      <c r="M15" s="4">
        <v>5.3263999999999996</v>
      </c>
      <c r="N15" s="4">
        <v>2522.3485715575998</v>
      </c>
      <c r="O15" s="4">
        <v>109.765859338737</v>
      </c>
      <c r="P15" s="4">
        <v>5.8852500000000001</v>
      </c>
      <c r="Q15" s="4">
        <v>54687.587232200603</v>
      </c>
      <c r="R15" s="4">
        <v>20</v>
      </c>
      <c r="S15" s="4">
        <v>26.016938986947501</v>
      </c>
      <c r="T15" s="4">
        <f t="shared" si="1"/>
        <v>6.5042347467368753</v>
      </c>
      <c r="U15" s="4">
        <v>7.0657166666666704</v>
      </c>
      <c r="V15" s="4">
        <v>1376.48019073668</v>
      </c>
      <c r="W15" s="4">
        <v>130.084694934738</v>
      </c>
      <c r="X15" s="4">
        <v>6.5096833333333297</v>
      </c>
      <c r="Y15" s="4">
        <v>55303.348026584099</v>
      </c>
      <c r="Z15" s="4">
        <v>20</v>
      </c>
      <c r="AA15" s="4">
        <v>14.8229923935885</v>
      </c>
      <c r="AB15" s="4">
        <f t="shared" si="2"/>
        <v>3.7057480983971249</v>
      </c>
      <c r="AC15" s="4">
        <v>7.2938499999999999</v>
      </c>
      <c r="AD15" s="4">
        <v>91104.993250233601</v>
      </c>
      <c r="AE15" s="4">
        <v>74.114961967942506</v>
      </c>
      <c r="AF15" s="4">
        <v>6.5096833333333297</v>
      </c>
      <c r="AG15" s="4">
        <v>55303.348026584099</v>
      </c>
      <c r="AH15" s="4">
        <v>20</v>
      </c>
      <c r="AI15" s="4">
        <v>19.882663148557199</v>
      </c>
      <c r="AJ15" s="4">
        <f t="shared" si="3"/>
        <v>4.9706657871392999</v>
      </c>
      <c r="AK15" s="4">
        <v>7.75078333333333</v>
      </c>
      <c r="AL15" s="4">
        <v>5374.17454202925</v>
      </c>
      <c r="AM15" s="4">
        <v>99.413315742786196</v>
      </c>
      <c r="AN15" s="4">
        <v>7.3217666666666696</v>
      </c>
      <c r="AO15" s="4">
        <v>26692.327196433998</v>
      </c>
      <c r="AP15" s="4">
        <v>20</v>
      </c>
      <c r="AQ15" s="4">
        <v>30.552108347527799</v>
      </c>
      <c r="AR15" s="4">
        <f t="shared" si="4"/>
        <v>7.6380270868819498</v>
      </c>
      <c r="AS15" s="4">
        <v>11.7024833333333</v>
      </c>
      <c r="AT15" s="4">
        <v>37807.987166077197</v>
      </c>
      <c r="AU15" s="4">
        <v>152.76054173763899</v>
      </c>
      <c r="AV15" s="4">
        <v>11.7000666666667</v>
      </c>
      <c r="AW15" s="4">
        <v>628309.42411101505</v>
      </c>
    </row>
    <row r="16" spans="1:49">
      <c r="A16" s="1"/>
      <c r="B16" s="1"/>
      <c r="C16" s="1" t="s">
        <v>126</v>
      </c>
      <c r="D16" s="1"/>
      <c r="E16" s="1"/>
      <c r="F16" s="1" t="s">
        <v>86</v>
      </c>
      <c r="G16" s="1" t="s">
        <v>38</v>
      </c>
      <c r="H16" s="1" t="s">
        <v>18</v>
      </c>
      <c r="I16" s="2">
        <v>44497.744373032401</v>
      </c>
      <c r="J16" s="4">
        <v>12</v>
      </c>
      <c r="K16" s="4">
        <v>10.263803407225</v>
      </c>
      <c r="L16" s="4">
        <f t="shared" si="0"/>
        <v>2.5659508518062499</v>
      </c>
      <c r="M16" s="4">
        <v>5.3263999999999996</v>
      </c>
      <c r="N16" s="4">
        <v>1425.9646206054499</v>
      </c>
      <c r="O16" s="4">
        <v>85.531695060208406</v>
      </c>
      <c r="P16" s="4">
        <v>5.8894333333333302</v>
      </c>
      <c r="Q16" s="4">
        <v>63894.147166186798</v>
      </c>
      <c r="R16" s="4">
        <v>12</v>
      </c>
      <c r="S16" s="4">
        <v>20.813001667284301</v>
      </c>
      <c r="T16" s="4">
        <f t="shared" si="1"/>
        <v>5.2032504168210751</v>
      </c>
      <c r="U16" s="4">
        <v>7.0733666666666704</v>
      </c>
      <c r="V16" s="4">
        <v>1361.60919542123</v>
      </c>
      <c r="W16" s="4">
        <v>173.441680560702</v>
      </c>
      <c r="X16" s="4">
        <v>6.5096666666666696</v>
      </c>
      <c r="Y16" s="4">
        <v>68384.143749184499</v>
      </c>
      <c r="Z16" s="4">
        <v>12</v>
      </c>
      <c r="AA16" s="4">
        <v>8.7854406330013806</v>
      </c>
      <c r="AB16" s="4">
        <f t="shared" si="2"/>
        <v>2.1963601582503451</v>
      </c>
      <c r="AC16" s="4">
        <v>7.2938333333333301</v>
      </c>
      <c r="AD16" s="4">
        <v>66730.831721147799</v>
      </c>
      <c r="AE16" s="4">
        <v>73.212005275011506</v>
      </c>
      <c r="AF16" s="4">
        <v>6.5096666666666696</v>
      </c>
      <c r="AG16" s="4">
        <v>68384.143749184499</v>
      </c>
      <c r="AH16" s="4">
        <v>12</v>
      </c>
      <c r="AI16" s="4">
        <v>11.969984099753001</v>
      </c>
      <c r="AJ16" s="4">
        <f t="shared" si="3"/>
        <v>2.9924960249382502</v>
      </c>
      <c r="AK16" s="4">
        <v>7.75075</v>
      </c>
      <c r="AL16" s="4">
        <v>4136.4362097111298</v>
      </c>
      <c r="AM16" s="4">
        <v>99.749867497941594</v>
      </c>
      <c r="AN16" s="4">
        <v>7.3140666666666698</v>
      </c>
      <c r="AO16" s="4">
        <v>34125.732721825603</v>
      </c>
      <c r="AP16" s="4">
        <v>12</v>
      </c>
      <c r="AQ16" s="4">
        <v>20.6062531214641</v>
      </c>
      <c r="AR16" s="4">
        <f t="shared" si="4"/>
        <v>5.151563280366025</v>
      </c>
      <c r="AS16" s="4">
        <v>11.702450000000001</v>
      </c>
      <c r="AT16" s="4">
        <v>25768.518655431799</v>
      </c>
      <c r="AU16" s="4">
        <v>171.718776012201</v>
      </c>
      <c r="AV16" s="4">
        <v>11.7000333333333</v>
      </c>
      <c r="AW16" s="4">
        <v>794487.623667076</v>
      </c>
    </row>
    <row r="17" spans="1:49">
      <c r="A17" s="1"/>
      <c r="B17" s="1"/>
      <c r="C17" s="1" t="s">
        <v>109</v>
      </c>
      <c r="D17" s="1"/>
      <c r="E17" s="1"/>
      <c r="F17" s="1" t="s">
        <v>77</v>
      </c>
      <c r="G17" s="1" t="s">
        <v>38</v>
      </c>
      <c r="H17" s="1" t="s">
        <v>83</v>
      </c>
      <c r="I17" s="2">
        <v>44497.762493969902</v>
      </c>
      <c r="J17" s="4">
        <v>7</v>
      </c>
      <c r="K17" s="4">
        <v>0</v>
      </c>
      <c r="L17" s="4">
        <f t="shared" si="0"/>
        <v>0</v>
      </c>
      <c r="M17" s="4">
        <v>5.3222166666666704</v>
      </c>
      <c r="N17" s="4">
        <v>0</v>
      </c>
      <c r="O17" s="4">
        <v>0</v>
      </c>
      <c r="P17" s="4">
        <v>5.8894166666666701</v>
      </c>
      <c r="Q17" s="4">
        <v>62985.338251939997</v>
      </c>
      <c r="R17" s="4">
        <v>7</v>
      </c>
      <c r="S17" s="4">
        <v>11.662580664568999</v>
      </c>
      <c r="T17" s="4">
        <f t="shared" si="1"/>
        <v>2.9156451661422498</v>
      </c>
      <c r="U17" s="4">
        <v>7.0656999999999996</v>
      </c>
      <c r="V17" s="4">
        <v>678.442225591946</v>
      </c>
      <c r="W17" s="4">
        <v>166.60829520812899</v>
      </c>
      <c r="X17" s="4">
        <v>6.5096666666666696</v>
      </c>
      <c r="Y17" s="4">
        <v>60807.320479268303</v>
      </c>
      <c r="Z17" s="4">
        <v>7</v>
      </c>
      <c r="AA17" s="4">
        <v>4.39581876118047</v>
      </c>
      <c r="AB17" s="4">
        <f t="shared" si="2"/>
        <v>1.0989546902951175</v>
      </c>
      <c r="AC17" s="4">
        <v>7.2938333333333301</v>
      </c>
      <c r="AD17" s="4">
        <v>29677.2281819577</v>
      </c>
      <c r="AE17" s="4">
        <v>62.7974108740068</v>
      </c>
      <c r="AF17" s="4">
        <v>6.5096666666666696</v>
      </c>
      <c r="AG17" s="4">
        <v>60807.320479268303</v>
      </c>
      <c r="AH17" s="4">
        <v>7</v>
      </c>
      <c r="AI17" s="4">
        <v>6.8771244645941696</v>
      </c>
      <c r="AJ17" s="4">
        <f t="shared" si="3"/>
        <v>1.7192811161485424</v>
      </c>
      <c r="AK17" s="4">
        <v>7.75075</v>
      </c>
      <c r="AL17" s="4">
        <v>2155.9011673182599</v>
      </c>
      <c r="AM17" s="4">
        <v>98.244635208488106</v>
      </c>
      <c r="AN17" s="4">
        <v>7.3140666666666698</v>
      </c>
      <c r="AO17" s="4">
        <v>30957.878435217601</v>
      </c>
      <c r="AP17" s="4">
        <v>7</v>
      </c>
      <c r="AQ17" s="4">
        <v>18.6580693274949</v>
      </c>
      <c r="AR17" s="4">
        <f t="shared" si="4"/>
        <v>4.664517331873725</v>
      </c>
      <c r="AS17" s="4">
        <v>11.702450000000001</v>
      </c>
      <c r="AT17" s="4">
        <v>19268.102112304801</v>
      </c>
      <c r="AU17" s="4">
        <v>266.54384753564102</v>
      </c>
      <c r="AV17" s="4">
        <v>11.700049999999999</v>
      </c>
      <c r="AW17" s="4">
        <v>713621.54755323299</v>
      </c>
    </row>
    <row r="18" spans="1:49">
      <c r="A18" s="1"/>
      <c r="B18" s="1"/>
      <c r="C18" s="1" t="s">
        <v>88</v>
      </c>
      <c r="D18" s="1"/>
      <c r="E18" s="1"/>
      <c r="F18" s="1" t="s">
        <v>73</v>
      </c>
      <c r="G18" s="1" t="s">
        <v>122</v>
      </c>
      <c r="H18" s="1"/>
      <c r="I18" s="2">
        <v>44497.364500289397</v>
      </c>
      <c r="J18" s="4"/>
      <c r="K18" s="4">
        <v>0</v>
      </c>
      <c r="L18" s="4"/>
      <c r="M18" s="4">
        <v>5.3012833333333296</v>
      </c>
      <c r="N18" s="4">
        <v>0</v>
      </c>
      <c r="O18" s="4"/>
      <c r="P18" s="4">
        <v>5.8852500000000001</v>
      </c>
      <c r="Q18" s="4">
        <v>66875.802869992505</v>
      </c>
      <c r="R18" s="4"/>
      <c r="S18" s="4">
        <v>0</v>
      </c>
      <c r="T18" s="4"/>
      <c r="U18" s="4">
        <v>7.0350000000000001</v>
      </c>
      <c r="V18" s="4">
        <v>0</v>
      </c>
      <c r="W18" s="4"/>
      <c r="X18" s="4">
        <v>6.5019999999999998</v>
      </c>
      <c r="Y18" s="4">
        <v>59731.806190841198</v>
      </c>
      <c r="Z18" s="4"/>
      <c r="AA18" s="4">
        <v>0</v>
      </c>
      <c r="AB18" s="4"/>
      <c r="AC18" s="4">
        <v>7.2554666666666696</v>
      </c>
      <c r="AD18" s="4">
        <v>0</v>
      </c>
      <c r="AE18" s="4"/>
      <c r="AF18" s="4">
        <v>6.5019999999999998</v>
      </c>
      <c r="AG18" s="4">
        <v>59731.806190841198</v>
      </c>
      <c r="AH18" s="4"/>
      <c r="AI18" s="4">
        <v>0</v>
      </c>
      <c r="AJ18" s="4"/>
      <c r="AK18" s="4">
        <v>8.1275833333333303</v>
      </c>
      <c r="AL18" s="4">
        <v>0</v>
      </c>
      <c r="AM18" s="4"/>
      <c r="AN18" s="4">
        <v>7.3140666666666698</v>
      </c>
      <c r="AO18" s="4">
        <v>29610.020158442901</v>
      </c>
      <c r="AP18" s="4"/>
      <c r="AQ18" s="4">
        <v>0</v>
      </c>
      <c r="AR18" s="4"/>
      <c r="AS18" s="4">
        <v>11.621700000000001</v>
      </c>
      <c r="AT18" s="4">
        <v>0</v>
      </c>
      <c r="AU18" s="4"/>
      <c r="AV18" s="4">
        <v>11.700049999999999</v>
      </c>
      <c r="AW18" s="4">
        <v>784878.93465528695</v>
      </c>
    </row>
    <row r="19" spans="1:49">
      <c r="A19" s="1"/>
      <c r="B19" s="1"/>
      <c r="C19" s="1" t="s">
        <v>88</v>
      </c>
      <c r="D19" s="1"/>
      <c r="E19" s="1"/>
      <c r="F19" s="1" t="s">
        <v>48</v>
      </c>
      <c r="G19" s="1" t="s">
        <v>122</v>
      </c>
      <c r="H19" s="1"/>
      <c r="I19" s="2">
        <v>44497.382463194401</v>
      </c>
      <c r="J19" s="4"/>
      <c r="K19" s="4">
        <v>0</v>
      </c>
      <c r="L19" s="4"/>
      <c r="M19" s="4">
        <v>5.4980333333333302</v>
      </c>
      <c r="N19" s="4">
        <v>0</v>
      </c>
      <c r="O19" s="4"/>
      <c r="P19" s="4">
        <v>5.8936166666666701</v>
      </c>
      <c r="Q19" s="4">
        <v>62223.933629613799</v>
      </c>
      <c r="R19" s="4"/>
      <c r="S19" s="4">
        <v>0</v>
      </c>
      <c r="T19" s="4"/>
      <c r="U19" s="4">
        <v>7.0733833333333296</v>
      </c>
      <c r="V19" s="4">
        <v>0</v>
      </c>
      <c r="W19" s="4"/>
      <c r="X19" s="4">
        <v>6.5096666666666696</v>
      </c>
      <c r="Y19" s="4">
        <v>55197.991400319101</v>
      </c>
      <c r="Z19" s="4"/>
      <c r="AA19" s="4">
        <v>0</v>
      </c>
      <c r="AB19" s="4"/>
      <c r="AC19" s="4">
        <v>7.2554833333333297</v>
      </c>
      <c r="AD19" s="4">
        <v>0</v>
      </c>
      <c r="AE19" s="4"/>
      <c r="AF19" s="4">
        <v>6.5096666666666696</v>
      </c>
      <c r="AG19" s="4">
        <v>55197.991400319101</v>
      </c>
      <c r="AH19" s="4"/>
      <c r="AI19" s="4">
        <v>0</v>
      </c>
      <c r="AJ19" s="4"/>
      <c r="AK19" s="4">
        <v>7.92573333333333</v>
      </c>
      <c r="AL19" s="4">
        <v>0</v>
      </c>
      <c r="AM19" s="4"/>
      <c r="AN19" s="4">
        <v>7.3140833333333299</v>
      </c>
      <c r="AO19" s="4">
        <v>28156.843487842401</v>
      </c>
      <c r="AP19" s="4"/>
      <c r="AQ19" s="4">
        <v>0</v>
      </c>
      <c r="AR19" s="4"/>
      <c r="AS19" s="4">
        <v>11.823600000000001</v>
      </c>
      <c r="AT19" s="4">
        <v>0</v>
      </c>
      <c r="AU19" s="4"/>
      <c r="AV19" s="4">
        <v>11.7000666666667</v>
      </c>
      <c r="AW19" s="4">
        <v>687290.26581485395</v>
      </c>
    </row>
    <row r="20" spans="1:49">
      <c r="A20" s="1"/>
      <c r="B20" s="1"/>
      <c r="C20" s="1" t="s">
        <v>88</v>
      </c>
      <c r="D20" s="1"/>
      <c r="E20" s="1"/>
      <c r="F20" s="1" t="s">
        <v>12</v>
      </c>
      <c r="G20" s="1" t="s">
        <v>122</v>
      </c>
      <c r="H20" s="1"/>
      <c r="I20" s="2">
        <v>44497.400513807901</v>
      </c>
      <c r="J20" s="4"/>
      <c r="K20" s="4">
        <v>0</v>
      </c>
      <c r="L20" s="4"/>
      <c r="M20" s="4">
        <v>5.3305999999999996</v>
      </c>
      <c r="N20" s="4">
        <v>0</v>
      </c>
      <c r="O20" s="4"/>
      <c r="P20" s="4">
        <v>5.8936333333333302</v>
      </c>
      <c r="Q20" s="4">
        <v>59772.0612847132</v>
      </c>
      <c r="R20" s="4"/>
      <c r="S20" s="4">
        <v>0</v>
      </c>
      <c r="T20" s="4"/>
      <c r="U20" s="4">
        <v>7.1117499999999998</v>
      </c>
      <c r="V20" s="4">
        <v>0</v>
      </c>
      <c r="W20" s="4"/>
      <c r="X20" s="4">
        <v>6.5096833333333297</v>
      </c>
      <c r="Y20" s="4">
        <v>52960.182020921697</v>
      </c>
      <c r="Z20" s="4"/>
      <c r="AA20" s="4">
        <v>0</v>
      </c>
      <c r="AB20" s="4"/>
      <c r="AC20" s="4">
        <v>7.2554833333333297</v>
      </c>
      <c r="AD20" s="4">
        <v>0</v>
      </c>
      <c r="AE20" s="4"/>
      <c r="AF20" s="4">
        <v>6.5096833333333297</v>
      </c>
      <c r="AG20" s="4">
        <v>52960.182020921697</v>
      </c>
      <c r="AH20" s="4"/>
      <c r="AI20" s="4" t="s">
        <v>108</v>
      </c>
      <c r="AJ20" s="4"/>
      <c r="AK20" s="4" t="s">
        <v>108</v>
      </c>
      <c r="AL20" s="4" t="s">
        <v>108</v>
      </c>
      <c r="AM20" s="4" t="s">
        <v>108</v>
      </c>
      <c r="AN20" s="4">
        <v>7.3217666666666696</v>
      </c>
      <c r="AO20" s="4">
        <v>26430.439975721602</v>
      </c>
      <c r="AP20" s="4"/>
      <c r="AQ20" s="4">
        <v>0</v>
      </c>
      <c r="AR20" s="4"/>
      <c r="AS20" s="4">
        <v>11.527533333333301</v>
      </c>
      <c r="AT20" s="4">
        <v>0</v>
      </c>
      <c r="AU20" s="4"/>
      <c r="AV20" s="4">
        <v>11.7000833333333</v>
      </c>
      <c r="AW20" s="4">
        <v>651276.96551106602</v>
      </c>
    </row>
    <row r="21" spans="1:49">
      <c r="A21" s="1"/>
      <c r="B21" s="1"/>
      <c r="C21" s="1" t="s">
        <v>88</v>
      </c>
      <c r="D21" s="1"/>
      <c r="E21" s="1"/>
      <c r="F21" s="1" t="s">
        <v>97</v>
      </c>
      <c r="G21" s="1" t="s">
        <v>122</v>
      </c>
      <c r="H21" s="1"/>
      <c r="I21" s="2">
        <v>44497.418616458301</v>
      </c>
      <c r="J21" s="4"/>
      <c r="K21" s="4">
        <v>0</v>
      </c>
      <c r="L21" s="4"/>
      <c r="M21" s="4">
        <v>5.3305833333333297</v>
      </c>
      <c r="N21" s="4">
        <v>0</v>
      </c>
      <c r="O21" s="4"/>
      <c r="P21" s="4">
        <v>5.8936166666666701</v>
      </c>
      <c r="Q21" s="4">
        <v>57494.954049846499</v>
      </c>
      <c r="R21" s="4"/>
      <c r="S21" s="4">
        <v>0</v>
      </c>
      <c r="T21" s="4"/>
      <c r="U21" s="4">
        <v>7.15011666666667</v>
      </c>
      <c r="V21" s="4">
        <v>0</v>
      </c>
      <c r="W21" s="4"/>
      <c r="X21" s="4">
        <v>6.5096666666666696</v>
      </c>
      <c r="Y21" s="4">
        <v>50972.233986659703</v>
      </c>
      <c r="Z21" s="4"/>
      <c r="AA21" s="4">
        <v>0</v>
      </c>
      <c r="AB21" s="4"/>
      <c r="AC21" s="4">
        <v>7.2554666666666696</v>
      </c>
      <c r="AD21" s="4">
        <v>0</v>
      </c>
      <c r="AE21" s="4"/>
      <c r="AF21" s="4">
        <v>6.5096666666666696</v>
      </c>
      <c r="AG21" s="4">
        <v>50972.233986659703</v>
      </c>
      <c r="AH21" s="4"/>
      <c r="AI21" s="4">
        <v>0</v>
      </c>
      <c r="AJ21" s="4"/>
      <c r="AK21" s="4">
        <v>8.00646666666667</v>
      </c>
      <c r="AL21" s="4">
        <v>0</v>
      </c>
      <c r="AM21" s="4"/>
      <c r="AN21" s="4">
        <v>7.3140666666666698</v>
      </c>
      <c r="AO21" s="4">
        <v>23246.714799210498</v>
      </c>
      <c r="AP21" s="4"/>
      <c r="AQ21" s="4">
        <v>0</v>
      </c>
      <c r="AR21" s="4"/>
      <c r="AS21" s="4">
        <v>11.8235833333333</v>
      </c>
      <c r="AT21" s="4">
        <v>0</v>
      </c>
      <c r="AU21" s="4"/>
      <c r="AV21" s="4">
        <v>11.700049999999999</v>
      </c>
      <c r="AW21" s="4">
        <v>624484.19540281396</v>
      </c>
    </row>
    <row r="22" spans="1:49">
      <c r="A22" s="1"/>
      <c r="B22" s="1"/>
      <c r="C22" s="1" t="s">
        <v>88</v>
      </c>
      <c r="D22" s="1"/>
      <c r="E22" s="1"/>
      <c r="F22" s="1" t="s">
        <v>24</v>
      </c>
      <c r="G22" s="1" t="s">
        <v>122</v>
      </c>
      <c r="H22" s="1"/>
      <c r="I22" s="2">
        <v>44497.436662546301</v>
      </c>
      <c r="J22" s="4"/>
      <c r="K22" s="4">
        <v>0</v>
      </c>
      <c r="L22" s="4"/>
      <c r="M22" s="4">
        <v>5.3096500000000004</v>
      </c>
      <c r="N22" s="4">
        <v>0</v>
      </c>
      <c r="O22" s="4"/>
      <c r="P22" s="4">
        <v>5.8936166666666701</v>
      </c>
      <c r="Q22" s="4">
        <v>55558.1416254121</v>
      </c>
      <c r="R22" s="4"/>
      <c r="S22" s="4">
        <v>0</v>
      </c>
      <c r="T22" s="4"/>
      <c r="U22" s="4">
        <v>7.2575500000000002</v>
      </c>
      <c r="V22" s="4">
        <v>0</v>
      </c>
      <c r="W22" s="4"/>
      <c r="X22" s="4">
        <v>6.5096666666666696</v>
      </c>
      <c r="Y22" s="4">
        <v>48996.288648683803</v>
      </c>
      <c r="Z22" s="4"/>
      <c r="AA22" s="4">
        <v>0</v>
      </c>
      <c r="AB22" s="4"/>
      <c r="AC22" s="4">
        <v>7.2554666666666696</v>
      </c>
      <c r="AD22" s="4">
        <v>0</v>
      </c>
      <c r="AE22" s="4"/>
      <c r="AF22" s="4">
        <v>6.5096666666666696</v>
      </c>
      <c r="AG22" s="4">
        <v>48996.288648683803</v>
      </c>
      <c r="AH22" s="4"/>
      <c r="AI22" s="4">
        <v>0</v>
      </c>
      <c r="AJ22" s="4"/>
      <c r="AK22" s="4">
        <v>7.8584166666666704</v>
      </c>
      <c r="AL22" s="4">
        <v>0</v>
      </c>
      <c r="AM22" s="4"/>
      <c r="AN22" s="4">
        <v>7.3140666666666698</v>
      </c>
      <c r="AO22" s="4">
        <v>24062.004378842401</v>
      </c>
      <c r="AP22" s="4"/>
      <c r="AQ22" s="4">
        <v>0</v>
      </c>
      <c r="AR22" s="4"/>
      <c r="AS22" s="4">
        <v>11.7024666666667</v>
      </c>
      <c r="AT22" s="4">
        <v>0</v>
      </c>
      <c r="AU22" s="4"/>
      <c r="AV22" s="4">
        <v>11.700049999999999</v>
      </c>
      <c r="AW22" s="4">
        <v>614562.24587279896</v>
      </c>
    </row>
    <row r="23" spans="1:49">
      <c r="A23" s="1"/>
      <c r="B23" s="1"/>
      <c r="C23" s="1" t="s">
        <v>88</v>
      </c>
      <c r="D23" s="1"/>
      <c r="E23" s="1"/>
      <c r="F23" s="1" t="s">
        <v>119</v>
      </c>
      <c r="G23" s="1" t="s">
        <v>122</v>
      </c>
      <c r="H23" s="1"/>
      <c r="I23" s="2">
        <v>44497.780611180598</v>
      </c>
      <c r="J23" s="4"/>
      <c r="K23" s="4">
        <v>0</v>
      </c>
      <c r="L23" s="4"/>
      <c r="M23" s="4">
        <v>5.3305999999999996</v>
      </c>
      <c r="N23" s="4">
        <v>0</v>
      </c>
      <c r="O23" s="4"/>
      <c r="P23" s="4">
        <v>5.8936166666666701</v>
      </c>
      <c r="Q23" s="4">
        <v>67672.1765946995</v>
      </c>
      <c r="R23" s="4"/>
      <c r="S23" s="4">
        <v>0</v>
      </c>
      <c r="T23" s="4"/>
      <c r="U23" s="4">
        <v>7.2882666666666696</v>
      </c>
      <c r="V23" s="4">
        <v>0</v>
      </c>
      <c r="W23" s="4"/>
      <c r="X23" s="4">
        <v>6.5096666666666696</v>
      </c>
      <c r="Y23" s="4">
        <v>61200.306842985701</v>
      </c>
      <c r="Z23" s="4"/>
      <c r="AA23" s="4">
        <v>0</v>
      </c>
      <c r="AB23" s="4"/>
      <c r="AC23" s="4">
        <v>7.2554666666666696</v>
      </c>
      <c r="AD23" s="4">
        <v>0</v>
      </c>
      <c r="AE23" s="4"/>
      <c r="AF23" s="4">
        <v>6.5096666666666696</v>
      </c>
      <c r="AG23" s="4">
        <v>61200.306842985701</v>
      </c>
      <c r="AH23" s="4"/>
      <c r="AI23" s="4">
        <v>0</v>
      </c>
      <c r="AJ23" s="4"/>
      <c r="AK23" s="4">
        <v>7.9391833333333297</v>
      </c>
      <c r="AL23" s="4">
        <v>0</v>
      </c>
      <c r="AM23" s="4"/>
      <c r="AN23" s="4">
        <v>7.3140833333333299</v>
      </c>
      <c r="AO23" s="4">
        <v>30665.7204926224</v>
      </c>
      <c r="AP23" s="4"/>
      <c r="AQ23" s="4">
        <v>0</v>
      </c>
      <c r="AR23" s="4"/>
      <c r="AS23" s="4">
        <v>11.527516666666701</v>
      </c>
      <c r="AT23" s="4">
        <v>0</v>
      </c>
      <c r="AU23" s="4"/>
      <c r="AV23" s="4">
        <v>11.7000666666667</v>
      </c>
      <c r="AW23" s="4">
        <v>697204.62374504597</v>
      </c>
    </row>
    <row r="24" spans="1:49">
      <c r="A24" s="1"/>
      <c r="B24" s="1"/>
      <c r="C24" s="1" t="s">
        <v>88</v>
      </c>
      <c r="D24" s="1"/>
      <c r="E24" s="1"/>
      <c r="F24" s="1" t="s">
        <v>76</v>
      </c>
      <c r="G24" s="1" t="s">
        <v>122</v>
      </c>
      <c r="H24" s="1"/>
      <c r="I24" s="2">
        <v>44497.980241909703</v>
      </c>
      <c r="J24" s="4"/>
      <c r="K24" s="4">
        <v>0</v>
      </c>
      <c r="L24" s="4"/>
      <c r="M24" s="4">
        <v>5.3431499999999996</v>
      </c>
      <c r="N24" s="4">
        <v>0</v>
      </c>
      <c r="O24" s="4"/>
      <c r="P24" s="4">
        <v>5.8894333333333302</v>
      </c>
      <c r="Q24" s="4">
        <v>64891.739802636897</v>
      </c>
      <c r="R24" s="4"/>
      <c r="S24" s="4">
        <v>0</v>
      </c>
      <c r="T24" s="4"/>
      <c r="U24" s="4">
        <v>7.0734000000000004</v>
      </c>
      <c r="V24" s="4">
        <v>0</v>
      </c>
      <c r="W24" s="4"/>
      <c r="X24" s="4">
        <v>6.5096833333333297</v>
      </c>
      <c r="Y24" s="4">
        <v>62768.387245744503</v>
      </c>
      <c r="Z24" s="4"/>
      <c r="AA24" s="4">
        <v>0</v>
      </c>
      <c r="AB24" s="4"/>
      <c r="AC24" s="4">
        <v>7.2554833333333297</v>
      </c>
      <c r="AD24" s="4">
        <v>0</v>
      </c>
      <c r="AE24" s="4"/>
      <c r="AF24" s="4">
        <v>6.5096833333333297</v>
      </c>
      <c r="AG24" s="4">
        <v>62768.387245744503</v>
      </c>
      <c r="AH24" s="4"/>
      <c r="AI24" s="4">
        <v>0</v>
      </c>
      <c r="AJ24" s="4"/>
      <c r="AK24" s="4">
        <v>8.0872333333333302</v>
      </c>
      <c r="AL24" s="4">
        <v>0</v>
      </c>
      <c r="AM24" s="4"/>
      <c r="AN24" s="4">
        <v>7.3140833333333299</v>
      </c>
      <c r="AO24" s="4">
        <v>28639.817405257701</v>
      </c>
      <c r="AP24" s="4"/>
      <c r="AQ24" s="4">
        <v>0</v>
      </c>
      <c r="AR24" s="4"/>
      <c r="AS24" s="4">
        <v>11.715949999999999</v>
      </c>
      <c r="AT24" s="4">
        <v>0</v>
      </c>
      <c r="AU24" s="4"/>
      <c r="AV24" s="4">
        <v>11.7000833333333</v>
      </c>
      <c r="AW24" s="4">
        <v>721075.57564099797</v>
      </c>
    </row>
    <row r="25" spans="1:49">
      <c r="A25" s="1"/>
      <c r="B25" s="1"/>
      <c r="C25" s="1" t="s">
        <v>88</v>
      </c>
      <c r="D25" s="1"/>
      <c r="E25" s="1"/>
      <c r="F25" s="1" t="s">
        <v>47</v>
      </c>
      <c r="G25" s="1" t="s">
        <v>122</v>
      </c>
      <c r="H25" s="1"/>
      <c r="I25" s="2">
        <v>44498.052829525499</v>
      </c>
      <c r="J25" s="4"/>
      <c r="K25" s="4">
        <v>0</v>
      </c>
      <c r="L25" s="4"/>
      <c r="M25" s="4">
        <v>5.3431499999999996</v>
      </c>
      <c r="N25" s="4">
        <v>0</v>
      </c>
      <c r="O25" s="4"/>
      <c r="P25" s="4">
        <v>5.8936333333333302</v>
      </c>
      <c r="Q25" s="4">
        <v>60880.449229061298</v>
      </c>
      <c r="R25" s="4"/>
      <c r="S25" s="4">
        <v>0</v>
      </c>
      <c r="T25" s="4"/>
      <c r="U25" s="4">
        <v>6.9199000000000002</v>
      </c>
      <c r="V25" s="4">
        <v>0</v>
      </c>
      <c r="W25" s="4"/>
      <c r="X25" s="4">
        <v>6.5096833333333297</v>
      </c>
      <c r="Y25" s="4">
        <v>57772.636373360998</v>
      </c>
      <c r="Z25" s="4"/>
      <c r="AA25" s="4">
        <v>0</v>
      </c>
      <c r="AB25" s="4"/>
      <c r="AC25" s="4">
        <v>7.2554833333333297</v>
      </c>
      <c r="AD25" s="4">
        <v>0</v>
      </c>
      <c r="AE25" s="4"/>
      <c r="AF25" s="4">
        <v>6.5096833333333297</v>
      </c>
      <c r="AG25" s="4">
        <v>57772.636373360998</v>
      </c>
      <c r="AH25" s="4"/>
      <c r="AI25" s="4">
        <v>0</v>
      </c>
      <c r="AJ25" s="4"/>
      <c r="AK25" s="4">
        <v>7.8045999999999998</v>
      </c>
      <c r="AL25" s="4">
        <v>0</v>
      </c>
      <c r="AM25" s="4"/>
      <c r="AN25" s="4">
        <v>7.3140833333333299</v>
      </c>
      <c r="AO25" s="4">
        <v>25451.539361864299</v>
      </c>
      <c r="AP25" s="4"/>
      <c r="AQ25" s="4">
        <v>0</v>
      </c>
      <c r="AR25" s="4"/>
      <c r="AS25" s="4">
        <v>11.621733333333299</v>
      </c>
      <c r="AT25" s="4">
        <v>0</v>
      </c>
      <c r="AU25" s="4"/>
      <c r="AV25" s="4">
        <v>11.7000666666667</v>
      </c>
      <c r="AW25" s="4">
        <v>656334.40710100299</v>
      </c>
    </row>
    <row r="26" spans="1:49">
      <c r="A26" s="1"/>
      <c r="B26" s="1"/>
      <c r="C26" s="1" t="s">
        <v>27</v>
      </c>
      <c r="D26" s="1"/>
      <c r="E26" s="1"/>
      <c r="F26" s="1" t="s">
        <v>54</v>
      </c>
      <c r="G26" s="1" t="s">
        <v>23</v>
      </c>
      <c r="H26" s="1" t="s">
        <v>132</v>
      </c>
      <c r="I26" s="2">
        <v>44497.454727673598</v>
      </c>
      <c r="J26" s="4">
        <v>5000</v>
      </c>
      <c r="K26" s="4">
        <v>223.64371842466699</v>
      </c>
      <c r="L26" s="4">
        <f>K26/4</f>
        <v>55.910929606166746</v>
      </c>
      <c r="M26" s="4">
        <v>5.3180166666666704</v>
      </c>
      <c r="N26" s="4">
        <v>24375.112463786099</v>
      </c>
      <c r="O26" s="4">
        <v>4.4728743684933399</v>
      </c>
      <c r="P26" s="4">
        <v>5.9019833333333303</v>
      </c>
      <c r="Q26" s="4">
        <v>52953.721823147702</v>
      </c>
      <c r="R26" s="4">
        <v>5000</v>
      </c>
      <c r="S26" s="4">
        <v>6505.2182146584501</v>
      </c>
      <c r="T26" s="4">
        <f>S26/4</f>
        <v>1626.3045536646125</v>
      </c>
      <c r="U26" s="4">
        <v>7.0733666666666704</v>
      </c>
      <c r="V26" s="4">
        <v>299142.66179745801</v>
      </c>
      <c r="W26" s="4">
        <v>130.104364293169</v>
      </c>
      <c r="X26" s="4">
        <v>6.5096666666666696</v>
      </c>
      <c r="Y26" s="4">
        <v>48067.788445584403</v>
      </c>
      <c r="Z26" s="4">
        <v>5000</v>
      </c>
      <c r="AA26" s="4">
        <v>3520.4839001064001</v>
      </c>
      <c r="AB26" s="4">
        <f>AA26/4</f>
        <v>880.12097502660004</v>
      </c>
      <c r="AC26" s="4">
        <v>7.3014999999999999</v>
      </c>
      <c r="AD26" s="4">
        <v>25022874.231272101</v>
      </c>
      <c r="AE26" s="4">
        <v>70.409678002127905</v>
      </c>
      <c r="AF26" s="4">
        <v>6.5096666666666696</v>
      </c>
      <c r="AG26" s="4">
        <v>48067.788445584403</v>
      </c>
      <c r="AH26" s="4">
        <v>5000</v>
      </c>
      <c r="AI26" s="4">
        <v>4434.84115928541</v>
      </c>
      <c r="AJ26" s="4">
        <f>AI26/4</f>
        <v>1108.7102898213525</v>
      </c>
      <c r="AK26" s="4">
        <v>7.8045833333333299</v>
      </c>
      <c r="AL26" s="4">
        <v>925570.56241876702</v>
      </c>
      <c r="AM26" s="4">
        <v>88.696823185708297</v>
      </c>
      <c r="AN26" s="4">
        <v>7.3601000000000001</v>
      </c>
      <c r="AO26" s="4">
        <v>20610.128109048601</v>
      </c>
      <c r="AP26" s="4">
        <v>5000</v>
      </c>
      <c r="AQ26" s="4">
        <v>5065.5721117980102</v>
      </c>
      <c r="AR26" s="4">
        <f>AQ26/4</f>
        <v>1266.3930279495025</v>
      </c>
      <c r="AS26" s="4">
        <v>11.702450000000001</v>
      </c>
      <c r="AT26" s="4">
        <v>9275529.6590800099</v>
      </c>
      <c r="AU26" s="4">
        <v>101.31144223596</v>
      </c>
      <c r="AV26" s="4">
        <v>11.7135</v>
      </c>
      <c r="AW26" s="4">
        <v>657682.01791651605</v>
      </c>
    </row>
    <row r="27" spans="1:49">
      <c r="A27" s="1"/>
      <c r="B27" s="1"/>
      <c r="C27" s="1" t="s">
        <v>27</v>
      </c>
      <c r="D27" s="1"/>
      <c r="E27" s="1"/>
      <c r="F27" s="1" t="s">
        <v>68</v>
      </c>
      <c r="G27" s="1" t="s">
        <v>23</v>
      </c>
      <c r="H27" s="1" t="s">
        <v>132</v>
      </c>
      <c r="I27" s="2">
        <v>44497.472842638897</v>
      </c>
      <c r="J27" s="4">
        <v>5000</v>
      </c>
      <c r="K27" s="4">
        <v>2084.2375784177598</v>
      </c>
      <c r="L27" s="4">
        <f t="shared" ref="L27:L41" si="5">K27/4</f>
        <v>521.05939460443994</v>
      </c>
      <c r="M27" s="4">
        <v>5.3222166666666704</v>
      </c>
      <c r="N27" s="4">
        <v>221231.17573803099</v>
      </c>
      <c r="O27" s="4">
        <v>41.684751568355303</v>
      </c>
      <c r="P27" s="4">
        <v>5.8978000000000002</v>
      </c>
      <c r="Q27" s="4">
        <v>48214.743248890598</v>
      </c>
      <c r="R27" s="4">
        <v>5000</v>
      </c>
      <c r="S27" s="4">
        <v>5128.9922186897702</v>
      </c>
      <c r="T27" s="4">
        <f t="shared" ref="T27:T41" si="6">S27/4</f>
        <v>1282.2480546724425</v>
      </c>
      <c r="U27" s="4">
        <v>7.0733833333333296</v>
      </c>
      <c r="V27" s="4">
        <v>232364.37847397101</v>
      </c>
      <c r="W27" s="4">
        <v>102.579844373795</v>
      </c>
      <c r="X27" s="4">
        <v>6.5096666666666696</v>
      </c>
      <c r="Y27" s="4">
        <v>47356.017011257201</v>
      </c>
      <c r="Z27" s="4">
        <v>5000</v>
      </c>
      <c r="AA27" s="4">
        <v>3501.2050061823702</v>
      </c>
      <c r="AB27" s="4">
        <f t="shared" ref="AB27:AB41" si="7">AA27/4</f>
        <v>875.30125154559255</v>
      </c>
      <c r="AC27" s="4">
        <v>7.3015166666666698</v>
      </c>
      <c r="AD27" s="4">
        <v>24483848.090523601</v>
      </c>
      <c r="AE27" s="4">
        <v>70.024100123647301</v>
      </c>
      <c r="AF27" s="4">
        <v>6.5096666666666696</v>
      </c>
      <c r="AG27" s="4">
        <v>47356.017011257201</v>
      </c>
      <c r="AH27" s="4">
        <v>5000</v>
      </c>
      <c r="AI27" s="4">
        <v>3871.0964172562699</v>
      </c>
      <c r="AJ27" s="4">
        <f t="shared" ref="AJ27:AJ41" si="8">AI27/4</f>
        <v>967.77410431406747</v>
      </c>
      <c r="AK27" s="4">
        <v>7.7911333333333301</v>
      </c>
      <c r="AL27" s="4">
        <v>781986.24859593902</v>
      </c>
      <c r="AM27" s="4">
        <v>77.421928345125295</v>
      </c>
      <c r="AN27" s="4">
        <v>7.36011666666667</v>
      </c>
      <c r="AO27" s="4">
        <v>19948.688775129402</v>
      </c>
      <c r="AP27" s="4">
        <v>5000</v>
      </c>
      <c r="AQ27" s="4">
        <v>5005.4913214465196</v>
      </c>
      <c r="AR27" s="4">
        <f t="shared" ref="AR27:AR41" si="9">AQ27/4</f>
        <v>1251.3728303616299</v>
      </c>
      <c r="AS27" s="4">
        <v>11.715916666666701</v>
      </c>
      <c r="AT27" s="4">
        <v>9030462.8399086297</v>
      </c>
      <c r="AU27" s="4">
        <v>100.10982642893001</v>
      </c>
      <c r="AV27" s="4">
        <v>11.700049999999999</v>
      </c>
      <c r="AW27" s="4">
        <v>648004.92025445099</v>
      </c>
    </row>
    <row r="28" spans="1:49">
      <c r="A28" s="1"/>
      <c r="B28" s="1"/>
      <c r="C28" s="1" t="s">
        <v>27</v>
      </c>
      <c r="D28" s="1"/>
      <c r="E28" s="1"/>
      <c r="F28" s="1" t="s">
        <v>102</v>
      </c>
      <c r="G28" s="1" t="s">
        <v>23</v>
      </c>
      <c r="H28" s="1" t="s">
        <v>132</v>
      </c>
      <c r="I28" s="2">
        <v>44497.490944282399</v>
      </c>
      <c r="J28" s="4">
        <v>5000</v>
      </c>
      <c r="K28" s="4">
        <v>1270.0208044446299</v>
      </c>
      <c r="L28" s="4">
        <f t="shared" si="5"/>
        <v>317.50520111115748</v>
      </c>
      <c r="M28" s="4">
        <v>5.3180333333333296</v>
      </c>
      <c r="N28" s="4">
        <v>132301.08729755599</v>
      </c>
      <c r="O28" s="4">
        <v>25.400416088892701</v>
      </c>
      <c r="P28" s="4">
        <v>5.8894333333333302</v>
      </c>
      <c r="Q28" s="4">
        <v>48752.9283329713</v>
      </c>
      <c r="R28" s="4">
        <v>5000</v>
      </c>
      <c r="S28" s="4">
        <v>6093.6641913382</v>
      </c>
      <c r="T28" s="4">
        <f t="shared" si="6"/>
        <v>1523.41604783455</v>
      </c>
      <c r="U28" s="4">
        <v>7.0733833333333296</v>
      </c>
      <c r="V28" s="4">
        <v>265362.47138358402</v>
      </c>
      <c r="W28" s="4">
        <v>121.87328382676399</v>
      </c>
      <c r="X28" s="4">
        <v>6.5173500000000004</v>
      </c>
      <c r="Y28" s="4">
        <v>45519.621524340902</v>
      </c>
      <c r="Z28" s="4">
        <v>5000</v>
      </c>
      <c r="AA28" s="4">
        <v>3593.3548669725901</v>
      </c>
      <c r="AB28" s="4">
        <f t="shared" si="7"/>
        <v>898.33871674314753</v>
      </c>
      <c r="AC28" s="4">
        <v>7.3015166666666698</v>
      </c>
      <c r="AD28" s="4">
        <v>24311754.7051084</v>
      </c>
      <c r="AE28" s="4">
        <v>71.867097339451803</v>
      </c>
      <c r="AF28" s="4">
        <v>6.5173500000000004</v>
      </c>
      <c r="AG28" s="4">
        <v>45519.621524340902</v>
      </c>
      <c r="AH28" s="4">
        <v>5000</v>
      </c>
      <c r="AI28" s="4">
        <v>4474.9863761615998</v>
      </c>
      <c r="AJ28" s="4">
        <f t="shared" si="8"/>
        <v>1118.7465940403999</v>
      </c>
      <c r="AK28" s="4">
        <v>7.8045999999999998</v>
      </c>
      <c r="AL28" s="4">
        <v>858140.13525531802</v>
      </c>
      <c r="AM28" s="4">
        <v>89.499727523232096</v>
      </c>
      <c r="AN28" s="4">
        <v>7.3524500000000002</v>
      </c>
      <c r="AO28" s="4">
        <v>18937.198184267902</v>
      </c>
      <c r="AP28" s="4">
        <v>5000</v>
      </c>
      <c r="AQ28" s="4">
        <v>5054.7049679020001</v>
      </c>
      <c r="AR28" s="4">
        <f t="shared" si="9"/>
        <v>1263.6762419755</v>
      </c>
      <c r="AS28" s="4">
        <v>11.702450000000001</v>
      </c>
      <c r="AT28" s="4">
        <v>8377111.7720326101</v>
      </c>
      <c r="AU28" s="4">
        <v>101.09409935804</v>
      </c>
      <c r="AV28" s="4">
        <v>11.700049999999999</v>
      </c>
      <c r="AW28" s="4">
        <v>595258.91356935701</v>
      </c>
    </row>
    <row r="29" spans="1:49">
      <c r="A29" s="1"/>
      <c r="B29" s="1"/>
      <c r="C29" s="1" t="s">
        <v>5</v>
      </c>
      <c r="D29" s="1"/>
      <c r="E29" s="1"/>
      <c r="F29" s="1" t="s">
        <v>62</v>
      </c>
      <c r="G29" s="1" t="s">
        <v>23</v>
      </c>
      <c r="H29" s="1" t="s">
        <v>93</v>
      </c>
      <c r="I29" s="2">
        <v>44497.798763773098</v>
      </c>
      <c r="J29" s="4">
        <v>800</v>
      </c>
      <c r="K29" s="4">
        <v>783.14199071032795</v>
      </c>
      <c r="L29" s="4">
        <f t="shared" si="5"/>
        <v>195.78549767758199</v>
      </c>
      <c r="M29" s="4">
        <v>5.3263999999999996</v>
      </c>
      <c r="N29" s="4">
        <v>93173.300912597304</v>
      </c>
      <c r="O29" s="4">
        <v>97.892748838790993</v>
      </c>
      <c r="P29" s="4">
        <v>5.8894333333333302</v>
      </c>
      <c r="Q29" s="4">
        <v>56695.903373163899</v>
      </c>
      <c r="R29" s="4">
        <v>800</v>
      </c>
      <c r="S29" s="4">
        <v>648.96360534123198</v>
      </c>
      <c r="T29" s="4">
        <f t="shared" si="6"/>
        <v>162.240901335308</v>
      </c>
      <c r="U29" s="4">
        <v>7.0733833333333296</v>
      </c>
      <c r="V29" s="4">
        <v>34595.848721866801</v>
      </c>
      <c r="W29" s="4">
        <v>81.120450667653998</v>
      </c>
      <c r="X29" s="4">
        <v>6.5096666666666696</v>
      </c>
      <c r="Y29" s="4">
        <v>55723.874365264703</v>
      </c>
      <c r="Z29" s="4">
        <v>800</v>
      </c>
      <c r="AA29" s="4">
        <v>626.36501071371799</v>
      </c>
      <c r="AB29" s="4">
        <f t="shared" si="7"/>
        <v>156.5912526784295</v>
      </c>
      <c r="AC29" s="4">
        <v>7.2938333333333301</v>
      </c>
      <c r="AD29" s="4">
        <v>4102698.4306700299</v>
      </c>
      <c r="AE29" s="4">
        <v>78.295626339214706</v>
      </c>
      <c r="AF29" s="4">
        <v>6.5096666666666696</v>
      </c>
      <c r="AG29" s="4">
        <v>55723.874365264703</v>
      </c>
      <c r="AH29" s="4">
        <v>800</v>
      </c>
      <c r="AI29" s="4">
        <v>1180.1524796676899</v>
      </c>
      <c r="AJ29" s="4">
        <f t="shared" si="8"/>
        <v>295.03811991692248</v>
      </c>
      <c r="AK29" s="4">
        <v>7.7642166666666697</v>
      </c>
      <c r="AL29" s="4">
        <v>298893.63285146101</v>
      </c>
      <c r="AM29" s="4">
        <v>147.51905995846201</v>
      </c>
      <c r="AN29" s="4">
        <v>7.3217499999999998</v>
      </c>
      <c r="AO29" s="4">
        <v>25010.810613835602</v>
      </c>
      <c r="AP29" s="4">
        <v>800</v>
      </c>
      <c r="AQ29" s="4">
        <v>819.80663177290296</v>
      </c>
      <c r="AR29" s="4">
        <f t="shared" si="9"/>
        <v>204.95165794322574</v>
      </c>
      <c r="AS29" s="4">
        <v>11.702450000000001</v>
      </c>
      <c r="AT29" s="4">
        <v>1405791.4503746899</v>
      </c>
      <c r="AU29" s="4">
        <v>102.475828971613</v>
      </c>
      <c r="AV29" s="4">
        <v>11.700049999999999</v>
      </c>
      <c r="AW29" s="4">
        <v>621622.72926438297</v>
      </c>
    </row>
    <row r="30" spans="1:49">
      <c r="A30" s="1"/>
      <c r="B30" s="1"/>
      <c r="C30" s="1" t="s">
        <v>43</v>
      </c>
      <c r="D30" s="1"/>
      <c r="E30" s="1"/>
      <c r="F30" s="1" t="s">
        <v>74</v>
      </c>
      <c r="G30" s="1" t="s">
        <v>23</v>
      </c>
      <c r="H30" s="1" t="s">
        <v>127</v>
      </c>
      <c r="I30" s="2">
        <v>44497.816863368098</v>
      </c>
      <c r="J30" s="4">
        <v>50</v>
      </c>
      <c r="K30" s="4">
        <v>42.5223134629898</v>
      </c>
      <c r="L30" s="4">
        <f t="shared" si="5"/>
        <v>10.63057836574745</v>
      </c>
      <c r="M30" s="4">
        <v>5.3263999999999996</v>
      </c>
      <c r="N30" s="4">
        <v>4320.7447519530697</v>
      </c>
      <c r="O30" s="4">
        <v>85.0446269259795</v>
      </c>
      <c r="P30" s="4">
        <v>5.8894166666666701</v>
      </c>
      <c r="Q30" s="4">
        <v>49063.230378942601</v>
      </c>
      <c r="R30" s="4">
        <v>50</v>
      </c>
      <c r="S30" s="4">
        <v>46.985132457180796</v>
      </c>
      <c r="T30" s="4">
        <f t="shared" si="6"/>
        <v>11.746283114295199</v>
      </c>
      <c r="U30" s="4">
        <v>7.0733666666666704</v>
      </c>
      <c r="V30" s="4">
        <v>2269.7518922448198</v>
      </c>
      <c r="W30" s="4">
        <v>93.970264914361593</v>
      </c>
      <c r="X30" s="4">
        <v>6.5096666666666696</v>
      </c>
      <c r="Y30" s="4">
        <v>50495.838481503597</v>
      </c>
      <c r="Z30" s="4">
        <v>50</v>
      </c>
      <c r="AA30" s="4">
        <v>41.700873675578798</v>
      </c>
      <c r="AB30" s="4">
        <f t="shared" si="7"/>
        <v>10.425218418894699</v>
      </c>
      <c r="AC30" s="4">
        <v>7.2938333333333301</v>
      </c>
      <c r="AD30" s="4">
        <v>234614.477985509</v>
      </c>
      <c r="AE30" s="4">
        <v>83.401747351157596</v>
      </c>
      <c r="AF30" s="4">
        <v>6.5096666666666696</v>
      </c>
      <c r="AG30" s="4">
        <v>50495.838481503597</v>
      </c>
      <c r="AH30" s="4">
        <v>50</v>
      </c>
      <c r="AI30" s="4">
        <v>49.978979715148</v>
      </c>
      <c r="AJ30" s="4">
        <f t="shared" si="8"/>
        <v>12.494744928787</v>
      </c>
      <c r="AK30" s="4">
        <v>7.75075</v>
      </c>
      <c r="AL30" s="4">
        <v>11340.5443442039</v>
      </c>
      <c r="AM30" s="4">
        <v>99.9579594302961</v>
      </c>
      <c r="AN30" s="4">
        <v>7.3217333333333299</v>
      </c>
      <c r="AO30" s="4">
        <v>22407.620590570099</v>
      </c>
      <c r="AP30" s="4">
        <v>50</v>
      </c>
      <c r="AQ30" s="4">
        <v>59.622830628691602</v>
      </c>
      <c r="AR30" s="4">
        <f t="shared" si="9"/>
        <v>14.905707657172901</v>
      </c>
      <c r="AS30" s="4">
        <v>11.702450000000001</v>
      </c>
      <c r="AT30" s="4">
        <v>82520.819224672305</v>
      </c>
      <c r="AU30" s="4">
        <v>119.24566125738301</v>
      </c>
      <c r="AV30" s="4">
        <v>11.700049999999999</v>
      </c>
      <c r="AW30" s="4">
        <v>584195.852709161</v>
      </c>
    </row>
    <row r="31" spans="1:49">
      <c r="A31" s="1"/>
      <c r="B31" s="1"/>
      <c r="C31" s="1" t="s">
        <v>49</v>
      </c>
      <c r="D31" s="1"/>
      <c r="E31" s="1"/>
      <c r="F31" s="1" t="s">
        <v>105</v>
      </c>
      <c r="G31" s="1" t="s">
        <v>23</v>
      </c>
      <c r="H31" s="1" t="s">
        <v>95</v>
      </c>
      <c r="I31" s="2">
        <v>44497.943903911997</v>
      </c>
      <c r="J31" s="4">
        <v>350</v>
      </c>
      <c r="K31" s="4">
        <v>452.42547121819098</v>
      </c>
      <c r="L31" s="4">
        <f t="shared" si="5"/>
        <v>113.10636780454774</v>
      </c>
      <c r="M31" s="4">
        <v>5.3347833333333297</v>
      </c>
      <c r="N31" s="4">
        <v>60252.178520507798</v>
      </c>
      <c r="O31" s="4">
        <v>129.26442034805501</v>
      </c>
      <c r="P31" s="4">
        <v>5.8936166666666701</v>
      </c>
      <c r="Q31" s="4">
        <v>64233.563708073802</v>
      </c>
      <c r="R31" s="4">
        <v>350</v>
      </c>
      <c r="S31" s="4">
        <v>532.17713086453898</v>
      </c>
      <c r="T31" s="4">
        <f t="shared" si="6"/>
        <v>133.04428271613475</v>
      </c>
      <c r="U31" s="4">
        <v>7.0733833333333296</v>
      </c>
      <c r="V31" s="4">
        <v>37009.159051411698</v>
      </c>
      <c r="W31" s="4">
        <v>152.05060881844</v>
      </c>
      <c r="X31" s="4">
        <v>6.5096833333333297</v>
      </c>
      <c r="Y31" s="4">
        <v>72692.677539269498</v>
      </c>
      <c r="Z31" s="4">
        <v>350</v>
      </c>
      <c r="AA31" s="4">
        <v>271.39628333623898</v>
      </c>
      <c r="AB31" s="4">
        <f t="shared" si="7"/>
        <v>67.849070834059745</v>
      </c>
      <c r="AC31" s="4">
        <v>7.2938499999999999</v>
      </c>
      <c r="AD31" s="4">
        <v>2245589.9889366901</v>
      </c>
      <c r="AE31" s="4">
        <v>77.541795238925502</v>
      </c>
      <c r="AF31" s="4">
        <v>6.5096833333333297</v>
      </c>
      <c r="AG31" s="4">
        <v>72692.677539269498</v>
      </c>
      <c r="AH31" s="4">
        <v>350</v>
      </c>
      <c r="AI31" s="4">
        <v>338.36819728305898</v>
      </c>
      <c r="AJ31" s="4">
        <f t="shared" si="8"/>
        <v>84.592049320764744</v>
      </c>
      <c r="AK31" s="4">
        <v>7.7507666666666699</v>
      </c>
      <c r="AL31" s="4">
        <v>130108.16201547701</v>
      </c>
      <c r="AM31" s="4">
        <v>96.676627795159703</v>
      </c>
      <c r="AN31" s="4">
        <v>7.3217499999999998</v>
      </c>
      <c r="AO31" s="4">
        <v>37972.066388232197</v>
      </c>
      <c r="AP31" s="4">
        <v>350</v>
      </c>
      <c r="AQ31" s="4">
        <v>370.65827368897999</v>
      </c>
      <c r="AR31" s="4">
        <f t="shared" si="9"/>
        <v>92.664568422244997</v>
      </c>
      <c r="AS31" s="4">
        <v>11.7024666666667</v>
      </c>
      <c r="AT31" s="4">
        <v>959892.89216327795</v>
      </c>
      <c r="AU31" s="4">
        <v>105.902363911137</v>
      </c>
      <c r="AV31" s="4">
        <v>11.7000666666667</v>
      </c>
      <c r="AW31" s="4">
        <v>951552.16858426796</v>
      </c>
    </row>
    <row r="32" spans="1:49">
      <c r="A32" s="1"/>
      <c r="B32" s="1"/>
      <c r="C32" s="1" t="s">
        <v>129</v>
      </c>
      <c r="D32" s="1"/>
      <c r="E32" s="1"/>
      <c r="F32" s="1" t="s">
        <v>110</v>
      </c>
      <c r="G32" s="1" t="s">
        <v>23</v>
      </c>
      <c r="H32" s="1" t="s">
        <v>57</v>
      </c>
      <c r="I32" s="2">
        <v>44497.9621044097</v>
      </c>
      <c r="J32" s="4">
        <v>200</v>
      </c>
      <c r="K32" s="4">
        <v>258.88545993442199</v>
      </c>
      <c r="L32" s="4">
        <f t="shared" si="5"/>
        <v>64.721364983605497</v>
      </c>
      <c r="M32" s="4">
        <v>5.3347833333333297</v>
      </c>
      <c r="N32" s="4">
        <v>40616.318845214897</v>
      </c>
      <c r="O32" s="4">
        <v>129.44272996721099</v>
      </c>
      <c r="P32" s="4">
        <v>5.8894333333333302</v>
      </c>
      <c r="Q32" s="4">
        <v>76153.222795236506</v>
      </c>
      <c r="R32" s="4">
        <v>200</v>
      </c>
      <c r="S32" s="4">
        <v>180.51833034006799</v>
      </c>
      <c r="T32" s="4">
        <f t="shared" si="6"/>
        <v>45.129582585016998</v>
      </c>
      <c r="U32" s="4">
        <v>7.0734000000000004</v>
      </c>
      <c r="V32" s="4">
        <v>13025.645518871101</v>
      </c>
      <c r="W32" s="4">
        <v>90.259165170033995</v>
      </c>
      <c r="X32" s="4">
        <v>6.5096833333333297</v>
      </c>
      <c r="Y32" s="4">
        <v>75425.049494454302</v>
      </c>
      <c r="Z32" s="4">
        <v>200</v>
      </c>
      <c r="AA32" s="4">
        <v>152.42923537526499</v>
      </c>
      <c r="AB32" s="4">
        <f t="shared" si="7"/>
        <v>38.107308843816249</v>
      </c>
      <c r="AC32" s="4">
        <v>7.2938666666666698</v>
      </c>
      <c r="AD32" s="4">
        <v>1294306.61264661</v>
      </c>
      <c r="AE32" s="4">
        <v>76.214617687632298</v>
      </c>
      <c r="AF32" s="4">
        <v>6.5096833333333297</v>
      </c>
      <c r="AG32" s="4">
        <v>75425.049494454302</v>
      </c>
      <c r="AH32" s="4">
        <v>200</v>
      </c>
      <c r="AI32" s="4">
        <v>208.83396897630499</v>
      </c>
      <c r="AJ32" s="4">
        <f t="shared" si="8"/>
        <v>52.208492244076247</v>
      </c>
      <c r="AK32" s="4">
        <v>7.75078333333333</v>
      </c>
      <c r="AL32" s="4">
        <v>79905.372797821095</v>
      </c>
      <c r="AM32" s="4">
        <v>104.41698448815301</v>
      </c>
      <c r="AN32" s="4">
        <v>7.3140999999999998</v>
      </c>
      <c r="AO32" s="4">
        <v>37785.4037203915</v>
      </c>
      <c r="AP32" s="4">
        <v>200</v>
      </c>
      <c r="AQ32" s="4">
        <v>217.49045016894999</v>
      </c>
      <c r="AR32" s="4">
        <f t="shared" si="9"/>
        <v>54.372612542237498</v>
      </c>
      <c r="AS32" s="4">
        <v>11.702500000000001</v>
      </c>
      <c r="AT32" s="4">
        <v>540379.28555850603</v>
      </c>
      <c r="AU32" s="4">
        <v>108.745225084475</v>
      </c>
      <c r="AV32" s="4">
        <v>11.7000833333333</v>
      </c>
      <c r="AW32" s="4">
        <v>929182.03100819502</v>
      </c>
    </row>
    <row r="33" spans="1:49">
      <c r="A33" s="1"/>
      <c r="B33" s="1"/>
      <c r="C33" s="1" t="s">
        <v>117</v>
      </c>
      <c r="D33" s="1"/>
      <c r="E33" s="1"/>
      <c r="F33" s="1" t="s">
        <v>66</v>
      </c>
      <c r="G33" s="1" t="s">
        <v>21</v>
      </c>
      <c r="H33" s="1"/>
      <c r="I33" s="2">
        <v>44497.834986736103</v>
      </c>
      <c r="J33" s="4"/>
      <c r="K33" s="4">
        <v>1160.00129919911</v>
      </c>
      <c r="L33" s="4">
        <f t="shared" si="5"/>
        <v>290.0003247997775</v>
      </c>
      <c r="M33" s="4">
        <v>5.3389666666666704</v>
      </c>
      <c r="N33" s="4">
        <v>136059.81457285499</v>
      </c>
      <c r="O33" s="4"/>
      <c r="P33" s="4">
        <v>5.8894333333333302</v>
      </c>
      <c r="Q33" s="4">
        <v>55117.8291865313</v>
      </c>
      <c r="R33" s="4"/>
      <c r="S33" s="4">
        <v>127.89093404204699</v>
      </c>
      <c r="T33" s="4">
        <f t="shared" si="6"/>
        <v>31.972733510511748</v>
      </c>
      <c r="U33" s="4">
        <v>7.0733833333333296</v>
      </c>
      <c r="V33" s="4">
        <v>5685.7927484679403</v>
      </c>
      <c r="W33" s="4"/>
      <c r="X33" s="4">
        <v>6.5096666666666696</v>
      </c>
      <c r="Y33" s="4">
        <v>46471.738834193697</v>
      </c>
      <c r="Z33" s="4"/>
      <c r="AA33" s="4">
        <v>121.38362373201799</v>
      </c>
      <c r="AB33" s="4">
        <f t="shared" si="7"/>
        <v>30.345905933004499</v>
      </c>
      <c r="AC33" s="4">
        <v>7.2938333333333301</v>
      </c>
      <c r="AD33" s="4">
        <v>633206.74803450995</v>
      </c>
      <c r="AE33" s="4"/>
      <c r="AF33" s="4">
        <v>6.5096666666666696</v>
      </c>
      <c r="AG33" s="4">
        <v>46471.738834193697</v>
      </c>
      <c r="AH33" s="4"/>
      <c r="AI33" s="4">
        <v>738.35773804401299</v>
      </c>
      <c r="AJ33" s="4">
        <f t="shared" si="8"/>
        <v>184.58943451100325</v>
      </c>
      <c r="AK33" s="4">
        <v>7.75075</v>
      </c>
      <c r="AL33" s="4">
        <v>172175.49380483999</v>
      </c>
      <c r="AM33" s="4"/>
      <c r="AN33" s="4">
        <v>7.3140666666666698</v>
      </c>
      <c r="AO33" s="4">
        <v>23027.8681328114</v>
      </c>
      <c r="AP33" s="4"/>
      <c r="AQ33" s="4">
        <v>760.94530739316099</v>
      </c>
      <c r="AR33" s="4">
        <f t="shared" si="9"/>
        <v>190.23632684829025</v>
      </c>
      <c r="AS33" s="4">
        <v>11.7024666666667</v>
      </c>
      <c r="AT33" s="4">
        <v>1186911.29950599</v>
      </c>
      <c r="AU33" s="4"/>
      <c r="AV33" s="4">
        <v>11.700049999999999</v>
      </c>
      <c r="AW33" s="4">
        <v>565919.088253172</v>
      </c>
    </row>
    <row r="34" spans="1:49">
      <c r="A34" s="1"/>
      <c r="B34" s="1"/>
      <c r="C34" s="1" t="s">
        <v>121</v>
      </c>
      <c r="D34" s="1"/>
      <c r="E34" s="1"/>
      <c r="F34" s="1" t="s">
        <v>124</v>
      </c>
      <c r="G34" s="1" t="s">
        <v>21</v>
      </c>
      <c r="H34" s="1"/>
      <c r="I34" s="2">
        <v>44497.8531695602</v>
      </c>
      <c r="J34" s="4"/>
      <c r="K34" s="4">
        <v>878.160473414987</v>
      </c>
      <c r="L34" s="4">
        <f t="shared" si="5"/>
        <v>219.54011835374675</v>
      </c>
      <c r="M34" s="4">
        <v>5.3263999999999996</v>
      </c>
      <c r="N34" s="4">
        <v>96237.434083260305</v>
      </c>
      <c r="O34" s="4"/>
      <c r="P34" s="4">
        <v>5.8894333333333302</v>
      </c>
      <c r="Q34" s="4">
        <v>52040.297732503102</v>
      </c>
      <c r="R34" s="4"/>
      <c r="S34" s="4">
        <v>159.993172862309</v>
      </c>
      <c r="T34" s="4">
        <f t="shared" si="6"/>
        <v>39.998293215577249</v>
      </c>
      <c r="U34" s="4">
        <v>7.0656999999999996</v>
      </c>
      <c r="V34" s="4">
        <v>7053.0956182752498</v>
      </c>
      <c r="W34" s="4"/>
      <c r="X34" s="4">
        <v>6.5096666666666696</v>
      </c>
      <c r="Y34" s="4">
        <v>46080.372085469899</v>
      </c>
      <c r="Z34" s="4"/>
      <c r="AA34" s="4">
        <v>143.693817754093</v>
      </c>
      <c r="AB34" s="4">
        <f t="shared" si="7"/>
        <v>35.923454438523251</v>
      </c>
      <c r="AC34" s="4">
        <v>7.2938333333333301</v>
      </c>
      <c r="AD34" s="4">
        <v>744824.74748581205</v>
      </c>
      <c r="AE34" s="4"/>
      <c r="AF34" s="4">
        <v>6.5096666666666696</v>
      </c>
      <c r="AG34" s="4">
        <v>46080.372085469899</v>
      </c>
      <c r="AH34" s="4"/>
      <c r="AI34" s="4">
        <v>877.40832741384895</v>
      </c>
      <c r="AJ34" s="4">
        <f t="shared" si="8"/>
        <v>219.35208185346224</v>
      </c>
      <c r="AK34" s="4">
        <v>7.75075</v>
      </c>
      <c r="AL34" s="4">
        <v>222069.57306521101</v>
      </c>
      <c r="AM34" s="4"/>
      <c r="AN34" s="4">
        <v>7.3217333333333299</v>
      </c>
      <c r="AO34" s="4">
        <v>24994.044169255299</v>
      </c>
      <c r="AP34" s="4"/>
      <c r="AQ34" s="4">
        <v>802.68449035742594</v>
      </c>
      <c r="AR34" s="4">
        <f t="shared" si="9"/>
        <v>200.67112258935649</v>
      </c>
      <c r="AS34" s="4">
        <v>11.702450000000001</v>
      </c>
      <c r="AT34" s="4">
        <v>1323881.52177541</v>
      </c>
      <c r="AU34" s="4"/>
      <c r="AV34" s="4">
        <v>11.700049999999999</v>
      </c>
      <c r="AW34" s="4">
        <v>598031.75556698302</v>
      </c>
    </row>
    <row r="35" spans="1:49">
      <c r="A35" s="1"/>
      <c r="B35" s="1"/>
      <c r="C35" s="1" t="s">
        <v>31</v>
      </c>
      <c r="D35" s="1"/>
      <c r="E35" s="1"/>
      <c r="F35" s="1" t="s">
        <v>114</v>
      </c>
      <c r="G35" s="1" t="s">
        <v>21</v>
      </c>
      <c r="H35" s="1"/>
      <c r="I35" s="2">
        <v>44497.871385451399</v>
      </c>
      <c r="J35" s="4"/>
      <c r="K35" s="4">
        <v>923.80602478721801</v>
      </c>
      <c r="L35" s="4">
        <f t="shared" si="5"/>
        <v>230.9515061968045</v>
      </c>
      <c r="M35" s="4">
        <v>5.3263999999999996</v>
      </c>
      <c r="N35" s="4">
        <v>97234.458533636804</v>
      </c>
      <c r="O35" s="4"/>
      <c r="P35" s="4">
        <v>5.8852500000000001</v>
      </c>
      <c r="Q35" s="4">
        <v>49896.772239372898</v>
      </c>
      <c r="R35" s="4"/>
      <c r="S35" s="4">
        <v>154.35946975289099</v>
      </c>
      <c r="T35" s="4">
        <f t="shared" si="6"/>
        <v>38.589867438222747</v>
      </c>
      <c r="U35" s="4">
        <v>7.0734000000000004</v>
      </c>
      <c r="V35" s="4">
        <v>7356.6487834189802</v>
      </c>
      <c r="W35" s="4"/>
      <c r="X35" s="4">
        <v>6.5096833333333297</v>
      </c>
      <c r="Y35" s="4">
        <v>49817.7835545743</v>
      </c>
      <c r="Z35" s="4"/>
      <c r="AA35" s="4">
        <v>119.441003884845</v>
      </c>
      <c r="AB35" s="4">
        <f t="shared" si="7"/>
        <v>29.860250971211251</v>
      </c>
      <c r="AC35" s="4">
        <v>7.2938666666666698</v>
      </c>
      <c r="AD35" s="4">
        <v>667814.12042908801</v>
      </c>
      <c r="AE35" s="4"/>
      <c r="AF35" s="4">
        <v>6.5096833333333297</v>
      </c>
      <c r="AG35" s="4">
        <v>49817.7835545743</v>
      </c>
      <c r="AH35" s="4"/>
      <c r="AI35" s="4">
        <v>774.58380346083595</v>
      </c>
      <c r="AJ35" s="4">
        <f t="shared" si="8"/>
        <v>193.64595086520899</v>
      </c>
      <c r="AK35" s="4">
        <v>7.75078333333333</v>
      </c>
      <c r="AL35" s="4">
        <v>189456.459925528</v>
      </c>
      <c r="AM35" s="4"/>
      <c r="AN35" s="4">
        <v>7.3140999999999998</v>
      </c>
      <c r="AO35" s="4">
        <v>24154.065168267902</v>
      </c>
      <c r="AP35" s="4"/>
      <c r="AQ35" s="4">
        <v>807.96010515822798</v>
      </c>
      <c r="AR35" s="4">
        <f t="shared" si="9"/>
        <v>201.99002628955699</v>
      </c>
      <c r="AS35" s="4">
        <v>11.7024833333333</v>
      </c>
      <c r="AT35" s="4">
        <v>1188492.88100172</v>
      </c>
      <c r="AU35" s="4"/>
      <c r="AV35" s="4">
        <v>11.7000833333333</v>
      </c>
      <c r="AW35" s="4">
        <v>533328.25335889903</v>
      </c>
    </row>
    <row r="36" spans="1:49">
      <c r="A36" s="1"/>
      <c r="B36" s="1"/>
      <c r="C36" s="1" t="s">
        <v>28</v>
      </c>
      <c r="D36" s="1"/>
      <c r="E36" s="1"/>
      <c r="F36" s="1" t="s">
        <v>72</v>
      </c>
      <c r="G36" s="1" t="s">
        <v>21</v>
      </c>
      <c r="H36" s="1"/>
      <c r="I36" s="2">
        <v>44497.889499768498</v>
      </c>
      <c r="J36" s="4"/>
      <c r="K36" s="4">
        <v>400.23898790757897</v>
      </c>
      <c r="L36" s="4">
        <f t="shared" si="5"/>
        <v>100.05974697689474</v>
      </c>
      <c r="M36" s="4">
        <v>5.3682666666666696</v>
      </c>
      <c r="N36" s="4">
        <v>56002.2435267943</v>
      </c>
      <c r="O36" s="4"/>
      <c r="P36" s="4">
        <v>5.8894333333333302</v>
      </c>
      <c r="Q36" s="4">
        <v>67610.152943952606</v>
      </c>
      <c r="R36" s="4"/>
      <c r="S36" s="4">
        <v>7.5244269527494296</v>
      </c>
      <c r="T36" s="4">
        <f t="shared" si="6"/>
        <v>1.8811067381873574</v>
      </c>
      <c r="U36" s="4">
        <v>7.0656999999999996</v>
      </c>
      <c r="V36" s="4">
        <v>514.89154797780304</v>
      </c>
      <c r="W36" s="4"/>
      <c r="X36" s="4">
        <v>6.5096666666666696</v>
      </c>
      <c r="Y36" s="4">
        <v>71528.643536229603</v>
      </c>
      <c r="Z36" s="4"/>
      <c r="AA36" s="4">
        <v>86.003711689195598</v>
      </c>
      <c r="AB36" s="4">
        <f t="shared" si="7"/>
        <v>21.500927922298899</v>
      </c>
      <c r="AC36" s="4">
        <v>7.3014999999999999</v>
      </c>
      <c r="AD36" s="4">
        <v>688267.09422375401</v>
      </c>
      <c r="AE36" s="4"/>
      <c r="AF36" s="4">
        <v>6.5096666666666696</v>
      </c>
      <c r="AG36" s="4">
        <v>71528.643536229603</v>
      </c>
      <c r="AH36" s="4"/>
      <c r="AI36" s="4">
        <v>589.39755408418102</v>
      </c>
      <c r="AJ36" s="4">
        <f t="shared" si="8"/>
        <v>147.34938852104526</v>
      </c>
      <c r="AK36" s="4">
        <v>7.75075</v>
      </c>
      <c r="AL36" s="4">
        <v>199146.13602851401</v>
      </c>
      <c r="AM36" s="4"/>
      <c r="AN36" s="4">
        <v>7.3140666666666698</v>
      </c>
      <c r="AO36" s="4">
        <v>33366.663563861097</v>
      </c>
      <c r="AP36" s="4"/>
      <c r="AQ36" s="4">
        <v>595.37302224197094</v>
      </c>
      <c r="AR36" s="4">
        <f t="shared" si="9"/>
        <v>148.84325556049274</v>
      </c>
      <c r="AS36" s="4">
        <v>11.7024666666667</v>
      </c>
      <c r="AT36" s="4">
        <v>1333586.2249187401</v>
      </c>
      <c r="AU36" s="4"/>
      <c r="AV36" s="4">
        <v>11.7000666666667</v>
      </c>
      <c r="AW36" s="4">
        <v>815390.716089205</v>
      </c>
    </row>
    <row r="37" spans="1:49">
      <c r="A37" s="1"/>
      <c r="B37" s="1"/>
      <c r="C37" s="1" t="s">
        <v>64</v>
      </c>
      <c r="D37" s="1"/>
      <c r="E37" s="1"/>
      <c r="F37" s="1" t="s">
        <v>99</v>
      </c>
      <c r="G37" s="1" t="s">
        <v>21</v>
      </c>
      <c r="H37" s="1"/>
      <c r="I37" s="2">
        <v>44497.907667893502</v>
      </c>
      <c r="J37" s="4"/>
      <c r="K37" s="4">
        <v>373.22589237643899</v>
      </c>
      <c r="L37" s="4">
        <f t="shared" si="5"/>
        <v>93.306473094109748</v>
      </c>
      <c r="M37" s="4">
        <v>5.3598999999999997</v>
      </c>
      <c r="N37" s="4">
        <v>48556.771055048201</v>
      </c>
      <c r="O37" s="4"/>
      <c r="P37" s="4">
        <v>5.8852500000000001</v>
      </c>
      <c r="Q37" s="4">
        <v>62922.164657704103</v>
      </c>
      <c r="R37" s="4"/>
      <c r="S37" s="4">
        <v>7.2767036680446502</v>
      </c>
      <c r="T37" s="4">
        <f t="shared" si="6"/>
        <v>1.8191759170111625</v>
      </c>
      <c r="U37" s="4">
        <v>7.0733833333333296</v>
      </c>
      <c r="V37" s="4">
        <v>406.31404801577702</v>
      </c>
      <c r="W37" s="4"/>
      <c r="X37" s="4">
        <v>6.5096833333333297</v>
      </c>
      <c r="Y37" s="4">
        <v>58366.655112880799</v>
      </c>
      <c r="Z37" s="4"/>
      <c r="AA37" s="4">
        <v>99.599839912249905</v>
      </c>
      <c r="AB37" s="4">
        <f t="shared" si="7"/>
        <v>24.899959978062476</v>
      </c>
      <c r="AC37" s="4">
        <v>7.3015166666666698</v>
      </c>
      <c r="AD37" s="4">
        <v>651232.30490967096</v>
      </c>
      <c r="AE37" s="4"/>
      <c r="AF37" s="4">
        <v>6.5096833333333297</v>
      </c>
      <c r="AG37" s="4">
        <v>58366.655112880799</v>
      </c>
      <c r="AH37" s="4"/>
      <c r="AI37" s="4">
        <v>556.77103096801295</v>
      </c>
      <c r="AJ37" s="4">
        <f t="shared" si="8"/>
        <v>139.19275774200324</v>
      </c>
      <c r="AK37" s="4">
        <v>7.7507666666666699</v>
      </c>
      <c r="AL37" s="4">
        <v>156170.71327271999</v>
      </c>
      <c r="AM37" s="4"/>
      <c r="AN37" s="4">
        <v>7.3140833333333299</v>
      </c>
      <c r="AO37" s="4">
        <v>27699.516628779402</v>
      </c>
      <c r="AP37" s="4"/>
      <c r="AQ37" s="4">
        <v>618.21075884370498</v>
      </c>
      <c r="AR37" s="4">
        <f t="shared" si="9"/>
        <v>154.55268971092624</v>
      </c>
      <c r="AS37" s="4">
        <v>11.7024666666667</v>
      </c>
      <c r="AT37" s="4">
        <v>1118223.50739521</v>
      </c>
      <c r="AU37" s="4"/>
      <c r="AV37" s="4">
        <v>11.7000666666667</v>
      </c>
      <c r="AW37" s="4">
        <v>658082.47267941304</v>
      </c>
    </row>
    <row r="38" spans="1:49">
      <c r="A38" s="1"/>
      <c r="B38" s="1"/>
      <c r="C38" s="1" t="s">
        <v>116</v>
      </c>
      <c r="D38" s="1"/>
      <c r="E38" s="1"/>
      <c r="F38" s="1" t="s">
        <v>33</v>
      </c>
      <c r="G38" s="1" t="s">
        <v>21</v>
      </c>
      <c r="H38" s="1"/>
      <c r="I38" s="2">
        <v>44497.925772199102</v>
      </c>
      <c r="J38" s="4"/>
      <c r="K38" s="4">
        <v>439.03616598892199</v>
      </c>
      <c r="L38" s="4">
        <f t="shared" si="5"/>
        <v>109.7590414972305</v>
      </c>
      <c r="M38" s="4">
        <v>5.3389666666666704</v>
      </c>
      <c r="N38" s="4">
        <v>58127.176190185601</v>
      </c>
      <c r="O38" s="4"/>
      <c r="P38" s="4">
        <v>5.8894333333333302</v>
      </c>
      <c r="Q38" s="4">
        <v>63888.051575561898</v>
      </c>
      <c r="R38" s="4"/>
      <c r="S38" s="4">
        <v>6.9029432505539603</v>
      </c>
      <c r="T38" s="4">
        <f t="shared" si="6"/>
        <v>1.7257358126384901</v>
      </c>
      <c r="U38" s="4">
        <v>7.0810500000000003</v>
      </c>
      <c r="V38" s="4">
        <v>382.187366365831</v>
      </c>
      <c r="W38" s="4"/>
      <c r="X38" s="4">
        <v>6.5096666666666696</v>
      </c>
      <c r="Y38" s="4">
        <v>57873.491029209901</v>
      </c>
      <c r="Z38" s="4"/>
      <c r="AA38" s="4">
        <v>97.767125932106296</v>
      </c>
      <c r="AB38" s="4">
        <f t="shared" si="7"/>
        <v>24.441781483026574</v>
      </c>
      <c r="AC38" s="4">
        <v>7.2938333333333301</v>
      </c>
      <c r="AD38" s="4">
        <v>633739.18694006396</v>
      </c>
      <c r="AE38" s="4"/>
      <c r="AF38" s="4">
        <v>6.5096666666666696</v>
      </c>
      <c r="AG38" s="4">
        <v>57873.491029209901</v>
      </c>
      <c r="AH38" s="4"/>
      <c r="AI38" s="4">
        <v>558.30297933179804</v>
      </c>
      <c r="AJ38" s="4">
        <f t="shared" si="8"/>
        <v>139.57574483294951</v>
      </c>
      <c r="AK38" s="4">
        <v>7.75075</v>
      </c>
      <c r="AL38" s="4">
        <v>162741.582100006</v>
      </c>
      <c r="AM38" s="4"/>
      <c r="AN38" s="4">
        <v>7.3140666666666698</v>
      </c>
      <c r="AO38" s="4">
        <v>28785.767648402601</v>
      </c>
      <c r="AP38" s="4"/>
      <c r="AQ38" s="4">
        <v>598.74910902875195</v>
      </c>
      <c r="AR38" s="4">
        <f t="shared" si="9"/>
        <v>149.68727725718799</v>
      </c>
      <c r="AS38" s="4">
        <v>11.7024666666667</v>
      </c>
      <c r="AT38" s="4">
        <v>1115645.1170820601</v>
      </c>
      <c r="AU38" s="4"/>
      <c r="AV38" s="4">
        <v>11.700049999999999</v>
      </c>
      <c r="AW38" s="4">
        <v>678230.80916184501</v>
      </c>
    </row>
    <row r="39" spans="1:49">
      <c r="A39" s="1"/>
      <c r="B39" s="1"/>
      <c r="C39" s="1" t="s">
        <v>35</v>
      </c>
      <c r="D39" s="1"/>
      <c r="E39" s="1"/>
      <c r="F39" s="1" t="s">
        <v>41</v>
      </c>
      <c r="G39" s="1" t="s">
        <v>21</v>
      </c>
      <c r="H39" s="1"/>
      <c r="I39" s="2">
        <v>44497.998361030099</v>
      </c>
      <c r="J39" s="4"/>
      <c r="K39" s="4">
        <v>0</v>
      </c>
      <c r="L39" s="4">
        <f t="shared" si="5"/>
        <v>0</v>
      </c>
      <c r="M39" s="4">
        <v>5.4478166666666699</v>
      </c>
      <c r="N39" s="4">
        <v>0</v>
      </c>
      <c r="O39" s="4"/>
      <c r="P39" s="4">
        <v>5.8727</v>
      </c>
      <c r="Q39" s="4">
        <v>54906.2976347519</v>
      </c>
      <c r="R39" s="4"/>
      <c r="S39" s="4">
        <v>12.910104631986201</v>
      </c>
      <c r="T39" s="4">
        <f t="shared" si="6"/>
        <v>3.2275261579965502</v>
      </c>
      <c r="U39" s="4">
        <v>7.0887333333333302</v>
      </c>
      <c r="V39" s="4">
        <v>600.84193425423098</v>
      </c>
      <c r="W39" s="4"/>
      <c r="X39" s="4">
        <v>6.5173500000000004</v>
      </c>
      <c r="Y39" s="4">
        <v>48648.351707994399</v>
      </c>
      <c r="Z39" s="4"/>
      <c r="AA39" s="4">
        <v>3.0025729840644799</v>
      </c>
      <c r="AB39" s="4">
        <f t="shared" si="7"/>
        <v>0.75064324601611998</v>
      </c>
      <c r="AC39" s="4">
        <v>7.3091999999999997</v>
      </c>
      <c r="AD39" s="4">
        <v>16215.572416594499</v>
      </c>
      <c r="AE39" s="4"/>
      <c r="AF39" s="4">
        <v>6.5173500000000004</v>
      </c>
      <c r="AG39" s="4">
        <v>48648.351707994399</v>
      </c>
      <c r="AH39" s="4"/>
      <c r="AI39" s="4">
        <v>47.483346531148598</v>
      </c>
      <c r="AJ39" s="4">
        <f t="shared" si="8"/>
        <v>11.87083663278715</v>
      </c>
      <c r="AK39" s="4">
        <v>7.7507666666666699</v>
      </c>
      <c r="AL39" s="4">
        <v>14354.3670159635</v>
      </c>
      <c r="AM39" s="4"/>
      <c r="AN39" s="4">
        <v>7.3140833333333299</v>
      </c>
      <c r="AO39" s="4">
        <v>29853.273097999299</v>
      </c>
      <c r="AP39" s="4"/>
      <c r="AQ39" s="4">
        <v>232.87133382076999</v>
      </c>
      <c r="AR39" s="4">
        <f t="shared" si="9"/>
        <v>58.217833455192498</v>
      </c>
      <c r="AS39" s="4">
        <v>11.7024666666667</v>
      </c>
      <c r="AT39" s="4">
        <v>350855.82905946899</v>
      </c>
      <c r="AU39" s="4"/>
      <c r="AV39" s="4">
        <v>11.7000666666667</v>
      </c>
      <c r="AW39" s="4">
        <v>561851.73138256895</v>
      </c>
    </row>
    <row r="40" spans="1:49">
      <c r="A40" s="1"/>
      <c r="B40" s="1"/>
      <c r="C40" s="1" t="s">
        <v>67</v>
      </c>
      <c r="D40" s="1"/>
      <c r="E40" s="1"/>
      <c r="F40" s="1" t="s">
        <v>59</v>
      </c>
      <c r="G40" s="1" t="s">
        <v>21</v>
      </c>
      <c r="H40" s="1"/>
      <c r="I40" s="2">
        <v>44498.0165414699</v>
      </c>
      <c r="J40" s="4"/>
      <c r="K40" s="4">
        <v>0</v>
      </c>
      <c r="L40" s="4">
        <f t="shared" si="5"/>
        <v>0</v>
      </c>
      <c r="M40" s="4">
        <v>5.4478</v>
      </c>
      <c r="N40" s="4">
        <v>0</v>
      </c>
      <c r="O40" s="4"/>
      <c r="P40" s="4">
        <v>5.8685</v>
      </c>
      <c r="Q40" s="4">
        <v>47028.9825506868</v>
      </c>
      <c r="R40" s="4"/>
      <c r="S40" s="4">
        <v>6.1315287208965801</v>
      </c>
      <c r="T40" s="4">
        <f t="shared" si="6"/>
        <v>1.532882180224145</v>
      </c>
      <c r="U40" s="4">
        <v>7.0810666666666702</v>
      </c>
      <c r="V40" s="4">
        <v>304.980125208679</v>
      </c>
      <c r="W40" s="4"/>
      <c r="X40" s="4">
        <v>6.5173500000000004</v>
      </c>
      <c r="Y40" s="4">
        <v>51992.4674046742</v>
      </c>
      <c r="Z40" s="4"/>
      <c r="AA40" s="4">
        <v>1.79717218977048</v>
      </c>
      <c r="AB40" s="4">
        <f t="shared" si="7"/>
        <v>0.44929304744262</v>
      </c>
      <c r="AC40" s="4">
        <v>7.3091999999999997</v>
      </c>
      <c r="AD40" s="4">
        <v>10371.7319116731</v>
      </c>
      <c r="AE40" s="4"/>
      <c r="AF40" s="4">
        <v>6.5173500000000004</v>
      </c>
      <c r="AG40" s="4">
        <v>51992.4674046742</v>
      </c>
      <c r="AH40" s="4"/>
      <c r="AI40" s="4">
        <v>88.304654466032105</v>
      </c>
      <c r="AJ40" s="4">
        <f t="shared" si="8"/>
        <v>22.076163616508026</v>
      </c>
      <c r="AK40" s="4">
        <v>7.75078333333333</v>
      </c>
      <c r="AL40" s="4">
        <v>16904.597017060401</v>
      </c>
      <c r="AM40" s="4"/>
      <c r="AN40" s="4">
        <v>7.3140833333333299</v>
      </c>
      <c r="AO40" s="4">
        <v>18904.7289090718</v>
      </c>
      <c r="AP40" s="4"/>
      <c r="AQ40" s="4">
        <v>174.140267242184</v>
      </c>
      <c r="AR40" s="4">
        <f t="shared" si="9"/>
        <v>43.535066810545999</v>
      </c>
      <c r="AS40" s="4">
        <v>11.7024833333333</v>
      </c>
      <c r="AT40" s="4">
        <v>251610.41107285899</v>
      </c>
      <c r="AU40" s="4"/>
      <c r="AV40" s="4">
        <v>11.7000833333333</v>
      </c>
      <c r="AW40" s="4">
        <v>546199.79469474196</v>
      </c>
    </row>
    <row r="41" spans="1:49">
      <c r="A41" s="1"/>
      <c r="B41" s="1"/>
      <c r="C41" s="1" t="s">
        <v>6</v>
      </c>
      <c r="D41" s="1"/>
      <c r="E41" s="1"/>
      <c r="F41" s="1" t="s">
        <v>20</v>
      </c>
      <c r="G41" s="1" t="s">
        <v>21</v>
      </c>
      <c r="H41" s="1"/>
      <c r="I41" s="2">
        <v>44498.0346790162</v>
      </c>
      <c r="J41" s="4"/>
      <c r="K41" s="4">
        <v>0</v>
      </c>
      <c r="L41" s="4">
        <f t="shared" si="5"/>
        <v>0</v>
      </c>
      <c r="M41" s="4">
        <v>5.4436</v>
      </c>
      <c r="N41" s="4">
        <v>0</v>
      </c>
      <c r="O41" s="4"/>
      <c r="P41" s="4">
        <v>5.8685</v>
      </c>
      <c r="Q41" s="4">
        <v>41320.704346448802</v>
      </c>
      <c r="R41" s="4"/>
      <c r="S41" s="4">
        <v>8.0233483024770305</v>
      </c>
      <c r="T41" s="4">
        <f t="shared" si="6"/>
        <v>2.0058370756192576</v>
      </c>
      <c r="U41" s="4">
        <v>7.0810500000000003</v>
      </c>
      <c r="V41" s="4">
        <v>365.298422323517</v>
      </c>
      <c r="W41" s="4"/>
      <c r="X41" s="4">
        <v>6.5173333333333296</v>
      </c>
      <c r="Y41" s="4">
        <v>47591.545395983703</v>
      </c>
      <c r="Z41" s="4"/>
      <c r="AA41" s="4">
        <v>2.8229358913279601</v>
      </c>
      <c r="AB41" s="4">
        <f t="shared" si="7"/>
        <v>0.70573397283199002</v>
      </c>
      <c r="AC41" s="4">
        <v>7.3091833333333298</v>
      </c>
      <c r="AD41" s="4">
        <v>14913.9966129147</v>
      </c>
      <c r="AE41" s="4"/>
      <c r="AF41" s="4">
        <v>6.5173333333333296</v>
      </c>
      <c r="AG41" s="4">
        <v>47591.545395983703</v>
      </c>
      <c r="AH41" s="4"/>
      <c r="AI41" s="4">
        <v>81.010767632148301</v>
      </c>
      <c r="AJ41" s="4">
        <f t="shared" si="8"/>
        <v>20.252691908037075</v>
      </c>
      <c r="AK41" s="4">
        <v>7.75075</v>
      </c>
      <c r="AL41" s="4">
        <v>19738.398855560699</v>
      </c>
      <c r="AM41" s="4"/>
      <c r="AN41" s="4">
        <v>7.3217333333333299</v>
      </c>
      <c r="AO41" s="4">
        <v>24061.2619060371</v>
      </c>
      <c r="AP41" s="4"/>
      <c r="AQ41" s="4">
        <v>199.17115924111101</v>
      </c>
      <c r="AR41" s="4">
        <f t="shared" si="9"/>
        <v>49.792789810277753</v>
      </c>
      <c r="AS41" s="4">
        <v>11.702450000000001</v>
      </c>
      <c r="AT41" s="4">
        <v>313605.51358919701</v>
      </c>
      <c r="AU41" s="4"/>
      <c r="AV41" s="4">
        <v>11.700049999999999</v>
      </c>
      <c r="AW41" s="4">
        <v>591184.13887701603</v>
      </c>
    </row>
  </sheetData>
  <sortState xmlns:xlrd2="http://schemas.microsoft.com/office/spreadsheetml/2017/richdata2" ref="A3:AW41">
    <sortCondition ref="G2:G41"/>
  </sortState>
  <mergeCells count="11">
    <mergeCell ref="AV1:AW1"/>
    <mergeCell ref="AA1:AE1"/>
    <mergeCell ref="AF1:AG1"/>
    <mergeCell ref="AI1:AM1"/>
    <mergeCell ref="AN1:AO1"/>
    <mergeCell ref="AQ1:AU1"/>
    <mergeCell ref="A1:I1"/>
    <mergeCell ref="K1:O1"/>
    <mergeCell ref="P1:Q1"/>
    <mergeCell ref="S1:W1"/>
    <mergeCell ref="X1:Y1"/>
  </mergeCells>
  <conditionalFormatting sqref="O3:O17">
    <cfRule type="cellIs" dxfId="67" priority="25" operator="lessThan">
      <formula>80</formula>
    </cfRule>
    <cfRule type="cellIs" dxfId="66" priority="26" operator="greaterThan">
      <formula>120</formula>
    </cfRule>
  </conditionalFormatting>
  <conditionalFormatting sqref="W3:W17">
    <cfRule type="cellIs" dxfId="65" priority="23" operator="lessThan">
      <formula>80</formula>
    </cfRule>
    <cfRule type="cellIs" dxfId="64" priority="24" operator="greaterThan">
      <formula>120</formula>
    </cfRule>
  </conditionalFormatting>
  <conditionalFormatting sqref="AE3:AE17">
    <cfRule type="cellIs" dxfId="63" priority="21" operator="lessThan">
      <formula>80</formula>
    </cfRule>
    <cfRule type="cellIs" dxfId="62" priority="22" operator="greaterThan">
      <formula>120</formula>
    </cfRule>
  </conditionalFormatting>
  <conditionalFormatting sqref="AM3:AM17">
    <cfRule type="cellIs" dxfId="61" priority="19" operator="lessThan">
      <formula>80</formula>
    </cfRule>
    <cfRule type="cellIs" dxfId="60" priority="20" operator="greaterThan">
      <formula>120</formula>
    </cfRule>
  </conditionalFormatting>
  <conditionalFormatting sqref="AU3:AU17">
    <cfRule type="cellIs" dxfId="59" priority="17" operator="lessThan">
      <formula>80</formula>
    </cfRule>
    <cfRule type="cellIs" dxfId="58" priority="18" operator="greaterThan">
      <formula>120</formula>
    </cfRule>
  </conditionalFormatting>
  <conditionalFormatting sqref="O26:O31">
    <cfRule type="cellIs" dxfId="57" priority="15" operator="lessThan">
      <formula>80</formula>
    </cfRule>
    <cfRule type="cellIs" dxfId="56" priority="16" operator="greaterThan">
      <formula>120</formula>
    </cfRule>
  </conditionalFormatting>
  <conditionalFormatting sqref="W26:W31">
    <cfRule type="cellIs" dxfId="55" priority="13" operator="lessThan">
      <formula>80</formula>
    </cfRule>
    <cfRule type="cellIs" dxfId="54" priority="14" operator="greaterThan">
      <formula>120</formula>
    </cfRule>
  </conditionalFormatting>
  <conditionalFormatting sqref="AE26:AE31">
    <cfRule type="cellIs" dxfId="53" priority="11" operator="lessThan">
      <formula>80</formula>
    </cfRule>
    <cfRule type="cellIs" dxfId="52" priority="12" operator="greaterThan">
      <formula>120</formula>
    </cfRule>
  </conditionalFormatting>
  <conditionalFormatting sqref="AM26:AM32">
    <cfRule type="cellIs" dxfId="51" priority="9" operator="lessThan">
      <formula>80</formula>
    </cfRule>
    <cfRule type="cellIs" dxfId="50" priority="10" operator="greaterThan">
      <formula>120</formula>
    </cfRule>
  </conditionalFormatting>
  <conditionalFormatting sqref="AU26:AU32">
    <cfRule type="cellIs" dxfId="49" priority="7" operator="lessThan">
      <formula>80</formula>
    </cfRule>
    <cfRule type="cellIs" dxfId="48" priority="8" operator="greaterThan">
      <formula>120</formula>
    </cfRule>
  </conditionalFormatting>
  <conditionalFormatting sqref="O32">
    <cfRule type="cellIs" dxfId="5" priority="5" operator="lessThan">
      <formula>70</formula>
    </cfRule>
    <cfRule type="cellIs" dxfId="4" priority="6" operator="greaterThan">
      <formula>130</formula>
    </cfRule>
  </conditionalFormatting>
  <conditionalFormatting sqref="W32">
    <cfRule type="cellIs" dxfId="3" priority="3" operator="lessThan">
      <formula>70</formula>
    </cfRule>
    <cfRule type="cellIs" dxfId="2" priority="4" operator="greaterThan">
      <formula>130</formula>
    </cfRule>
  </conditionalFormatting>
  <conditionalFormatting sqref="AE32">
    <cfRule type="cellIs" dxfId="1" priority="1" operator="lessThan">
      <formula>70</formula>
    </cfRule>
    <cfRule type="cellIs" dxfId="0" priority="2" operator="greaterThan">
      <formula>130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G3:G41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D183-4412-4B1E-8D09-1FFE4E4AAA84}">
  <sheetPr>
    <outlinePr summaryBelow="0"/>
  </sheetPr>
  <dimension ref="A1:AK48"/>
  <sheetViews>
    <sheetView topLeftCell="G1" zoomScaleNormal="100" workbookViewId="0">
      <selection sqref="A1:J48"/>
    </sheetView>
  </sheetViews>
  <sheetFormatPr defaultColWidth="9.140625" defaultRowHeight="15"/>
  <cols>
    <col min="1" max="2" width="4" customWidth="1"/>
    <col min="3" max="3" width="12.5703125" customWidth="1"/>
    <col min="4" max="4" width="7.85546875" customWidth="1"/>
    <col min="5" max="5" width="4" customWidth="1"/>
    <col min="6" max="6" width="17.42578125" customWidth="1"/>
    <col min="7" max="7" width="12.5703125" customWidth="1"/>
    <col min="8" max="8" width="4.7109375" customWidth="1"/>
    <col min="9" max="9" width="19.42578125" customWidth="1"/>
    <col min="10" max="10" width="13" customWidth="1"/>
    <col min="12" max="12" width="5.5703125" customWidth="1"/>
    <col min="13" max="13" width="7.7109375" customWidth="1"/>
    <col min="14" max="14" width="7.5703125" customWidth="1"/>
    <col min="15" max="15" width="5.5703125" customWidth="1"/>
    <col min="16" max="16" width="6" customWidth="1"/>
    <col min="17" max="17" width="14.5703125" customWidth="1"/>
    <col min="19" max="19" width="5.5703125" customWidth="1"/>
    <col min="20" max="20" width="7.7109375" customWidth="1"/>
    <col min="21" max="21" width="7.5703125" customWidth="1"/>
    <col min="22" max="22" width="5.5703125" customWidth="1"/>
    <col min="23" max="23" width="10.28515625" customWidth="1"/>
    <col min="24" max="24" width="14.85546875" customWidth="1"/>
    <col min="26" max="26" width="5.5703125" customWidth="1"/>
    <col min="27" max="27" width="6.85546875" customWidth="1"/>
    <col min="28" max="28" width="7.5703125" customWidth="1"/>
    <col min="29" max="29" width="6.42578125" customWidth="1"/>
    <col min="30" max="30" width="11.7109375" customWidth="1"/>
    <col min="33" max="33" width="6.42578125" customWidth="1"/>
    <col min="34" max="34" width="7.7109375" customWidth="1"/>
    <col min="35" max="35" width="7.5703125" customWidth="1"/>
    <col min="36" max="36" width="6.42578125" customWidth="1"/>
    <col min="37" max="37" width="6.85546875" customWidth="1"/>
  </cols>
  <sheetData>
    <row r="1" spans="1:37" ht="15" customHeight="1">
      <c r="A1" s="236" t="s">
        <v>21</v>
      </c>
      <c r="B1" s="237"/>
      <c r="C1" s="237"/>
      <c r="D1" s="237"/>
      <c r="E1" s="237"/>
      <c r="F1" s="237"/>
      <c r="G1" s="237"/>
      <c r="H1" s="237"/>
      <c r="I1" s="238"/>
      <c r="J1" s="3" t="s">
        <v>376</v>
      </c>
      <c r="K1" s="236" t="s">
        <v>375</v>
      </c>
      <c r="L1" s="237"/>
      <c r="M1" s="237"/>
      <c r="N1" s="238"/>
      <c r="O1" s="236" t="s">
        <v>96</v>
      </c>
      <c r="P1" s="238"/>
      <c r="Q1" s="3" t="s">
        <v>374</v>
      </c>
      <c r="R1" s="236" t="s">
        <v>373</v>
      </c>
      <c r="S1" s="237"/>
      <c r="T1" s="237"/>
      <c r="U1" s="238"/>
      <c r="V1" s="236" t="s">
        <v>96</v>
      </c>
      <c r="W1" s="238"/>
      <c r="X1" s="3" t="s">
        <v>372</v>
      </c>
      <c r="Y1" s="236" t="s">
        <v>371</v>
      </c>
      <c r="Z1" s="237"/>
      <c r="AA1" s="237"/>
      <c r="AB1" s="238"/>
      <c r="AC1" s="236" t="s">
        <v>26</v>
      </c>
      <c r="AD1" s="238"/>
      <c r="AE1" s="3" t="s">
        <v>34</v>
      </c>
      <c r="AF1" s="236" t="s">
        <v>87</v>
      </c>
      <c r="AG1" s="237"/>
      <c r="AH1" s="237"/>
      <c r="AI1" s="238"/>
      <c r="AJ1" s="236" t="s">
        <v>14</v>
      </c>
      <c r="AK1" s="238"/>
    </row>
    <row r="2" spans="1:37" ht="15" customHeight="1">
      <c r="A2" s="3" t="s">
        <v>108</v>
      </c>
      <c r="B2" s="3" t="s">
        <v>108</v>
      </c>
      <c r="C2" s="3" t="s">
        <v>53</v>
      </c>
      <c r="D2" s="3" t="s">
        <v>30</v>
      </c>
      <c r="E2" s="3" t="s">
        <v>84</v>
      </c>
      <c r="F2" s="3" t="s">
        <v>46</v>
      </c>
      <c r="G2" s="3" t="s">
        <v>56</v>
      </c>
      <c r="H2" s="3" t="s">
        <v>22</v>
      </c>
      <c r="I2" s="3" t="s">
        <v>60</v>
      </c>
      <c r="J2" s="3" t="s">
        <v>10</v>
      </c>
      <c r="K2" s="3" t="s">
        <v>15</v>
      </c>
      <c r="L2" s="3" t="s">
        <v>4</v>
      </c>
      <c r="M2" s="3" t="s">
        <v>63</v>
      </c>
      <c r="N2" s="3" t="s">
        <v>0</v>
      </c>
      <c r="O2" s="3" t="s">
        <v>4</v>
      </c>
      <c r="P2" s="3" t="s">
        <v>106</v>
      </c>
      <c r="Q2" s="3" t="s">
        <v>10</v>
      </c>
      <c r="R2" s="3" t="s">
        <v>15</v>
      </c>
      <c r="S2" s="3" t="s">
        <v>4</v>
      </c>
      <c r="T2" s="3" t="s">
        <v>63</v>
      </c>
      <c r="U2" s="3" t="s">
        <v>0</v>
      </c>
      <c r="V2" s="3" t="s">
        <v>4</v>
      </c>
      <c r="W2" s="3" t="s">
        <v>106</v>
      </c>
      <c r="X2" s="3" t="s">
        <v>10</v>
      </c>
      <c r="Y2" s="3" t="s">
        <v>15</v>
      </c>
      <c r="Z2" s="3" t="s">
        <v>4</v>
      </c>
      <c r="AA2" s="3" t="s">
        <v>63</v>
      </c>
      <c r="AB2" s="3" t="s">
        <v>0</v>
      </c>
      <c r="AC2" s="3" t="s">
        <v>4</v>
      </c>
      <c r="AD2" s="3" t="s">
        <v>106</v>
      </c>
      <c r="AE2" s="3" t="s">
        <v>10</v>
      </c>
      <c r="AF2" s="3" t="s">
        <v>15</v>
      </c>
      <c r="AG2" s="3" t="s">
        <v>4</v>
      </c>
      <c r="AH2" s="3" t="s">
        <v>63</v>
      </c>
      <c r="AI2" s="3" t="s">
        <v>0</v>
      </c>
      <c r="AJ2" s="3" t="s">
        <v>4</v>
      </c>
      <c r="AK2" s="3" t="s">
        <v>106</v>
      </c>
    </row>
    <row r="3" spans="1:37">
      <c r="A3" s="1"/>
      <c r="B3" s="1"/>
      <c r="C3" s="1" t="s">
        <v>27</v>
      </c>
      <c r="D3" s="1"/>
      <c r="E3" s="1"/>
      <c r="F3" s="1" t="s">
        <v>370</v>
      </c>
      <c r="G3" s="1" t="s">
        <v>38</v>
      </c>
      <c r="H3" s="1" t="s">
        <v>132</v>
      </c>
      <c r="I3" s="2">
        <v>44496.663188831</v>
      </c>
      <c r="J3" s="4">
        <v>5000</v>
      </c>
      <c r="K3" s="4">
        <v>5002.0926656556803</v>
      </c>
      <c r="L3" s="4">
        <v>6.3781999999999996</v>
      </c>
      <c r="M3" s="4">
        <v>1305214.63355005</v>
      </c>
      <c r="N3" s="4">
        <v>100.041853313114</v>
      </c>
      <c r="O3" s="4">
        <v>8.1657666666666699</v>
      </c>
      <c r="P3" s="4">
        <v>38317.885117629798</v>
      </c>
      <c r="Q3" s="4">
        <v>5000</v>
      </c>
      <c r="R3" s="4">
        <v>4904.9582753512404</v>
      </c>
      <c r="S3" s="4">
        <v>7.4247333333333296</v>
      </c>
      <c r="T3" s="4">
        <v>1327362.8739590801</v>
      </c>
      <c r="U3" s="4">
        <v>98.099165507024793</v>
      </c>
      <c r="V3" s="4">
        <v>8.1657666666666699</v>
      </c>
      <c r="W3" s="4">
        <v>38317.885117629798</v>
      </c>
      <c r="X3" s="4">
        <v>5000</v>
      </c>
      <c r="Y3" s="4">
        <v>4815.2583754197503</v>
      </c>
      <c r="Z3" s="4">
        <v>8.46071666666667</v>
      </c>
      <c r="AA3" s="4">
        <v>467606.40654263098</v>
      </c>
      <c r="AB3" s="4">
        <v>96.305167508394902</v>
      </c>
      <c r="AC3" s="4">
        <v>10.2322333333333</v>
      </c>
      <c r="AD3" s="4">
        <v>31233.191328573201</v>
      </c>
      <c r="AE3" s="4">
        <v>5000</v>
      </c>
      <c r="AF3" s="4">
        <v>4704.8792454952199</v>
      </c>
      <c r="AG3" s="4">
        <v>17.303166666666701</v>
      </c>
      <c r="AH3" s="4">
        <v>5607184.7028099401</v>
      </c>
      <c r="AI3" s="4">
        <v>94.097584909904299</v>
      </c>
      <c r="AJ3" s="4">
        <v>17.2958</v>
      </c>
      <c r="AK3" s="4">
        <v>409642.14216578001</v>
      </c>
    </row>
    <row r="4" spans="1:37">
      <c r="A4" s="1"/>
      <c r="B4" s="1"/>
      <c r="C4" s="1" t="s">
        <v>19</v>
      </c>
      <c r="D4" s="1"/>
      <c r="E4" s="1"/>
      <c r="F4" s="1" t="s">
        <v>369</v>
      </c>
      <c r="G4" s="1" t="s">
        <v>38</v>
      </c>
      <c r="H4" s="1" t="s">
        <v>133</v>
      </c>
      <c r="I4" s="2">
        <v>44496.685990092599</v>
      </c>
      <c r="J4" s="4">
        <v>3500</v>
      </c>
      <c r="K4" s="4">
        <v>4853.8549552161603</v>
      </c>
      <c r="L4" s="4">
        <v>6.3868999999999998</v>
      </c>
      <c r="M4" s="4">
        <v>1104637.3506191</v>
      </c>
      <c r="N4" s="4">
        <v>138.68157014903301</v>
      </c>
      <c r="O4" s="4">
        <v>8.1701166666666705</v>
      </c>
      <c r="P4" s="4">
        <v>33422.119747657503</v>
      </c>
      <c r="Q4" s="4">
        <v>3500</v>
      </c>
      <c r="R4" s="4">
        <v>4888.1478095387602</v>
      </c>
      <c r="S4" s="4">
        <v>7.4356166666666699</v>
      </c>
      <c r="T4" s="4">
        <v>1153801.6048135699</v>
      </c>
      <c r="U4" s="4">
        <v>139.66136598682201</v>
      </c>
      <c r="V4" s="4">
        <v>8.1701166666666705</v>
      </c>
      <c r="W4" s="4">
        <v>33422.119747657503</v>
      </c>
      <c r="X4" s="4">
        <v>3500</v>
      </c>
      <c r="Y4" s="4">
        <v>4441.3534369543204</v>
      </c>
      <c r="Z4" s="4">
        <v>8.4628999999999994</v>
      </c>
      <c r="AA4" s="4">
        <v>402391.42789521802</v>
      </c>
      <c r="AB4" s="4">
        <v>126.89581248440901</v>
      </c>
      <c r="AC4" s="4">
        <v>10.219200000000001</v>
      </c>
      <c r="AD4" s="4">
        <v>29139.955856504999</v>
      </c>
      <c r="AE4" s="4">
        <v>3500</v>
      </c>
      <c r="AF4" s="4">
        <v>4062.47370372982</v>
      </c>
      <c r="AG4" s="4">
        <v>17.303166666666701</v>
      </c>
      <c r="AH4" s="4">
        <v>4563182.1039777603</v>
      </c>
      <c r="AI4" s="4">
        <v>116.070677249423</v>
      </c>
      <c r="AJ4" s="4">
        <v>17.302299999999999</v>
      </c>
      <c r="AK4" s="4">
        <v>386199.10543111898</v>
      </c>
    </row>
    <row r="5" spans="1:37">
      <c r="A5" s="1"/>
      <c r="B5" s="1"/>
      <c r="C5" s="1" t="s">
        <v>61</v>
      </c>
      <c r="D5" s="1"/>
      <c r="E5" s="1"/>
      <c r="F5" s="1" t="s">
        <v>368</v>
      </c>
      <c r="G5" s="1" t="s">
        <v>38</v>
      </c>
      <c r="H5" s="1" t="s">
        <v>39</v>
      </c>
      <c r="I5" s="2">
        <v>44496.708848090297</v>
      </c>
      <c r="J5" s="4">
        <v>2500</v>
      </c>
      <c r="K5" s="4">
        <v>2485.14360945111</v>
      </c>
      <c r="L5" s="4">
        <v>6.3890833333333301</v>
      </c>
      <c r="M5" s="4">
        <v>620641.59532722004</v>
      </c>
      <c r="N5" s="4">
        <v>99.405744378044503</v>
      </c>
      <c r="O5" s="4">
        <v>8.1701166666666705</v>
      </c>
      <c r="P5" s="4">
        <v>36757.655091452798</v>
      </c>
      <c r="Q5" s="4">
        <v>2500</v>
      </c>
      <c r="R5" s="4">
        <v>2636.6387053078602</v>
      </c>
      <c r="S5" s="4">
        <v>7.4334333333333298</v>
      </c>
      <c r="T5" s="4">
        <v>684464.99053476495</v>
      </c>
      <c r="U5" s="4">
        <v>105.465548212314</v>
      </c>
      <c r="V5" s="4">
        <v>8.1701166666666705</v>
      </c>
      <c r="W5" s="4">
        <v>36757.655091452798</v>
      </c>
      <c r="X5" s="4">
        <v>2500</v>
      </c>
      <c r="Y5" s="4">
        <v>2905.8640657815199</v>
      </c>
      <c r="Z5" s="4">
        <v>8.4716000000000005</v>
      </c>
      <c r="AA5" s="4">
        <v>244344.510408198</v>
      </c>
      <c r="AB5" s="4">
        <v>116.234562631261</v>
      </c>
      <c r="AC5" s="4">
        <v>10.1801166666667</v>
      </c>
      <c r="AD5" s="4">
        <v>27044.739097823502</v>
      </c>
      <c r="AE5" s="4">
        <v>2500</v>
      </c>
      <c r="AF5" s="4">
        <v>2407.54414069323</v>
      </c>
      <c r="AG5" s="4">
        <v>17.303166666666701</v>
      </c>
      <c r="AH5" s="4">
        <v>2709208.2088646502</v>
      </c>
      <c r="AI5" s="4">
        <v>96.301765627729196</v>
      </c>
      <c r="AJ5" s="4">
        <v>17.302299999999999</v>
      </c>
      <c r="AK5" s="4">
        <v>387468.06647627999</v>
      </c>
    </row>
    <row r="6" spans="1:37">
      <c r="A6" s="1"/>
      <c r="B6" s="1"/>
      <c r="C6" s="1" t="s">
        <v>75</v>
      </c>
      <c r="D6" s="1"/>
      <c r="E6" s="1"/>
      <c r="F6" s="1" t="s">
        <v>367</v>
      </c>
      <c r="G6" s="1" t="s">
        <v>38</v>
      </c>
      <c r="H6" s="1" t="s">
        <v>134</v>
      </c>
      <c r="I6" s="2">
        <v>44496.731656203701</v>
      </c>
      <c r="J6" s="4">
        <v>1500</v>
      </c>
      <c r="K6" s="4">
        <v>1564.3580069720199</v>
      </c>
      <c r="L6" s="4">
        <v>6.3934333333333297</v>
      </c>
      <c r="M6" s="4">
        <v>369691.99224841798</v>
      </c>
      <c r="N6" s="4">
        <v>104.290533798135</v>
      </c>
      <c r="O6" s="4">
        <v>8.1788166666666697</v>
      </c>
      <c r="P6" s="4">
        <v>34875.449494669701</v>
      </c>
      <c r="Q6" s="4">
        <v>1500</v>
      </c>
      <c r="R6" s="4">
        <v>1589.7826612409699</v>
      </c>
      <c r="S6" s="4">
        <v>7.4378000000000002</v>
      </c>
      <c r="T6" s="4">
        <v>391570.88066751201</v>
      </c>
      <c r="U6" s="4">
        <v>105.985510749398</v>
      </c>
      <c r="V6" s="4">
        <v>8.1788166666666697</v>
      </c>
      <c r="W6" s="4">
        <v>34875.449494669701</v>
      </c>
      <c r="X6" s="4">
        <v>1500</v>
      </c>
      <c r="Y6" s="4">
        <v>1487.6569058668299</v>
      </c>
      <c r="Z6" s="4">
        <v>8.4672499999999999</v>
      </c>
      <c r="AA6" s="4">
        <v>138148.02436547601</v>
      </c>
      <c r="AB6" s="4">
        <v>99.177127057788596</v>
      </c>
      <c r="AC6" s="4">
        <v>10.1605833333333</v>
      </c>
      <c r="AD6" s="4">
        <v>29867.398749768199</v>
      </c>
      <c r="AE6" s="4">
        <v>1500</v>
      </c>
      <c r="AF6" s="4">
        <v>1369.12072400187</v>
      </c>
      <c r="AG6" s="4">
        <v>17.303166666666701</v>
      </c>
      <c r="AH6" s="4">
        <v>1556696.7299013799</v>
      </c>
      <c r="AI6" s="4">
        <v>91.2747149334581</v>
      </c>
      <c r="AJ6" s="4">
        <v>17.2958</v>
      </c>
      <c r="AK6" s="4">
        <v>392565.83759269799</v>
      </c>
    </row>
    <row r="7" spans="1:37">
      <c r="A7" s="1"/>
      <c r="B7" s="1"/>
      <c r="C7" s="1" t="s">
        <v>125</v>
      </c>
      <c r="D7" s="1"/>
      <c r="E7" s="1"/>
      <c r="F7" s="1" t="s">
        <v>366</v>
      </c>
      <c r="G7" s="1" t="s">
        <v>38</v>
      </c>
      <c r="H7" s="1" t="s">
        <v>93</v>
      </c>
      <c r="I7" s="2">
        <v>44496.754528286998</v>
      </c>
      <c r="J7" s="4">
        <v>800</v>
      </c>
      <c r="K7" s="4">
        <v>692.42781639648899</v>
      </c>
      <c r="L7" s="4">
        <v>6.3977833333333303</v>
      </c>
      <c r="M7" s="4">
        <v>166272.84339453801</v>
      </c>
      <c r="N7" s="4">
        <v>86.553477049561096</v>
      </c>
      <c r="O7" s="4">
        <v>8.1722833333333291</v>
      </c>
      <c r="P7" s="4">
        <v>35761.841169500003</v>
      </c>
      <c r="Q7" s="4">
        <v>800</v>
      </c>
      <c r="R7" s="4">
        <v>761.91301807545506</v>
      </c>
      <c r="S7" s="4">
        <v>7.4399666666666704</v>
      </c>
      <c r="T7" s="4">
        <v>192432.34932186399</v>
      </c>
      <c r="U7" s="4">
        <v>95.239127259431797</v>
      </c>
      <c r="V7" s="4">
        <v>8.1722833333333291</v>
      </c>
      <c r="W7" s="4">
        <v>35761.841169500003</v>
      </c>
      <c r="X7" s="4">
        <v>800</v>
      </c>
      <c r="Y7" s="4">
        <v>716.66926444001604</v>
      </c>
      <c r="Z7" s="4">
        <v>8.4672499999999999</v>
      </c>
      <c r="AA7" s="4">
        <v>64015.653948557403</v>
      </c>
      <c r="AB7" s="4">
        <v>89.583658055002005</v>
      </c>
      <c r="AC7" s="4">
        <v>10.141033333333301</v>
      </c>
      <c r="AD7" s="4">
        <v>28729.158885723002</v>
      </c>
      <c r="AE7" s="4">
        <v>800</v>
      </c>
      <c r="AF7" s="4">
        <v>740.20855976755001</v>
      </c>
      <c r="AG7" s="4">
        <v>17.303166666666701</v>
      </c>
      <c r="AH7" s="4">
        <v>814060.63607520901</v>
      </c>
      <c r="AI7" s="4">
        <v>92.526069970943794</v>
      </c>
      <c r="AJ7" s="4">
        <v>17.302299999999999</v>
      </c>
      <c r="AK7" s="4">
        <v>381761.03129439801</v>
      </c>
    </row>
    <row r="8" spans="1:37">
      <c r="A8" s="1"/>
      <c r="B8" s="1"/>
      <c r="C8" s="1" t="s">
        <v>130</v>
      </c>
      <c r="D8" s="1"/>
      <c r="E8" s="1"/>
      <c r="F8" s="1" t="s">
        <v>365</v>
      </c>
      <c r="G8" s="1" t="s">
        <v>38</v>
      </c>
      <c r="H8" s="1" t="s">
        <v>32</v>
      </c>
      <c r="I8" s="2">
        <v>44496.777353009304</v>
      </c>
      <c r="J8" s="4">
        <v>500</v>
      </c>
      <c r="K8" s="4">
        <v>536.80875796030796</v>
      </c>
      <c r="L8" s="4">
        <v>6.3760166666666702</v>
      </c>
      <c r="M8" s="4">
        <v>124557.61313781601</v>
      </c>
      <c r="N8" s="4">
        <v>107.36175159206201</v>
      </c>
      <c r="O8" s="4">
        <v>8.1657666666666699</v>
      </c>
      <c r="P8" s="4">
        <v>34721.320647903798</v>
      </c>
      <c r="Q8" s="4">
        <v>500</v>
      </c>
      <c r="R8" s="4">
        <v>534.82337800173002</v>
      </c>
      <c r="S8" s="4">
        <v>7.4269166666666697</v>
      </c>
      <c r="T8" s="4">
        <v>131147.32483530001</v>
      </c>
      <c r="U8" s="4">
        <v>106.964675600346</v>
      </c>
      <c r="V8" s="4">
        <v>8.1657666666666699</v>
      </c>
      <c r="W8" s="4">
        <v>34721.320647903798</v>
      </c>
      <c r="X8" s="4">
        <v>500</v>
      </c>
      <c r="Y8" s="4">
        <v>467.90942484036998</v>
      </c>
      <c r="Z8" s="4">
        <v>8.4563666666666695</v>
      </c>
      <c r="AA8" s="4">
        <v>45930.254263722003</v>
      </c>
      <c r="AB8" s="4">
        <v>93.581884968073894</v>
      </c>
      <c r="AC8" s="4">
        <v>10.1345166666667</v>
      </c>
      <c r="AD8" s="4">
        <v>31571.306962686001</v>
      </c>
      <c r="AE8" s="4">
        <v>500</v>
      </c>
      <c r="AF8" s="4">
        <v>467.38590659406998</v>
      </c>
      <c r="AG8" s="4">
        <v>17.303166666666701</v>
      </c>
      <c r="AH8" s="4">
        <v>544413.86328288703</v>
      </c>
      <c r="AI8" s="4">
        <v>93.477181318814004</v>
      </c>
      <c r="AJ8" s="4">
        <v>17.2958</v>
      </c>
      <c r="AK8" s="4">
        <v>407129.60420899402</v>
      </c>
    </row>
    <row r="9" spans="1:37">
      <c r="A9" s="1"/>
      <c r="B9" s="1"/>
      <c r="C9" s="1" t="s">
        <v>49</v>
      </c>
      <c r="D9" s="1"/>
      <c r="E9" s="1"/>
      <c r="F9" s="1" t="s">
        <v>364</v>
      </c>
      <c r="G9" s="1" t="s">
        <v>38</v>
      </c>
      <c r="H9" s="1" t="s">
        <v>95</v>
      </c>
      <c r="I9" s="2">
        <v>44496.800220034696</v>
      </c>
      <c r="J9" s="4">
        <v>350</v>
      </c>
      <c r="K9" s="4">
        <v>342.51867262871002</v>
      </c>
      <c r="L9" s="4">
        <v>6.3956</v>
      </c>
      <c r="M9" s="4">
        <v>77437.458749272599</v>
      </c>
      <c r="N9" s="4">
        <v>97.862477893917003</v>
      </c>
      <c r="O9" s="4">
        <v>8.1722833333333291</v>
      </c>
      <c r="P9" s="4">
        <v>34244.2493942644</v>
      </c>
      <c r="Q9" s="4">
        <v>350</v>
      </c>
      <c r="R9" s="4">
        <v>381.64116393908603</v>
      </c>
      <c r="S9" s="4">
        <v>7.4378000000000002</v>
      </c>
      <c r="T9" s="4">
        <v>92298.720573917904</v>
      </c>
      <c r="U9" s="4">
        <v>109.040332554025</v>
      </c>
      <c r="V9" s="4">
        <v>8.1722833333333291</v>
      </c>
      <c r="W9" s="4">
        <v>34244.2493942644</v>
      </c>
      <c r="X9" s="4">
        <v>350</v>
      </c>
      <c r="Y9" s="4">
        <v>380.53258892841802</v>
      </c>
      <c r="Z9" s="4">
        <v>8.4737666666666698</v>
      </c>
      <c r="AA9" s="4">
        <v>34277.918951936903</v>
      </c>
      <c r="AB9" s="4">
        <v>108.723596836691</v>
      </c>
      <c r="AC9" s="4">
        <v>10.128016666666699</v>
      </c>
      <c r="AD9" s="4">
        <v>28971.974615310999</v>
      </c>
      <c r="AE9" s="4">
        <v>350</v>
      </c>
      <c r="AF9" s="4">
        <v>343.146643177925</v>
      </c>
      <c r="AG9" s="4">
        <v>17.303166666666701</v>
      </c>
      <c r="AH9" s="4">
        <v>392481.15294483502</v>
      </c>
      <c r="AI9" s="4">
        <v>98.041898050835798</v>
      </c>
      <c r="AJ9" s="4">
        <v>17.302299999999999</v>
      </c>
      <c r="AK9" s="4">
        <v>402509.06264079403</v>
      </c>
    </row>
    <row r="10" spans="1:37">
      <c r="A10" s="1"/>
      <c r="B10" s="1"/>
      <c r="C10" s="1" t="s">
        <v>94</v>
      </c>
      <c r="D10" s="1"/>
      <c r="E10" s="1"/>
      <c r="F10" s="1" t="s">
        <v>363</v>
      </c>
      <c r="G10" s="1" t="s">
        <v>38</v>
      </c>
      <c r="H10" s="1" t="s">
        <v>57</v>
      </c>
      <c r="I10" s="2">
        <v>44496.823042418997</v>
      </c>
      <c r="J10" s="4">
        <v>200</v>
      </c>
      <c r="K10" s="4">
        <v>0</v>
      </c>
      <c r="L10" s="4">
        <v>6.3847166666666704</v>
      </c>
      <c r="M10" s="4">
        <v>0</v>
      </c>
      <c r="N10" s="4">
        <v>0</v>
      </c>
      <c r="O10" s="4">
        <v>8.1788166666666697</v>
      </c>
      <c r="P10" s="4">
        <v>7.7896635700010197</v>
      </c>
      <c r="Q10" s="4">
        <v>200</v>
      </c>
      <c r="R10" s="4">
        <v>0</v>
      </c>
      <c r="S10" s="4">
        <v>7.4225666666666701</v>
      </c>
      <c r="T10" s="4">
        <v>0</v>
      </c>
      <c r="U10" s="4">
        <v>0</v>
      </c>
      <c r="V10" s="4">
        <v>8.1788166666666697</v>
      </c>
      <c r="W10" s="4">
        <v>7.7896635700010197</v>
      </c>
      <c r="X10" s="4">
        <v>200</v>
      </c>
      <c r="Y10" s="4">
        <v>0</v>
      </c>
      <c r="Z10" s="4">
        <v>8.50423333333333</v>
      </c>
      <c r="AA10" s="4">
        <v>0</v>
      </c>
      <c r="AB10" s="4">
        <v>0</v>
      </c>
      <c r="AC10" s="4">
        <v>10.114983333333299</v>
      </c>
      <c r="AD10" s="4">
        <v>77.1649027764105</v>
      </c>
      <c r="AE10" s="4">
        <v>200</v>
      </c>
      <c r="AF10" s="4" t="s">
        <v>108</v>
      </c>
      <c r="AG10" s="4" t="s">
        <v>108</v>
      </c>
      <c r="AH10" s="4" t="s">
        <v>108</v>
      </c>
      <c r="AI10" s="4" t="s">
        <v>108</v>
      </c>
      <c r="AJ10" s="4">
        <v>17.289283333333302</v>
      </c>
      <c r="AK10" s="4">
        <v>168.172277744572</v>
      </c>
    </row>
    <row r="11" spans="1:37">
      <c r="A11" s="1"/>
      <c r="B11" s="1"/>
      <c r="C11" s="1" t="s">
        <v>17</v>
      </c>
      <c r="D11" s="1"/>
      <c r="E11" s="1"/>
      <c r="F11" s="1" t="s">
        <v>362</v>
      </c>
      <c r="G11" s="1" t="s">
        <v>38</v>
      </c>
      <c r="H11" s="1" t="s">
        <v>115</v>
      </c>
      <c r="I11" s="2">
        <v>44496.845917696803</v>
      </c>
      <c r="J11" s="4">
        <v>125</v>
      </c>
      <c r="K11" s="4">
        <v>126.868740449649</v>
      </c>
      <c r="L11" s="4">
        <v>6.3890833333333301</v>
      </c>
      <c r="M11" s="4">
        <v>27902.105522082202</v>
      </c>
      <c r="N11" s="4">
        <v>101.49499235971901</v>
      </c>
      <c r="O11" s="4">
        <v>8.1657666666666699</v>
      </c>
      <c r="P11" s="4">
        <v>35340.507390721403</v>
      </c>
      <c r="Q11" s="4">
        <v>125</v>
      </c>
      <c r="R11" s="4">
        <v>132.049260460261</v>
      </c>
      <c r="S11" s="4">
        <v>7.4225666666666701</v>
      </c>
      <c r="T11" s="4">
        <v>32958.054817806304</v>
      </c>
      <c r="U11" s="4">
        <v>105.639408368208</v>
      </c>
      <c r="V11" s="4">
        <v>8.1657666666666699</v>
      </c>
      <c r="W11" s="4">
        <v>35340.507390721403</v>
      </c>
      <c r="X11" s="4">
        <v>125</v>
      </c>
      <c r="Y11" s="4">
        <v>123.462072662408</v>
      </c>
      <c r="Z11" s="4">
        <v>8.4542000000000002</v>
      </c>
      <c r="AA11" s="4">
        <v>11143.3141563261</v>
      </c>
      <c r="AB11" s="4">
        <v>98.769658129926398</v>
      </c>
      <c r="AC11" s="4">
        <v>10.121499999999999</v>
      </c>
      <c r="AD11" s="4">
        <v>29029.283395423499</v>
      </c>
      <c r="AE11" s="4">
        <v>125</v>
      </c>
      <c r="AF11" s="4">
        <v>122.683427589207</v>
      </c>
      <c r="AG11" s="4">
        <v>17.303166666666701</v>
      </c>
      <c r="AH11" s="4">
        <v>127372.472917174</v>
      </c>
      <c r="AI11" s="4">
        <v>98.146742071365694</v>
      </c>
      <c r="AJ11" s="4">
        <v>17.2958</v>
      </c>
      <c r="AK11" s="4">
        <v>383059.510252251</v>
      </c>
    </row>
    <row r="12" spans="1:37">
      <c r="A12" s="1"/>
      <c r="B12" s="1"/>
      <c r="C12" s="1" t="s">
        <v>113</v>
      </c>
      <c r="D12" s="1"/>
      <c r="E12" s="1"/>
      <c r="F12" s="1" t="s">
        <v>361</v>
      </c>
      <c r="G12" s="1" t="s">
        <v>38</v>
      </c>
      <c r="H12" s="1" t="s">
        <v>118</v>
      </c>
      <c r="I12" s="2">
        <v>44496.868734456002</v>
      </c>
      <c r="J12" s="4">
        <v>80</v>
      </c>
      <c r="K12" s="4">
        <v>76.042418382578603</v>
      </c>
      <c r="L12" s="4">
        <v>6.3847166666666704</v>
      </c>
      <c r="M12" s="4">
        <v>16036.2115062415</v>
      </c>
      <c r="N12" s="4">
        <v>95.053022978223296</v>
      </c>
      <c r="O12" s="4">
        <v>8.1614166666666694</v>
      </c>
      <c r="P12" s="4">
        <v>36229.092833711598</v>
      </c>
      <c r="Q12" s="4">
        <v>80</v>
      </c>
      <c r="R12" s="4">
        <v>80.326579325116697</v>
      </c>
      <c r="S12" s="4">
        <v>7.4160333333333304</v>
      </c>
      <c r="T12" s="4">
        <v>20552.731593761298</v>
      </c>
      <c r="U12" s="4">
        <v>100.408224156396</v>
      </c>
      <c r="V12" s="4">
        <v>8.1614166666666694</v>
      </c>
      <c r="W12" s="4">
        <v>36229.092833711598</v>
      </c>
      <c r="X12" s="4">
        <v>80</v>
      </c>
      <c r="Y12" s="4">
        <v>73.6787443379622</v>
      </c>
      <c r="Z12" s="4">
        <v>8.46071666666667</v>
      </c>
      <c r="AA12" s="4">
        <v>7039.5024353072104</v>
      </c>
      <c r="AB12" s="4">
        <v>92.098430422452793</v>
      </c>
      <c r="AC12" s="4">
        <v>10.114983333333299</v>
      </c>
      <c r="AD12" s="4">
        <v>30729.482877553499</v>
      </c>
      <c r="AE12" s="4">
        <v>80</v>
      </c>
      <c r="AF12" s="4">
        <v>83.0203955428114</v>
      </c>
      <c r="AG12" s="4">
        <v>17.303166666666701</v>
      </c>
      <c r="AH12" s="4">
        <v>86269.832692242999</v>
      </c>
      <c r="AI12" s="4">
        <v>103.77549442851399</v>
      </c>
      <c r="AJ12" s="4">
        <v>17.2958</v>
      </c>
      <c r="AK12" s="4">
        <v>397722.32133026503</v>
      </c>
    </row>
    <row r="13" spans="1:37">
      <c r="A13" s="1"/>
      <c r="B13" s="1"/>
      <c r="C13" s="1" t="s">
        <v>100</v>
      </c>
      <c r="D13" s="1"/>
      <c r="E13" s="1"/>
      <c r="F13" s="1" t="s">
        <v>360</v>
      </c>
      <c r="G13" s="1" t="s">
        <v>38</v>
      </c>
      <c r="H13" s="1" t="s">
        <v>127</v>
      </c>
      <c r="I13" s="2">
        <v>44496.891609270802</v>
      </c>
      <c r="J13" s="4">
        <v>50</v>
      </c>
      <c r="K13" s="4">
        <v>50.241086564948098</v>
      </c>
      <c r="L13" s="4">
        <v>6.3716666666666697</v>
      </c>
      <c r="M13" s="4">
        <v>9560.3231979125503</v>
      </c>
      <c r="N13" s="4">
        <v>100.482173129896</v>
      </c>
      <c r="O13" s="4">
        <v>8.1614166666666694</v>
      </c>
      <c r="P13" s="4">
        <v>35868.237870031102</v>
      </c>
      <c r="Q13" s="4">
        <v>50</v>
      </c>
      <c r="R13" s="4">
        <v>49.137039692274499</v>
      </c>
      <c r="S13" s="4">
        <v>7.4247333333333296</v>
      </c>
      <c r="T13" s="4">
        <v>12447.2051556684</v>
      </c>
      <c r="U13" s="4">
        <v>98.274079384548997</v>
      </c>
      <c r="V13" s="4">
        <v>8.1614166666666694</v>
      </c>
      <c r="W13" s="4">
        <v>35868.237870031102</v>
      </c>
      <c r="X13" s="4">
        <v>50</v>
      </c>
      <c r="Y13" s="4">
        <v>55.035328431853102</v>
      </c>
      <c r="Z13" s="4">
        <v>8.4563666666666695</v>
      </c>
      <c r="AA13" s="4">
        <v>5204.1344786889604</v>
      </c>
      <c r="AB13" s="4">
        <v>110.07065686370601</v>
      </c>
      <c r="AC13" s="4">
        <v>10.114983333333299</v>
      </c>
      <c r="AD13" s="4">
        <v>30413.223411388</v>
      </c>
      <c r="AE13" s="4">
        <v>50</v>
      </c>
      <c r="AF13" s="4">
        <v>53.427740117053801</v>
      </c>
      <c r="AG13" s="4">
        <v>17.3096833333333</v>
      </c>
      <c r="AH13" s="4">
        <v>51073.836250288303</v>
      </c>
      <c r="AI13" s="4">
        <v>106.855480234108</v>
      </c>
      <c r="AJ13" s="4">
        <v>17.2958</v>
      </c>
      <c r="AK13" s="4">
        <v>390898.63290303003</v>
      </c>
    </row>
    <row r="14" spans="1:37">
      <c r="A14" s="1"/>
      <c r="B14" s="1"/>
      <c r="C14" s="1" t="s">
        <v>107</v>
      </c>
      <c r="D14" s="1"/>
      <c r="E14" s="1"/>
      <c r="F14" s="1" t="s">
        <v>359</v>
      </c>
      <c r="G14" s="1" t="s">
        <v>38</v>
      </c>
      <c r="H14" s="1" t="s">
        <v>112</v>
      </c>
      <c r="I14" s="2">
        <v>44496.914427314798</v>
      </c>
      <c r="J14" s="4">
        <v>30</v>
      </c>
      <c r="K14" s="4">
        <v>35.7116101362436</v>
      </c>
      <c r="L14" s="4">
        <v>6.3760166666666702</v>
      </c>
      <c r="M14" s="4">
        <v>5981.7208463871202</v>
      </c>
      <c r="N14" s="4">
        <v>119.038700454145</v>
      </c>
      <c r="O14" s="4">
        <v>8.1657666666666699</v>
      </c>
      <c r="P14" s="4">
        <v>35738.059089804497</v>
      </c>
      <c r="Q14" s="4">
        <v>30</v>
      </c>
      <c r="R14" s="4">
        <v>29.178114513374599</v>
      </c>
      <c r="S14" s="4">
        <v>7.4160333333333304</v>
      </c>
      <c r="T14" s="4">
        <v>7364.4616501617602</v>
      </c>
      <c r="U14" s="4">
        <v>97.260381711248598</v>
      </c>
      <c r="V14" s="4">
        <v>8.1657666666666699</v>
      </c>
      <c r="W14" s="4">
        <v>35738.059089804497</v>
      </c>
      <c r="X14" s="4">
        <v>30</v>
      </c>
      <c r="Y14" s="4">
        <v>34.080257815794397</v>
      </c>
      <c r="Z14" s="4">
        <v>8.4498499999999996</v>
      </c>
      <c r="AA14" s="4">
        <v>3090.3111049224899</v>
      </c>
      <c r="AB14" s="4">
        <v>113.600859385981</v>
      </c>
      <c r="AC14" s="4">
        <v>10.114983333333299</v>
      </c>
      <c r="AD14" s="4">
        <v>29164.5201460059</v>
      </c>
      <c r="AE14" s="4">
        <v>30</v>
      </c>
      <c r="AF14" s="4">
        <v>40.661821589117999</v>
      </c>
      <c r="AG14" s="4">
        <v>17.29665</v>
      </c>
      <c r="AH14" s="4">
        <v>36345.086270757398</v>
      </c>
      <c r="AI14" s="4">
        <v>135.53940529706</v>
      </c>
      <c r="AJ14" s="4">
        <v>17.302299999999999</v>
      </c>
      <c r="AK14" s="4">
        <v>388928.314293225</v>
      </c>
    </row>
    <row r="15" spans="1:37">
      <c r="A15" s="1"/>
      <c r="B15" s="1"/>
      <c r="C15" s="1" t="s">
        <v>65</v>
      </c>
      <c r="D15" s="1"/>
      <c r="E15" s="1"/>
      <c r="F15" s="1" t="s">
        <v>358</v>
      </c>
      <c r="G15" s="1" t="s">
        <v>38</v>
      </c>
      <c r="H15" s="1" t="s">
        <v>52</v>
      </c>
      <c r="I15" s="2">
        <v>44496.937326886597</v>
      </c>
      <c r="J15" s="4">
        <v>20</v>
      </c>
      <c r="K15" s="4">
        <v>27.447417164424799</v>
      </c>
      <c r="L15" s="4">
        <v>6.37385</v>
      </c>
      <c r="M15" s="4">
        <v>3976.14994789398</v>
      </c>
      <c r="N15" s="4">
        <v>137.23708582212399</v>
      </c>
      <c r="O15" s="4">
        <v>8.1722833333333291</v>
      </c>
      <c r="P15" s="4">
        <v>35829.609697083601</v>
      </c>
      <c r="Q15" s="4">
        <v>20</v>
      </c>
      <c r="R15" s="4">
        <v>22.245627358572801</v>
      </c>
      <c r="S15" s="4">
        <v>7.4334333333333298</v>
      </c>
      <c r="T15" s="4">
        <v>5629.10763908831</v>
      </c>
      <c r="U15" s="4">
        <v>111.22813679286401</v>
      </c>
      <c r="V15" s="4">
        <v>8.1722833333333291</v>
      </c>
      <c r="W15" s="4">
        <v>35829.609697083601</v>
      </c>
      <c r="X15" s="4">
        <v>20</v>
      </c>
      <c r="Y15" s="4">
        <v>25.141838207612</v>
      </c>
      <c r="Z15" s="4">
        <v>8.4476666666666702</v>
      </c>
      <c r="AA15" s="4">
        <v>2389.0899159005498</v>
      </c>
      <c r="AB15" s="4">
        <v>125.70919103806</v>
      </c>
      <c r="AC15" s="4">
        <v>10.114983333333299</v>
      </c>
      <c r="AD15" s="4">
        <v>30562.647477640399</v>
      </c>
      <c r="AE15" s="4">
        <v>20</v>
      </c>
      <c r="AF15" s="4">
        <v>30.701932994371202</v>
      </c>
      <c r="AG15" s="4">
        <v>17.303166666666701</v>
      </c>
      <c r="AH15" s="4">
        <v>24636.115123673899</v>
      </c>
      <c r="AI15" s="4">
        <v>153.50966497185601</v>
      </c>
      <c r="AJ15" s="4">
        <v>17.302299999999999</v>
      </c>
      <c r="AK15" s="4">
        <v>382431.16659809602</v>
      </c>
    </row>
    <row r="16" spans="1:37">
      <c r="A16" s="1"/>
      <c r="B16" s="1"/>
      <c r="C16" s="1" t="s">
        <v>126</v>
      </c>
      <c r="D16" s="1"/>
      <c r="E16" s="1"/>
      <c r="F16" s="1" t="s">
        <v>357</v>
      </c>
      <c r="G16" s="1" t="s">
        <v>38</v>
      </c>
      <c r="H16" s="1" t="s">
        <v>18</v>
      </c>
      <c r="I16" s="2">
        <v>44496.960115613401</v>
      </c>
      <c r="J16" s="4">
        <v>12</v>
      </c>
      <c r="K16" s="4">
        <v>23.151745659480898</v>
      </c>
      <c r="L16" s="4">
        <v>6.3673166666666701</v>
      </c>
      <c r="M16" s="4">
        <v>2733.5353117013001</v>
      </c>
      <c r="N16" s="4">
        <v>192.93121382900799</v>
      </c>
      <c r="O16" s="4">
        <v>8.1548833333333306</v>
      </c>
      <c r="P16" s="4">
        <v>33476.231611642703</v>
      </c>
      <c r="Q16" s="4">
        <v>12</v>
      </c>
      <c r="R16" s="4">
        <v>14.0636794191054</v>
      </c>
      <c r="S16" s="4">
        <v>7.42038333333333</v>
      </c>
      <c r="T16" s="4">
        <v>3324.97466162515</v>
      </c>
      <c r="U16" s="4">
        <v>117.197328492545</v>
      </c>
      <c r="V16" s="4">
        <v>8.1548833333333306</v>
      </c>
      <c r="W16" s="4">
        <v>33476.231611642703</v>
      </c>
      <c r="X16" s="4">
        <v>12</v>
      </c>
      <c r="Y16" s="4">
        <v>0</v>
      </c>
      <c r="Z16" s="4">
        <v>8.1583666666666694</v>
      </c>
      <c r="AA16" s="4">
        <v>0</v>
      </c>
      <c r="AB16" s="4">
        <v>0</v>
      </c>
      <c r="AC16" s="4">
        <v>10.1084666666667</v>
      </c>
      <c r="AD16" s="4">
        <v>32672.224283295</v>
      </c>
      <c r="AE16" s="4">
        <v>12</v>
      </c>
      <c r="AF16" s="4">
        <v>27.5369587746981</v>
      </c>
      <c r="AG16" s="4">
        <v>17.303166666666701</v>
      </c>
      <c r="AH16" s="4">
        <v>24134.578640136799</v>
      </c>
      <c r="AI16" s="4">
        <v>229.47465645581701</v>
      </c>
      <c r="AJ16" s="4">
        <v>17.302299999999999</v>
      </c>
      <c r="AK16" s="4">
        <v>437260.655047165</v>
      </c>
    </row>
    <row r="17" spans="1:37">
      <c r="A17" s="1"/>
      <c r="B17" s="1"/>
      <c r="C17" s="1" t="s">
        <v>109</v>
      </c>
      <c r="D17" s="1"/>
      <c r="E17" s="1"/>
      <c r="F17" s="1" t="s">
        <v>356</v>
      </c>
      <c r="G17" s="1" t="s">
        <v>38</v>
      </c>
      <c r="H17" s="1" t="s">
        <v>83</v>
      </c>
      <c r="I17" s="2">
        <v>44496.983043055603</v>
      </c>
      <c r="J17" s="4">
        <v>7</v>
      </c>
      <c r="K17" s="4">
        <v>0</v>
      </c>
      <c r="L17" s="4">
        <v>6.3281499999999999</v>
      </c>
      <c r="M17" s="4">
        <v>0</v>
      </c>
      <c r="N17" s="4">
        <v>0</v>
      </c>
      <c r="O17" s="4">
        <v>8.1701166666666705</v>
      </c>
      <c r="P17" s="4">
        <v>35860.391081689297</v>
      </c>
      <c r="Q17" s="4">
        <v>7</v>
      </c>
      <c r="R17" s="4">
        <v>8.7430355769986008</v>
      </c>
      <c r="S17" s="4">
        <v>7.4573666666666698</v>
      </c>
      <c r="T17" s="4">
        <v>2214.2674970072799</v>
      </c>
      <c r="U17" s="4">
        <v>124.90050824283701</v>
      </c>
      <c r="V17" s="4">
        <v>8.1701166666666705</v>
      </c>
      <c r="W17" s="4">
        <v>35860.391081689297</v>
      </c>
      <c r="X17" s="4">
        <v>7</v>
      </c>
      <c r="Y17" s="4">
        <v>0</v>
      </c>
      <c r="Z17" s="4">
        <v>8.1736000000000004</v>
      </c>
      <c r="AA17" s="4">
        <v>0</v>
      </c>
      <c r="AB17" s="4">
        <v>0</v>
      </c>
      <c r="AC17" s="4">
        <v>10.121499999999999</v>
      </c>
      <c r="AD17" s="4">
        <v>29663.529457538501</v>
      </c>
      <c r="AE17" s="4">
        <v>7</v>
      </c>
      <c r="AF17" s="4">
        <v>21.208799933050699</v>
      </c>
      <c r="AG17" s="4">
        <v>17.29665</v>
      </c>
      <c r="AH17" s="4">
        <v>14597.146447265501</v>
      </c>
      <c r="AI17" s="4">
        <v>302.98285618643803</v>
      </c>
      <c r="AJ17" s="4">
        <v>17.302299999999999</v>
      </c>
      <c r="AK17" s="4">
        <v>397194.96246887598</v>
      </c>
    </row>
    <row r="18" spans="1:37">
      <c r="A18" s="1"/>
      <c r="B18" s="1"/>
      <c r="C18" s="1" t="s">
        <v>88</v>
      </c>
      <c r="D18" s="1"/>
      <c r="E18" s="1"/>
      <c r="F18" s="1" t="s">
        <v>355</v>
      </c>
      <c r="G18" s="1" t="s">
        <v>122</v>
      </c>
      <c r="H18" s="1"/>
      <c r="I18" s="2">
        <v>44496.480477187499</v>
      </c>
      <c r="J18" s="4"/>
      <c r="K18" s="4">
        <v>0</v>
      </c>
      <c r="L18" s="4">
        <v>6.3499166666666698</v>
      </c>
      <c r="M18" s="4">
        <v>0</v>
      </c>
      <c r="N18" s="4"/>
      <c r="O18" s="4">
        <v>8.1353166666666699</v>
      </c>
      <c r="P18" s="4">
        <v>36162.258029261102</v>
      </c>
      <c r="Q18" s="4"/>
      <c r="R18" s="4">
        <v>0</v>
      </c>
      <c r="S18" s="4">
        <v>7.4225666666666701</v>
      </c>
      <c r="T18" s="4">
        <v>0</v>
      </c>
      <c r="U18" s="4"/>
      <c r="V18" s="4">
        <v>8.1353166666666699</v>
      </c>
      <c r="W18" s="4">
        <v>36162.258029261102</v>
      </c>
      <c r="X18" s="4"/>
      <c r="Y18" s="4">
        <v>0</v>
      </c>
      <c r="Z18" s="4">
        <v>8.1409666666666691</v>
      </c>
      <c r="AA18" s="4">
        <v>0</v>
      </c>
      <c r="AB18" s="4"/>
      <c r="AC18" s="4">
        <v>10.0954333333333</v>
      </c>
      <c r="AD18" s="4">
        <v>29307.2470573389</v>
      </c>
      <c r="AE18" s="4"/>
      <c r="AF18" s="4">
        <v>0</v>
      </c>
      <c r="AG18" s="4">
        <v>17.290133333333301</v>
      </c>
      <c r="AH18" s="4">
        <v>0</v>
      </c>
      <c r="AI18" s="4"/>
      <c r="AJ18" s="4">
        <v>17.289283333333302</v>
      </c>
      <c r="AK18" s="4">
        <v>407873.78828792099</v>
      </c>
    </row>
    <row r="19" spans="1:37">
      <c r="A19" s="1"/>
      <c r="B19" s="1"/>
      <c r="C19" s="1" t="s">
        <v>88</v>
      </c>
      <c r="D19" s="1"/>
      <c r="E19" s="1"/>
      <c r="F19" s="1" t="s">
        <v>354</v>
      </c>
      <c r="G19" s="1" t="s">
        <v>122</v>
      </c>
      <c r="H19" s="1"/>
      <c r="I19" s="2">
        <v>44496.503285671301</v>
      </c>
      <c r="J19" s="4"/>
      <c r="K19" s="4">
        <v>0</v>
      </c>
      <c r="L19" s="4">
        <v>6.0801166666666697</v>
      </c>
      <c r="M19" s="4">
        <v>0</v>
      </c>
      <c r="N19" s="4"/>
      <c r="O19" s="4">
        <v>8.1657666666666699</v>
      </c>
      <c r="P19" s="4">
        <v>38930.951641656102</v>
      </c>
      <c r="Q19" s="4"/>
      <c r="R19" s="4">
        <v>0</v>
      </c>
      <c r="S19" s="4">
        <v>7.4334499999999997</v>
      </c>
      <c r="T19" s="4">
        <v>0</v>
      </c>
      <c r="U19" s="4"/>
      <c r="V19" s="4">
        <v>8.1657666666666699</v>
      </c>
      <c r="W19" s="4">
        <v>38930.951641656102</v>
      </c>
      <c r="X19" s="4"/>
      <c r="Y19" s="4">
        <v>0</v>
      </c>
      <c r="Z19" s="4">
        <v>8.1736000000000004</v>
      </c>
      <c r="AA19" s="4">
        <v>0</v>
      </c>
      <c r="AB19" s="4"/>
      <c r="AC19" s="4">
        <v>10.114983333333299</v>
      </c>
      <c r="AD19" s="4">
        <v>31925.216903238801</v>
      </c>
      <c r="AE19" s="4"/>
      <c r="AF19" s="4">
        <v>0</v>
      </c>
      <c r="AG19" s="4">
        <v>17.928533333333299</v>
      </c>
      <c r="AH19" s="4">
        <v>0</v>
      </c>
      <c r="AI19" s="4"/>
      <c r="AJ19" s="4">
        <v>17.2958</v>
      </c>
      <c r="AK19" s="4">
        <v>404117.79273182998</v>
      </c>
    </row>
    <row r="20" spans="1:37">
      <c r="A20" s="1"/>
      <c r="B20" s="1"/>
      <c r="C20" s="1" t="s">
        <v>88</v>
      </c>
      <c r="D20" s="1"/>
      <c r="E20" s="1"/>
      <c r="F20" s="1" t="s">
        <v>353</v>
      </c>
      <c r="G20" s="1" t="s">
        <v>122</v>
      </c>
      <c r="H20" s="1"/>
      <c r="I20" s="2">
        <v>44496.526140682901</v>
      </c>
      <c r="J20" s="4"/>
      <c r="K20" s="4">
        <v>0</v>
      </c>
      <c r="L20" s="4">
        <v>5.8712499999999999</v>
      </c>
      <c r="M20" s="4">
        <v>0</v>
      </c>
      <c r="N20" s="4"/>
      <c r="O20" s="4">
        <v>8.1722833333333291</v>
      </c>
      <c r="P20" s="4">
        <v>38624.201952514697</v>
      </c>
      <c r="Q20" s="4"/>
      <c r="R20" s="4">
        <v>0</v>
      </c>
      <c r="S20" s="4">
        <v>7.4225666666666701</v>
      </c>
      <c r="T20" s="4">
        <v>0</v>
      </c>
      <c r="U20" s="4"/>
      <c r="V20" s="4">
        <v>8.1722833333333291</v>
      </c>
      <c r="W20" s="4">
        <v>38624.201952514697</v>
      </c>
      <c r="X20" s="4"/>
      <c r="Y20" s="4">
        <v>0</v>
      </c>
      <c r="Z20" s="4">
        <v>8.1670666666666705</v>
      </c>
      <c r="AA20" s="4">
        <v>0</v>
      </c>
      <c r="AB20" s="4"/>
      <c r="AC20" s="4">
        <v>10.114983333333299</v>
      </c>
      <c r="AD20" s="4">
        <v>31115.0119685401</v>
      </c>
      <c r="AE20" s="4"/>
      <c r="AF20" s="4">
        <v>0</v>
      </c>
      <c r="AG20" s="4">
        <v>17.303166666666701</v>
      </c>
      <c r="AH20" s="4">
        <v>0</v>
      </c>
      <c r="AI20" s="4"/>
      <c r="AJ20" s="4">
        <v>17.302299999999999</v>
      </c>
      <c r="AK20" s="4">
        <v>393208.62845207</v>
      </c>
    </row>
    <row r="21" spans="1:37">
      <c r="A21" s="1"/>
      <c r="B21" s="1"/>
      <c r="C21" s="1" t="s">
        <v>88</v>
      </c>
      <c r="D21" s="1"/>
      <c r="E21" s="1"/>
      <c r="F21" s="1" t="s">
        <v>352</v>
      </c>
      <c r="G21" s="1" t="s">
        <v>122</v>
      </c>
      <c r="H21" s="1"/>
      <c r="I21" s="2">
        <v>44496.548979849496</v>
      </c>
      <c r="J21" s="4"/>
      <c r="K21" s="4">
        <v>0</v>
      </c>
      <c r="L21" s="4">
        <v>6.0474833333333304</v>
      </c>
      <c r="M21" s="4">
        <v>0</v>
      </c>
      <c r="N21" s="4"/>
      <c r="O21" s="4">
        <v>8.1701166666666705</v>
      </c>
      <c r="P21" s="4">
        <v>38203.733670177797</v>
      </c>
      <c r="Q21" s="4"/>
      <c r="R21" s="4">
        <v>0</v>
      </c>
      <c r="S21" s="4">
        <v>7.42038333333333</v>
      </c>
      <c r="T21" s="4">
        <v>0</v>
      </c>
      <c r="U21" s="4"/>
      <c r="V21" s="4">
        <v>8.1701166666666705</v>
      </c>
      <c r="W21" s="4">
        <v>38203.733670177797</v>
      </c>
      <c r="X21" s="4"/>
      <c r="Y21" s="4">
        <v>0</v>
      </c>
      <c r="Z21" s="4">
        <v>8.1692499999999999</v>
      </c>
      <c r="AA21" s="4">
        <v>0</v>
      </c>
      <c r="AB21" s="4"/>
      <c r="AC21" s="4">
        <v>10.114983333333299</v>
      </c>
      <c r="AD21" s="4">
        <v>31312.857227163098</v>
      </c>
      <c r="AE21" s="4"/>
      <c r="AF21" s="4">
        <v>0</v>
      </c>
      <c r="AG21" s="4">
        <v>17.290133333333301</v>
      </c>
      <c r="AH21" s="4">
        <v>0</v>
      </c>
      <c r="AI21" s="4"/>
      <c r="AJ21" s="4">
        <v>17.2958</v>
      </c>
      <c r="AK21" s="4">
        <v>392346.14891105599</v>
      </c>
    </row>
    <row r="22" spans="1:37">
      <c r="A22" s="1"/>
      <c r="B22" s="1"/>
      <c r="C22" s="1" t="s">
        <v>88</v>
      </c>
      <c r="D22" s="1"/>
      <c r="E22" s="1"/>
      <c r="F22" s="1" t="s">
        <v>351</v>
      </c>
      <c r="G22" s="1" t="s">
        <v>122</v>
      </c>
      <c r="H22" s="1"/>
      <c r="I22" s="2">
        <v>44496.571837719901</v>
      </c>
      <c r="J22" s="4"/>
      <c r="K22" s="4">
        <v>0</v>
      </c>
      <c r="L22" s="4">
        <v>6.3977833333333303</v>
      </c>
      <c r="M22" s="4">
        <v>0</v>
      </c>
      <c r="N22" s="4"/>
      <c r="O22" s="4">
        <v>8.1679333333333304</v>
      </c>
      <c r="P22" s="4">
        <v>38708.050784443003</v>
      </c>
      <c r="Q22" s="4"/>
      <c r="R22" s="4">
        <v>0</v>
      </c>
      <c r="S22" s="4">
        <v>7.42038333333333</v>
      </c>
      <c r="T22" s="4">
        <v>0</v>
      </c>
      <c r="U22" s="4"/>
      <c r="V22" s="4">
        <v>8.1679333333333304</v>
      </c>
      <c r="W22" s="4">
        <v>38708.050784443003</v>
      </c>
      <c r="X22" s="4"/>
      <c r="Y22" s="4">
        <v>0</v>
      </c>
      <c r="Z22" s="4">
        <v>8.1692499999999999</v>
      </c>
      <c r="AA22" s="4">
        <v>0</v>
      </c>
      <c r="AB22" s="4"/>
      <c r="AC22" s="4">
        <v>10.114983333333299</v>
      </c>
      <c r="AD22" s="4">
        <v>31327.064481784801</v>
      </c>
      <c r="AE22" s="4"/>
      <c r="AF22" s="4">
        <v>0</v>
      </c>
      <c r="AG22" s="4">
        <v>17.2184833333333</v>
      </c>
      <c r="AH22" s="4">
        <v>0</v>
      </c>
      <c r="AI22" s="4"/>
      <c r="AJ22" s="4">
        <v>17.302299999999999</v>
      </c>
      <c r="AK22" s="4">
        <v>389845.40851051302</v>
      </c>
    </row>
    <row r="23" spans="1:37">
      <c r="A23" s="1"/>
      <c r="B23" s="1"/>
      <c r="C23" s="1" t="s">
        <v>88</v>
      </c>
      <c r="D23" s="1"/>
      <c r="E23" s="1"/>
      <c r="F23" s="1" t="s">
        <v>350</v>
      </c>
      <c r="G23" s="1" t="s">
        <v>122</v>
      </c>
      <c r="H23" s="1"/>
      <c r="I23" s="2">
        <v>44497.005872835602</v>
      </c>
      <c r="J23" s="4"/>
      <c r="K23" s="4">
        <v>0</v>
      </c>
      <c r="L23" s="4">
        <v>6.3455666666666701</v>
      </c>
      <c r="M23" s="4">
        <v>0</v>
      </c>
      <c r="N23" s="4"/>
      <c r="O23" s="4">
        <v>8.1657666666666699</v>
      </c>
      <c r="P23" s="4">
        <v>36458.758443475301</v>
      </c>
      <c r="Q23" s="4"/>
      <c r="R23" s="4">
        <v>0</v>
      </c>
      <c r="S23" s="4">
        <v>7.4182166666666696</v>
      </c>
      <c r="T23" s="4">
        <v>0</v>
      </c>
      <c r="U23" s="4"/>
      <c r="V23" s="4">
        <v>8.1657666666666699</v>
      </c>
      <c r="W23" s="4">
        <v>36458.758443475301</v>
      </c>
      <c r="X23" s="4"/>
      <c r="Y23" s="4">
        <v>0</v>
      </c>
      <c r="Z23" s="4">
        <v>8.1670666666666705</v>
      </c>
      <c r="AA23" s="4">
        <v>0</v>
      </c>
      <c r="AB23" s="4"/>
      <c r="AC23" s="4">
        <v>10.114983333333299</v>
      </c>
      <c r="AD23" s="4">
        <v>31620.302894349199</v>
      </c>
      <c r="AE23" s="4"/>
      <c r="AF23" s="4">
        <v>0</v>
      </c>
      <c r="AG23" s="4">
        <v>17.290150000000001</v>
      </c>
      <c r="AH23" s="4">
        <v>0</v>
      </c>
      <c r="AI23" s="4"/>
      <c r="AJ23" s="4">
        <v>17.302299999999999</v>
      </c>
      <c r="AK23" s="4">
        <v>400312.97777479899</v>
      </c>
    </row>
    <row r="24" spans="1:37">
      <c r="A24" s="1"/>
      <c r="B24" s="1"/>
      <c r="C24" s="1" t="s">
        <v>88</v>
      </c>
      <c r="D24" s="1"/>
      <c r="E24" s="1"/>
      <c r="F24" s="1" t="s">
        <v>73</v>
      </c>
      <c r="G24" s="1" t="s">
        <v>122</v>
      </c>
      <c r="H24" s="1"/>
      <c r="I24" s="2">
        <v>44497.6163929861</v>
      </c>
      <c r="J24" s="4"/>
      <c r="K24" s="4">
        <v>0</v>
      </c>
      <c r="L24" s="4">
        <v>6.3868999999999998</v>
      </c>
      <c r="M24" s="4">
        <v>0</v>
      </c>
      <c r="N24" s="4"/>
      <c r="O24" s="4">
        <v>8.1374833333333303</v>
      </c>
      <c r="P24" s="4">
        <v>35902.0588036462</v>
      </c>
      <c r="Q24" s="4"/>
      <c r="R24" s="4">
        <v>0</v>
      </c>
      <c r="S24" s="4">
        <v>7.4247333333333296</v>
      </c>
      <c r="T24" s="4">
        <v>0</v>
      </c>
      <c r="U24" s="4"/>
      <c r="V24" s="4">
        <v>8.1374833333333303</v>
      </c>
      <c r="W24" s="4">
        <v>35902.0588036462</v>
      </c>
      <c r="X24" s="4"/>
      <c r="Y24" s="4">
        <v>0</v>
      </c>
      <c r="Z24" s="4">
        <v>8.1431333333333296</v>
      </c>
      <c r="AA24" s="4">
        <v>0</v>
      </c>
      <c r="AB24" s="4"/>
      <c r="AC24" s="4">
        <v>10.0954333333333</v>
      </c>
      <c r="AD24" s="4">
        <v>32803.890760482704</v>
      </c>
      <c r="AE24" s="4"/>
      <c r="AF24" s="4">
        <v>0</v>
      </c>
      <c r="AG24" s="4">
        <v>17.290150000000001</v>
      </c>
      <c r="AH24" s="4">
        <v>0</v>
      </c>
      <c r="AI24" s="4"/>
      <c r="AJ24" s="4">
        <v>17.289283333333302</v>
      </c>
      <c r="AK24" s="4">
        <v>428148.27466376801</v>
      </c>
    </row>
    <row r="25" spans="1:37">
      <c r="A25" s="1"/>
      <c r="B25" s="1"/>
      <c r="C25" s="1" t="s">
        <v>88</v>
      </c>
      <c r="D25" s="1"/>
      <c r="E25" s="1"/>
      <c r="F25" s="1" t="s">
        <v>48</v>
      </c>
      <c r="G25" s="1" t="s">
        <v>122</v>
      </c>
      <c r="H25" s="1"/>
      <c r="I25" s="2">
        <v>44497.639207083303</v>
      </c>
      <c r="J25" s="4"/>
      <c r="K25" s="4">
        <v>0</v>
      </c>
      <c r="L25" s="4">
        <v>5.9125833333333304</v>
      </c>
      <c r="M25" s="4">
        <v>0</v>
      </c>
      <c r="N25" s="4"/>
      <c r="O25" s="4">
        <v>8.1614166666666694</v>
      </c>
      <c r="P25" s="4">
        <v>37927.381356304002</v>
      </c>
      <c r="Q25" s="4"/>
      <c r="R25" s="4">
        <v>0</v>
      </c>
      <c r="S25" s="4">
        <v>7.4160333333333304</v>
      </c>
      <c r="T25" s="4">
        <v>0</v>
      </c>
      <c r="U25" s="4"/>
      <c r="V25" s="4">
        <v>8.1614166666666694</v>
      </c>
      <c r="W25" s="4">
        <v>37927.381356304002</v>
      </c>
      <c r="X25" s="4"/>
      <c r="Y25" s="4">
        <v>0</v>
      </c>
      <c r="Z25" s="4">
        <v>8.1692499999999999</v>
      </c>
      <c r="AA25" s="4">
        <v>0</v>
      </c>
      <c r="AB25" s="4"/>
      <c r="AC25" s="4">
        <v>10.1084666666667</v>
      </c>
      <c r="AD25" s="4">
        <v>32472.001223483901</v>
      </c>
      <c r="AE25" s="4"/>
      <c r="AF25" s="4">
        <v>0</v>
      </c>
      <c r="AG25" s="4">
        <v>17.3096833333333</v>
      </c>
      <c r="AH25" s="4">
        <v>0</v>
      </c>
      <c r="AI25" s="4"/>
      <c r="AJ25" s="4">
        <v>17.2958</v>
      </c>
      <c r="AK25" s="4">
        <v>417338.80958846601</v>
      </c>
    </row>
    <row r="26" spans="1:37">
      <c r="A26" s="1"/>
      <c r="B26" s="1"/>
      <c r="C26" s="1" t="s">
        <v>27</v>
      </c>
      <c r="D26" s="1"/>
      <c r="E26" s="1"/>
      <c r="F26" s="1" t="s">
        <v>349</v>
      </c>
      <c r="G26" s="1" t="s">
        <v>23</v>
      </c>
      <c r="H26" s="1" t="s">
        <v>132</v>
      </c>
      <c r="I26" s="2">
        <v>44496.5946485069</v>
      </c>
      <c r="J26" s="4">
        <v>5000</v>
      </c>
      <c r="K26" s="4">
        <v>5259.0731543605398</v>
      </c>
      <c r="L26" s="4">
        <v>6.3847166666666704</v>
      </c>
      <c r="M26" s="4">
        <v>1303224.1566770901</v>
      </c>
      <c r="N26" s="4">
        <v>105.181463087211</v>
      </c>
      <c r="O26" s="4">
        <v>8.1701166666666705</v>
      </c>
      <c r="P26" s="4">
        <v>36385.946154001897</v>
      </c>
      <c r="Q26" s="4">
        <v>5000</v>
      </c>
      <c r="R26" s="4">
        <v>5222.6533277635999</v>
      </c>
      <c r="S26" s="4">
        <v>7.4356166666666699</v>
      </c>
      <c r="T26" s="4">
        <v>1342077.7904002101</v>
      </c>
      <c r="U26" s="4">
        <v>104.453066555272</v>
      </c>
      <c r="V26" s="4">
        <v>8.1701166666666705</v>
      </c>
      <c r="W26" s="4">
        <v>36385.946154001897</v>
      </c>
      <c r="X26" s="4">
        <v>5000</v>
      </c>
      <c r="Y26" s="4">
        <v>4805.3736392188703</v>
      </c>
      <c r="Z26" s="4">
        <v>8.4628999999999994</v>
      </c>
      <c r="AA26" s="4">
        <v>472803.84742985899</v>
      </c>
      <c r="AB26" s="4">
        <v>96.107472784377507</v>
      </c>
      <c r="AC26" s="4">
        <v>10.23875</v>
      </c>
      <c r="AD26" s="4">
        <v>31645.3092803002</v>
      </c>
      <c r="AE26" s="4">
        <v>5000</v>
      </c>
      <c r="AF26" s="4">
        <v>4711.0696794322002</v>
      </c>
      <c r="AG26" s="4">
        <v>17.303166666666701</v>
      </c>
      <c r="AH26" s="4">
        <v>5667857.4437401397</v>
      </c>
      <c r="AI26" s="4">
        <v>94.221393588644005</v>
      </c>
      <c r="AJ26" s="4">
        <v>17.302299999999999</v>
      </c>
      <c r="AK26" s="4">
        <v>413529.59252892202</v>
      </c>
    </row>
    <row r="27" spans="1:37">
      <c r="A27" s="1"/>
      <c r="B27" s="1"/>
      <c r="C27" s="1" t="s">
        <v>27</v>
      </c>
      <c r="D27" s="1"/>
      <c r="E27" s="1"/>
      <c r="F27" s="1" t="s">
        <v>348</v>
      </c>
      <c r="G27" s="1" t="s">
        <v>23</v>
      </c>
      <c r="H27" s="1" t="s">
        <v>132</v>
      </c>
      <c r="I27" s="2">
        <v>44496.617517338003</v>
      </c>
      <c r="J27" s="4">
        <v>5000</v>
      </c>
      <c r="K27" s="4">
        <v>4832.8728831828203</v>
      </c>
      <c r="L27" s="4">
        <v>6.3890833333333301</v>
      </c>
      <c r="M27" s="4">
        <v>1300065.14417896</v>
      </c>
      <c r="N27" s="4">
        <v>96.657457663656501</v>
      </c>
      <c r="O27" s="4">
        <v>8.1657666666666699</v>
      </c>
      <c r="P27" s="4">
        <v>39506.191073022303</v>
      </c>
      <c r="Q27" s="4">
        <v>5000</v>
      </c>
      <c r="R27" s="4">
        <v>4810.1987853586797</v>
      </c>
      <c r="S27" s="4">
        <v>7.4378000000000002</v>
      </c>
      <c r="T27" s="4">
        <v>1342088.02770401</v>
      </c>
      <c r="U27" s="4">
        <v>96.203975707173697</v>
      </c>
      <c r="V27" s="4">
        <v>8.1657666666666699</v>
      </c>
      <c r="W27" s="4">
        <v>39506.191073022303</v>
      </c>
      <c r="X27" s="4">
        <v>5000</v>
      </c>
      <c r="Y27" s="4">
        <v>4740.4556018631502</v>
      </c>
      <c r="Z27" s="4">
        <v>8.4628999999999994</v>
      </c>
      <c r="AA27" s="4">
        <v>464865.48915687</v>
      </c>
      <c r="AB27" s="4">
        <v>94.809112037263105</v>
      </c>
      <c r="AC27" s="4">
        <v>10.23875</v>
      </c>
      <c r="AD27" s="4">
        <v>31540.075376445999</v>
      </c>
      <c r="AE27" s="4">
        <v>5000</v>
      </c>
      <c r="AF27" s="4">
        <v>4664.7838534621296</v>
      </c>
      <c r="AG27" s="4">
        <v>17.303166666666701</v>
      </c>
      <c r="AH27" s="4">
        <v>5681950.8790016202</v>
      </c>
      <c r="AI27" s="4">
        <v>93.295677069242501</v>
      </c>
      <c r="AJ27" s="4">
        <v>17.2958</v>
      </c>
      <c r="AK27" s="4">
        <v>418678.860314433</v>
      </c>
    </row>
    <row r="28" spans="1:37">
      <c r="A28" s="1"/>
      <c r="B28" s="1"/>
      <c r="C28" s="1" t="s">
        <v>27</v>
      </c>
      <c r="D28" s="1"/>
      <c r="E28" s="1"/>
      <c r="F28" s="1" t="s">
        <v>347</v>
      </c>
      <c r="G28" s="1" t="s">
        <v>23</v>
      </c>
      <c r="H28" s="1" t="s">
        <v>132</v>
      </c>
      <c r="I28" s="2">
        <v>44496.640327777801</v>
      </c>
      <c r="J28" s="4">
        <v>5000</v>
      </c>
      <c r="K28" s="4">
        <v>4868.37575408269</v>
      </c>
      <c r="L28" s="4">
        <v>6.3781999999999996</v>
      </c>
      <c r="M28" s="4">
        <v>1300888.1781144601</v>
      </c>
      <c r="N28" s="4">
        <v>97.367515081653806</v>
      </c>
      <c r="O28" s="4">
        <v>8.1614166666666694</v>
      </c>
      <c r="P28" s="4">
        <v>39242.254072463002</v>
      </c>
      <c r="Q28" s="4">
        <v>5000</v>
      </c>
      <c r="R28" s="4">
        <v>4872.9972723168403</v>
      </c>
      <c r="S28" s="4">
        <v>7.4247333333333296</v>
      </c>
      <c r="T28" s="4">
        <v>1350525.94405237</v>
      </c>
      <c r="U28" s="4">
        <v>97.459945446336903</v>
      </c>
      <c r="V28" s="4">
        <v>8.1614166666666694</v>
      </c>
      <c r="W28" s="4">
        <v>39242.254072463002</v>
      </c>
      <c r="X28" s="4">
        <v>5000</v>
      </c>
      <c r="Y28" s="4">
        <v>5079.6591957343198</v>
      </c>
      <c r="Z28" s="4">
        <v>8.4563666666666695</v>
      </c>
      <c r="AA28" s="4">
        <v>481857.08210194297</v>
      </c>
      <c r="AB28" s="4">
        <v>101.59318391468599</v>
      </c>
      <c r="AC28" s="4">
        <v>10.23875</v>
      </c>
      <c r="AD28" s="4">
        <v>30509.786956150499</v>
      </c>
      <c r="AE28" s="4">
        <v>5000</v>
      </c>
      <c r="AF28" s="4">
        <v>4800.8033258512996</v>
      </c>
      <c r="AG28" s="4">
        <v>17.303166666666701</v>
      </c>
      <c r="AH28" s="4">
        <v>5687464.8644435303</v>
      </c>
      <c r="AI28" s="4">
        <v>96.016066517025905</v>
      </c>
      <c r="AJ28" s="4">
        <v>17.302299999999999</v>
      </c>
      <c r="AK28" s="4">
        <v>407190.06179003499</v>
      </c>
    </row>
    <row r="29" spans="1:37">
      <c r="A29" s="1"/>
      <c r="B29" s="1"/>
      <c r="C29" s="1" t="s">
        <v>346</v>
      </c>
      <c r="D29" s="1"/>
      <c r="E29" s="1"/>
      <c r="F29" s="1" t="s">
        <v>345</v>
      </c>
      <c r="G29" s="1" t="s">
        <v>23</v>
      </c>
      <c r="H29" s="1" t="s">
        <v>127</v>
      </c>
      <c r="I29" s="2">
        <v>44497.028812719902</v>
      </c>
      <c r="J29" s="4">
        <v>50</v>
      </c>
      <c r="K29" s="4">
        <v>49.552318136629701</v>
      </c>
      <c r="L29" s="4">
        <v>6.3455666666666701</v>
      </c>
      <c r="M29" s="4">
        <v>9331.5727368355692</v>
      </c>
      <c r="N29" s="4">
        <v>99.104636273259501</v>
      </c>
      <c r="O29" s="4">
        <v>8.1592333333333293</v>
      </c>
      <c r="P29" s="4">
        <v>35638.554731110999</v>
      </c>
      <c r="Q29" s="4">
        <v>50</v>
      </c>
      <c r="R29" s="4">
        <v>48.842540867050197</v>
      </c>
      <c r="S29" s="4">
        <v>7.4269166666666697</v>
      </c>
      <c r="T29" s="4">
        <v>12293.3755789267</v>
      </c>
      <c r="U29" s="4">
        <v>97.685081734100294</v>
      </c>
      <c r="V29" s="4">
        <v>8.1592333333333293</v>
      </c>
      <c r="W29" s="4">
        <v>35638.554731110999</v>
      </c>
      <c r="X29" s="4">
        <v>50</v>
      </c>
      <c r="Y29" s="4">
        <v>50.369195583566501</v>
      </c>
      <c r="Z29" s="4">
        <v>8.4498499999999996</v>
      </c>
      <c r="AA29" s="4">
        <v>4690.7729224243403</v>
      </c>
      <c r="AB29" s="4">
        <v>100.738391167133</v>
      </c>
      <c r="AC29" s="4">
        <v>10.114983333333299</v>
      </c>
      <c r="AD29" s="4">
        <v>29952.6256506063</v>
      </c>
      <c r="AE29" s="4">
        <v>50</v>
      </c>
      <c r="AF29" s="4">
        <v>59.6736293978351</v>
      </c>
      <c r="AG29" s="4">
        <v>17.303166666666701</v>
      </c>
      <c r="AH29" s="4">
        <v>63303.841232395796</v>
      </c>
      <c r="AI29" s="4">
        <v>119.34725879567</v>
      </c>
      <c r="AJ29" s="4">
        <v>17.302299999999999</v>
      </c>
      <c r="AK29" s="4">
        <v>425251.646150104</v>
      </c>
    </row>
    <row r="30" spans="1:37">
      <c r="A30" s="1"/>
      <c r="B30" s="1"/>
      <c r="C30" s="1" t="s">
        <v>311</v>
      </c>
      <c r="D30" s="1"/>
      <c r="E30" s="1"/>
      <c r="F30" s="1" t="s">
        <v>344</v>
      </c>
      <c r="G30" s="1" t="s">
        <v>23</v>
      </c>
      <c r="H30" s="1" t="s">
        <v>57</v>
      </c>
      <c r="I30" s="2">
        <v>44497.051636550903</v>
      </c>
      <c r="J30" s="4">
        <v>200</v>
      </c>
      <c r="K30" s="4">
        <v>156.879779320388</v>
      </c>
      <c r="L30" s="4">
        <v>6.3847166666666704</v>
      </c>
      <c r="M30" s="4">
        <v>42044.6952181796</v>
      </c>
      <c r="N30" s="4">
        <v>78.439889660193899</v>
      </c>
      <c r="O30" s="4">
        <v>8.1679333333333304</v>
      </c>
      <c r="P30" s="4">
        <v>42283.745292247702</v>
      </c>
      <c r="Q30" s="4">
        <v>200</v>
      </c>
      <c r="R30" s="4">
        <v>165.838931358335</v>
      </c>
      <c r="S30" s="4">
        <v>7.4290833333333302</v>
      </c>
      <c r="T30" s="4">
        <v>49523.662656897199</v>
      </c>
      <c r="U30" s="4">
        <v>82.919465679167303</v>
      </c>
      <c r="V30" s="4">
        <v>8.1679333333333304</v>
      </c>
      <c r="W30" s="4">
        <v>42283.745292247702</v>
      </c>
      <c r="X30" s="4">
        <v>200</v>
      </c>
      <c r="Y30" s="4">
        <v>168.04036470509899</v>
      </c>
      <c r="Z30" s="4">
        <v>8.4628999999999994</v>
      </c>
      <c r="AA30" s="4">
        <v>18153.146823867999</v>
      </c>
      <c r="AB30" s="4">
        <v>84.020182352549398</v>
      </c>
      <c r="AC30" s="4">
        <v>10.121499999999999</v>
      </c>
      <c r="AD30" s="4">
        <v>34745.119449787497</v>
      </c>
      <c r="AE30" s="4">
        <v>200</v>
      </c>
      <c r="AF30" s="4">
        <v>208.05311350289699</v>
      </c>
      <c r="AG30" s="4">
        <v>17.303166666666701</v>
      </c>
      <c r="AH30" s="4">
        <v>277514.75342289498</v>
      </c>
      <c r="AI30" s="4">
        <v>104.026556751448</v>
      </c>
      <c r="AJ30" s="4">
        <v>17.302299999999999</v>
      </c>
      <c r="AK30" s="4">
        <v>477373.91333642002</v>
      </c>
    </row>
    <row r="31" spans="1:37">
      <c r="A31" s="1"/>
      <c r="B31" s="1"/>
      <c r="C31" s="1" t="s">
        <v>43</v>
      </c>
      <c r="D31" s="1"/>
      <c r="E31" s="1"/>
      <c r="F31" s="1" t="s">
        <v>343</v>
      </c>
      <c r="G31" s="1" t="s">
        <v>23</v>
      </c>
      <c r="H31" s="1" t="s">
        <v>93</v>
      </c>
      <c r="I31" s="2">
        <v>44497.074494884298</v>
      </c>
      <c r="J31" s="4">
        <v>800</v>
      </c>
      <c r="K31" s="4">
        <v>730.06779958341201</v>
      </c>
      <c r="L31" s="4">
        <v>6.3956</v>
      </c>
      <c r="M31" s="4">
        <v>183589.335449134</v>
      </c>
      <c r="N31" s="4">
        <v>91.258474947926501</v>
      </c>
      <c r="O31" s="4">
        <v>8.1701166666666705</v>
      </c>
      <c r="P31" s="4">
        <v>37418.7915298562</v>
      </c>
      <c r="Q31" s="4">
        <v>800</v>
      </c>
      <c r="R31" s="4">
        <v>748.68189470319101</v>
      </c>
      <c r="S31" s="4">
        <v>7.4399666666666704</v>
      </c>
      <c r="T31" s="4">
        <v>197851.754687957</v>
      </c>
      <c r="U31" s="4">
        <v>93.585236837898904</v>
      </c>
      <c r="V31" s="4">
        <v>8.1701166666666705</v>
      </c>
      <c r="W31" s="4">
        <v>37418.7915298562</v>
      </c>
      <c r="X31" s="4">
        <v>800</v>
      </c>
      <c r="Y31" s="4">
        <v>731.40197891715604</v>
      </c>
      <c r="Z31" s="4">
        <v>8.4672499999999999</v>
      </c>
      <c r="AA31" s="4">
        <v>73052.982296636095</v>
      </c>
      <c r="AB31" s="4">
        <v>91.425247364644505</v>
      </c>
      <c r="AC31" s="4">
        <v>10.147550000000001</v>
      </c>
      <c r="AD31" s="4">
        <v>32124.570012726999</v>
      </c>
      <c r="AE31" s="4">
        <v>800</v>
      </c>
      <c r="AF31" s="4">
        <v>779.89568532236899</v>
      </c>
      <c r="AG31" s="4">
        <v>17.303166666666701</v>
      </c>
      <c r="AH31" s="4">
        <v>913552.499112227</v>
      </c>
      <c r="AI31" s="4">
        <v>97.486960665296195</v>
      </c>
      <c r="AJ31" s="4">
        <v>17.302299999999999</v>
      </c>
      <c r="AK31" s="4">
        <v>406374.29598728201</v>
      </c>
    </row>
    <row r="32" spans="1:37">
      <c r="A32" s="1"/>
      <c r="B32" s="1"/>
      <c r="C32" s="1" t="s">
        <v>27</v>
      </c>
      <c r="D32" s="1"/>
      <c r="E32" s="1"/>
      <c r="F32" s="1" t="s">
        <v>12</v>
      </c>
      <c r="G32" s="1" t="s">
        <v>23</v>
      </c>
      <c r="H32" s="1" t="s">
        <v>132</v>
      </c>
      <c r="I32" s="2">
        <v>44497.662061400501</v>
      </c>
      <c r="J32" s="4">
        <v>5000</v>
      </c>
      <c r="K32" s="4">
        <v>4396.7117591871602</v>
      </c>
      <c r="L32" s="4">
        <v>6.3695000000000004</v>
      </c>
      <c r="M32" s="4">
        <v>1180460.08658369</v>
      </c>
      <c r="N32" s="4">
        <v>87.934235183743098</v>
      </c>
      <c r="O32" s="4">
        <v>8.1679333333333304</v>
      </c>
      <c r="P32" s="4">
        <v>39439.255088720703</v>
      </c>
      <c r="Q32" s="4">
        <v>5000</v>
      </c>
      <c r="R32" s="4">
        <v>4300.1149955861702</v>
      </c>
      <c r="S32" s="4">
        <v>7.4160333333333304</v>
      </c>
      <c r="T32" s="4">
        <v>1197737.3463818401</v>
      </c>
      <c r="U32" s="4">
        <v>86.002299911723398</v>
      </c>
      <c r="V32" s="4">
        <v>8.1679333333333304</v>
      </c>
      <c r="W32" s="4">
        <v>39439.255088720703</v>
      </c>
      <c r="X32" s="4">
        <v>5000</v>
      </c>
      <c r="Y32" s="4">
        <v>4466.4017865617798</v>
      </c>
      <c r="Z32" s="4">
        <v>8.4542000000000002</v>
      </c>
      <c r="AA32" s="4">
        <v>433526.913875987</v>
      </c>
      <c r="AB32" s="4">
        <v>89.328035731235602</v>
      </c>
      <c r="AC32" s="4">
        <v>10.2452666666667</v>
      </c>
      <c r="AD32" s="4">
        <v>31218.625637564899</v>
      </c>
      <c r="AE32" s="4">
        <v>5000</v>
      </c>
      <c r="AF32" s="4">
        <v>4758.87743502178</v>
      </c>
      <c r="AG32" s="4">
        <v>17.303166666666701</v>
      </c>
      <c r="AH32" s="4">
        <v>6103467.1880827704</v>
      </c>
      <c r="AI32" s="4">
        <v>95.177548700435494</v>
      </c>
      <c r="AJ32" s="4">
        <v>17.302299999999999</v>
      </c>
      <c r="AK32" s="4">
        <v>440830.17897224502</v>
      </c>
    </row>
    <row r="33" spans="1:37">
      <c r="A33" s="1"/>
      <c r="B33" s="1"/>
      <c r="C33" s="1" t="s">
        <v>27</v>
      </c>
      <c r="D33" s="1"/>
      <c r="E33" s="1"/>
      <c r="F33" s="1" t="s">
        <v>97</v>
      </c>
      <c r="G33" s="1" t="s">
        <v>23</v>
      </c>
      <c r="H33" s="1" t="s">
        <v>132</v>
      </c>
      <c r="I33" s="2">
        <v>44497.684866122698</v>
      </c>
      <c r="J33" s="4">
        <v>5000</v>
      </c>
      <c r="K33" s="4">
        <v>4487.0240767855403</v>
      </c>
      <c r="L33" s="4">
        <v>6.3803666666666699</v>
      </c>
      <c r="M33" s="4">
        <v>1176328.5717917101</v>
      </c>
      <c r="N33" s="4">
        <v>89.740481535710799</v>
      </c>
      <c r="O33" s="4">
        <v>8.1722833333333291</v>
      </c>
      <c r="P33" s="4">
        <v>38508.210631931601</v>
      </c>
      <c r="Q33" s="4">
        <v>5000</v>
      </c>
      <c r="R33" s="4">
        <v>4581.9177519074101</v>
      </c>
      <c r="S33" s="4">
        <v>7.4290833333333302</v>
      </c>
      <c r="T33" s="4">
        <v>1246101.57724833</v>
      </c>
      <c r="U33" s="4">
        <v>91.638355038148205</v>
      </c>
      <c r="V33" s="4">
        <v>8.1722833333333291</v>
      </c>
      <c r="W33" s="4">
        <v>38508.210631931601</v>
      </c>
      <c r="X33" s="4">
        <v>5000</v>
      </c>
      <c r="Y33" s="4">
        <v>4373.27433095182</v>
      </c>
      <c r="Z33" s="4">
        <v>8.4585500000000007</v>
      </c>
      <c r="AA33" s="4">
        <v>432716.98168462102</v>
      </c>
      <c r="AB33" s="4">
        <v>87.465486619036298</v>
      </c>
      <c r="AC33" s="4">
        <v>10.2452666666667</v>
      </c>
      <c r="AD33" s="4">
        <v>31823.850261030901</v>
      </c>
      <c r="AE33" s="4">
        <v>5000</v>
      </c>
      <c r="AF33" s="4">
        <v>4693.2059817195504</v>
      </c>
      <c r="AG33" s="4">
        <v>17.303166666666701</v>
      </c>
      <c r="AH33" s="4">
        <v>5986196.4739974802</v>
      </c>
      <c r="AI33" s="4">
        <v>93.864119634391102</v>
      </c>
      <c r="AJ33" s="4">
        <v>17.302299999999999</v>
      </c>
      <c r="AK33" s="4">
        <v>438421.23099569901</v>
      </c>
    </row>
    <row r="34" spans="1:37">
      <c r="A34" s="1"/>
      <c r="B34" s="1"/>
      <c r="C34" s="1" t="s">
        <v>113</v>
      </c>
      <c r="D34" s="1"/>
      <c r="E34" s="1"/>
      <c r="F34" s="1" t="s">
        <v>24</v>
      </c>
      <c r="G34" s="1" t="s">
        <v>23</v>
      </c>
      <c r="H34" s="1" t="s">
        <v>118</v>
      </c>
      <c r="I34" s="2">
        <v>44497.7077380556</v>
      </c>
      <c r="J34" s="4">
        <v>80</v>
      </c>
      <c r="K34" s="4">
        <v>92.969647950102299</v>
      </c>
      <c r="L34" s="4">
        <v>6.3455666666666701</v>
      </c>
      <c r="M34" s="4">
        <v>17505.788404945401</v>
      </c>
      <c r="N34" s="4">
        <v>116.212059937628</v>
      </c>
      <c r="O34" s="4">
        <v>8.1592333333333293</v>
      </c>
      <c r="P34" s="4">
        <v>31363.305524478099</v>
      </c>
      <c r="Q34" s="4">
        <v>80</v>
      </c>
      <c r="R34" s="4">
        <v>89.621842828935499</v>
      </c>
      <c r="S34" s="4">
        <v>7.4116833333333298</v>
      </c>
      <c r="T34" s="4">
        <v>19851.280064025901</v>
      </c>
      <c r="U34" s="4">
        <v>112.027303536169</v>
      </c>
      <c r="V34" s="4">
        <v>8.1592333333333293</v>
      </c>
      <c r="W34" s="4">
        <v>31363.305524478099</v>
      </c>
      <c r="X34" s="4">
        <v>80</v>
      </c>
      <c r="Y34" s="4">
        <v>85.220169028653103</v>
      </c>
      <c r="Z34" s="4">
        <v>8.4389666666666692</v>
      </c>
      <c r="AA34" s="4">
        <v>8135.4953970336401</v>
      </c>
      <c r="AB34" s="4">
        <v>106.525211285816</v>
      </c>
      <c r="AC34" s="4">
        <v>10.1084666666667</v>
      </c>
      <c r="AD34" s="4">
        <v>30704.1526585836</v>
      </c>
      <c r="AE34" s="4">
        <v>80</v>
      </c>
      <c r="AF34" s="4">
        <v>80.361799302642396</v>
      </c>
      <c r="AG34" s="4">
        <v>17.303166666666701</v>
      </c>
      <c r="AH34" s="4">
        <v>85520.385048277996</v>
      </c>
      <c r="AI34" s="4">
        <v>100.452249128303</v>
      </c>
      <c r="AJ34" s="4">
        <v>17.302299999999999</v>
      </c>
      <c r="AK34" s="4">
        <v>408873.803041087</v>
      </c>
    </row>
    <row r="35" spans="1:37">
      <c r="A35" s="1"/>
      <c r="B35" s="1"/>
      <c r="C35" s="1" t="s">
        <v>130</v>
      </c>
      <c r="D35" s="1"/>
      <c r="E35" s="1"/>
      <c r="F35" s="1" t="s">
        <v>29</v>
      </c>
      <c r="G35" s="1" t="s">
        <v>23</v>
      </c>
      <c r="H35" s="1" t="s">
        <v>32</v>
      </c>
      <c r="I35" s="2">
        <v>44497.8904608218</v>
      </c>
      <c r="J35" s="4">
        <v>500</v>
      </c>
      <c r="K35" s="4">
        <v>475.64230170717201</v>
      </c>
      <c r="L35" s="4">
        <v>6.3956</v>
      </c>
      <c r="M35" s="4">
        <v>113077.08074915101</v>
      </c>
      <c r="N35" s="4">
        <v>95.128460341434305</v>
      </c>
      <c r="O35" s="4">
        <v>8.1788166666666697</v>
      </c>
      <c r="P35" s="4">
        <v>35672.209105433503</v>
      </c>
      <c r="Q35" s="4">
        <v>500</v>
      </c>
      <c r="R35" s="4">
        <v>505.92855892918197</v>
      </c>
      <c r="S35" s="4">
        <v>7.4421499999999998</v>
      </c>
      <c r="T35" s="4">
        <v>127459.443654542</v>
      </c>
      <c r="U35" s="4">
        <v>101.18571178583601</v>
      </c>
      <c r="V35" s="4">
        <v>8.1788166666666697</v>
      </c>
      <c r="W35" s="4">
        <v>35672.209105433503</v>
      </c>
      <c r="X35" s="4">
        <v>500</v>
      </c>
      <c r="Y35" s="4">
        <v>509.57142508819999</v>
      </c>
      <c r="Z35" s="4">
        <v>8.4650666666666705</v>
      </c>
      <c r="AA35" s="4">
        <v>45633.4259288065</v>
      </c>
      <c r="AB35" s="4">
        <v>101.91428501764</v>
      </c>
      <c r="AC35" s="4">
        <v>10.128016666666699</v>
      </c>
      <c r="AD35" s="4">
        <v>28802.720663772001</v>
      </c>
      <c r="AE35" s="4">
        <v>500</v>
      </c>
      <c r="AF35" s="4">
        <v>480.47675660968201</v>
      </c>
      <c r="AG35" s="4">
        <v>17.303166666666701</v>
      </c>
      <c r="AH35" s="4">
        <v>565299.61218765797</v>
      </c>
      <c r="AI35" s="4">
        <v>96.095351321936405</v>
      </c>
      <c r="AJ35" s="4">
        <v>17.302299999999999</v>
      </c>
      <c r="AK35" s="4">
        <v>411020.68680041097</v>
      </c>
    </row>
    <row r="36" spans="1:37">
      <c r="A36" s="1"/>
      <c r="B36" s="1"/>
      <c r="C36" s="1" t="s">
        <v>49</v>
      </c>
      <c r="D36" s="1"/>
      <c r="E36" s="1"/>
      <c r="F36" s="1" t="s">
        <v>51</v>
      </c>
      <c r="G36" s="1" t="s">
        <v>23</v>
      </c>
      <c r="H36" s="1" t="s">
        <v>95</v>
      </c>
      <c r="I36" s="2">
        <v>44498.004615486097</v>
      </c>
      <c r="J36" s="4">
        <v>350</v>
      </c>
      <c r="K36" s="4">
        <v>334.14189288863298</v>
      </c>
      <c r="L36" s="4">
        <v>6.3847166666666704</v>
      </c>
      <c r="M36" s="4">
        <v>85391.727054748306</v>
      </c>
      <c r="N36" s="4">
        <v>95.469112253895005</v>
      </c>
      <c r="O36" s="4">
        <v>8.1679333333333304</v>
      </c>
      <c r="P36" s="4">
        <v>38741.234527772503</v>
      </c>
      <c r="Q36" s="4">
        <v>350</v>
      </c>
      <c r="R36" s="4">
        <v>347.42250508304897</v>
      </c>
      <c r="S36" s="4">
        <v>7.4399666666666704</v>
      </c>
      <c r="T36" s="4">
        <v>95057.025699969105</v>
      </c>
      <c r="U36" s="4">
        <v>99.263572880871294</v>
      </c>
      <c r="V36" s="4">
        <v>8.1679333333333304</v>
      </c>
      <c r="W36" s="4">
        <v>38741.234527772503</v>
      </c>
      <c r="X36" s="4">
        <v>350</v>
      </c>
      <c r="Y36" s="4">
        <v>335.66618684492602</v>
      </c>
      <c r="Z36" s="4">
        <v>8.4628999999999994</v>
      </c>
      <c r="AA36" s="4">
        <v>32381.850630819699</v>
      </c>
      <c r="AB36" s="4">
        <v>95.904624812836104</v>
      </c>
      <c r="AC36" s="4">
        <v>10.128016666666699</v>
      </c>
      <c r="AD36" s="4">
        <v>31027.699334213801</v>
      </c>
      <c r="AE36" s="4">
        <v>350</v>
      </c>
      <c r="AF36" s="4">
        <v>350.29058653460299</v>
      </c>
      <c r="AG36" s="4">
        <v>17.303166666666701</v>
      </c>
      <c r="AH36" s="4">
        <v>428442.92358786601</v>
      </c>
      <c r="AI36" s="4">
        <v>100.08302472417201</v>
      </c>
      <c r="AJ36" s="4">
        <v>17.302299999999999</v>
      </c>
      <c r="AK36" s="4">
        <v>430203.06101450202</v>
      </c>
    </row>
    <row r="37" spans="1:37">
      <c r="A37" s="1"/>
      <c r="B37" s="1"/>
      <c r="C37" s="1" t="s">
        <v>342</v>
      </c>
      <c r="D37" s="1"/>
      <c r="E37" s="1"/>
      <c r="F37" s="1" t="s">
        <v>54</v>
      </c>
      <c r="G37" s="1" t="s">
        <v>21</v>
      </c>
      <c r="H37" s="1" t="s">
        <v>132</v>
      </c>
      <c r="I37" s="2">
        <v>44497.730564594902</v>
      </c>
      <c r="J37" s="4">
        <v>5000</v>
      </c>
      <c r="K37" s="4">
        <v>162.96769128491599</v>
      </c>
      <c r="L37" s="4">
        <v>6.3803666666666699</v>
      </c>
      <c r="M37" s="4">
        <v>42166.169661675602</v>
      </c>
      <c r="N37" s="4"/>
      <c r="O37" s="4">
        <v>8.1679333333333304</v>
      </c>
      <c r="P37" s="4">
        <v>40705.007485973001</v>
      </c>
      <c r="Q37" s="4">
        <v>5000</v>
      </c>
      <c r="R37" s="4">
        <v>116.19217372116999</v>
      </c>
      <c r="S37" s="4">
        <v>7.4160333333333304</v>
      </c>
      <c r="T37" s="4">
        <v>33402.389310501101</v>
      </c>
      <c r="U37" s="4"/>
      <c r="V37" s="4">
        <v>8.1679333333333304</v>
      </c>
      <c r="W37" s="4">
        <v>40705.007485973001</v>
      </c>
      <c r="X37" s="4">
        <v>5000</v>
      </c>
      <c r="Y37" s="4">
        <v>278.78635726706102</v>
      </c>
      <c r="Z37" s="4">
        <v>8.46071666666667</v>
      </c>
      <c r="AA37" s="4">
        <v>27499.199239996698</v>
      </c>
      <c r="AB37" s="4"/>
      <c r="AC37" s="4">
        <v>10.121499999999999</v>
      </c>
      <c r="AD37" s="4">
        <v>31725.1756006627</v>
      </c>
      <c r="AE37" s="4">
        <v>5000</v>
      </c>
      <c r="AF37" s="4">
        <v>716.78408120788299</v>
      </c>
      <c r="AG37" s="4">
        <v>17.303166666666701</v>
      </c>
      <c r="AH37" s="4">
        <v>882434.867158829</v>
      </c>
      <c r="AI37" s="4"/>
      <c r="AJ37" s="4">
        <v>17.302299999999999</v>
      </c>
      <c r="AK37" s="4">
        <v>427513.777618522</v>
      </c>
    </row>
    <row r="38" spans="1:37">
      <c r="A38" s="1"/>
      <c r="B38" s="1"/>
      <c r="C38" s="1" t="s">
        <v>341</v>
      </c>
      <c r="D38" s="1"/>
      <c r="E38" s="1"/>
      <c r="F38" s="1" t="s">
        <v>68</v>
      </c>
      <c r="G38" s="1" t="s">
        <v>21</v>
      </c>
      <c r="H38" s="1" t="s">
        <v>132</v>
      </c>
      <c r="I38" s="2">
        <v>44497.753425486102</v>
      </c>
      <c r="J38" s="4">
        <v>5000</v>
      </c>
      <c r="K38" s="4">
        <v>197.827177696614</v>
      </c>
      <c r="L38" s="4">
        <v>6.3956</v>
      </c>
      <c r="M38" s="4">
        <v>52827.295680569499</v>
      </c>
      <c r="N38" s="4"/>
      <c r="O38" s="4">
        <v>8.1744666666666692</v>
      </c>
      <c r="P38" s="4">
        <v>41471.831126408702</v>
      </c>
      <c r="Q38" s="4">
        <v>5000</v>
      </c>
      <c r="R38" s="4">
        <v>139.96561268576701</v>
      </c>
      <c r="S38" s="4">
        <v>7.4421499999999998</v>
      </c>
      <c r="T38" s="4">
        <v>40994.668508757903</v>
      </c>
      <c r="U38" s="4"/>
      <c r="V38" s="4">
        <v>8.1744666666666692</v>
      </c>
      <c r="W38" s="4">
        <v>41471.831126408702</v>
      </c>
      <c r="X38" s="4">
        <v>5000</v>
      </c>
      <c r="Y38" s="4">
        <v>308.67001193018098</v>
      </c>
      <c r="Z38" s="4">
        <v>8.4563666666666695</v>
      </c>
      <c r="AA38" s="4">
        <v>31181.557511800798</v>
      </c>
      <c r="AB38" s="4"/>
      <c r="AC38" s="4">
        <v>10.121499999999999</v>
      </c>
      <c r="AD38" s="4">
        <v>32490.685161620699</v>
      </c>
      <c r="AE38" s="4">
        <v>5000</v>
      </c>
      <c r="AF38" s="4">
        <v>775.10380918995702</v>
      </c>
      <c r="AG38" s="4">
        <v>17.303166666666701</v>
      </c>
      <c r="AH38" s="4">
        <v>962661.49549026496</v>
      </c>
      <c r="AI38" s="4"/>
      <c r="AJ38" s="4">
        <v>17.302299999999999</v>
      </c>
      <c r="AK38" s="4">
        <v>430896.439380861</v>
      </c>
    </row>
    <row r="39" spans="1:37">
      <c r="A39" s="1"/>
      <c r="B39" s="1"/>
      <c r="C39" s="1" t="s">
        <v>340</v>
      </c>
      <c r="D39" s="1"/>
      <c r="E39" s="1"/>
      <c r="F39" s="1" t="s">
        <v>102</v>
      </c>
      <c r="G39" s="1" t="s">
        <v>21</v>
      </c>
      <c r="H39" s="1" t="s">
        <v>132</v>
      </c>
      <c r="I39" s="2">
        <v>44497.7762538194</v>
      </c>
      <c r="J39" s="4">
        <v>5000</v>
      </c>
      <c r="K39" s="4">
        <v>187.634104733448</v>
      </c>
      <c r="L39" s="4">
        <v>6.3977833333333303</v>
      </c>
      <c r="M39" s="4">
        <v>46617.748214639498</v>
      </c>
      <c r="N39" s="4"/>
      <c r="O39" s="4">
        <v>8.1679333333333304</v>
      </c>
      <c r="P39" s="4">
        <v>38711.213704220099</v>
      </c>
      <c r="Q39" s="4">
        <v>5000</v>
      </c>
      <c r="R39" s="4">
        <v>138.389663664328</v>
      </c>
      <c r="S39" s="4">
        <v>7.4421499999999998</v>
      </c>
      <c r="T39" s="4">
        <v>37834.958305267297</v>
      </c>
      <c r="U39" s="4"/>
      <c r="V39" s="4">
        <v>8.1679333333333304</v>
      </c>
      <c r="W39" s="4">
        <v>38711.213704220099</v>
      </c>
      <c r="X39" s="4">
        <v>5000</v>
      </c>
      <c r="Y39" s="4">
        <v>303.25697525460703</v>
      </c>
      <c r="Z39" s="4">
        <v>8.4716000000000005</v>
      </c>
      <c r="AA39" s="4">
        <v>29726.2421874926</v>
      </c>
      <c r="AB39" s="4"/>
      <c r="AC39" s="4">
        <v>10.121499999999999</v>
      </c>
      <c r="AD39" s="4">
        <v>31527.1502940994</v>
      </c>
      <c r="AE39" s="4">
        <v>5000</v>
      </c>
      <c r="AF39" s="4">
        <v>728.99933158446902</v>
      </c>
      <c r="AG39" s="4">
        <v>17.303166666666701</v>
      </c>
      <c r="AH39" s="4">
        <v>877793.55737823294</v>
      </c>
      <c r="AI39" s="4"/>
      <c r="AJ39" s="4">
        <v>17.2958</v>
      </c>
      <c r="AK39" s="4">
        <v>418054.309784727</v>
      </c>
    </row>
    <row r="40" spans="1:37">
      <c r="A40" s="1"/>
      <c r="B40" s="1"/>
      <c r="C40" s="1" t="s">
        <v>339</v>
      </c>
      <c r="D40" s="1"/>
      <c r="E40" s="1"/>
      <c r="F40" s="1" t="s">
        <v>16</v>
      </c>
      <c r="G40" s="1" t="s">
        <v>21</v>
      </c>
      <c r="H40" s="1" t="s">
        <v>132</v>
      </c>
      <c r="I40" s="2">
        <v>44497.799120312498</v>
      </c>
      <c r="J40" s="4">
        <v>5000</v>
      </c>
      <c r="K40" s="4">
        <v>98.356429661010907</v>
      </c>
      <c r="L40" s="4">
        <v>6.34338333333333</v>
      </c>
      <c r="M40" s="4">
        <v>20684.092551944501</v>
      </c>
      <c r="N40" s="4"/>
      <c r="O40" s="4">
        <v>8.1483666666666696</v>
      </c>
      <c r="P40" s="4">
        <v>34767.4982400222</v>
      </c>
      <c r="Q40" s="4">
        <v>5000</v>
      </c>
      <c r="R40" s="4">
        <v>77.188093631127103</v>
      </c>
      <c r="S40" s="4">
        <v>7.4116833333333298</v>
      </c>
      <c r="T40" s="4">
        <v>18952.9394139098</v>
      </c>
      <c r="U40" s="4"/>
      <c r="V40" s="4">
        <v>8.1483666666666696</v>
      </c>
      <c r="W40" s="4">
        <v>34767.4982400222</v>
      </c>
      <c r="X40" s="4">
        <v>5000</v>
      </c>
      <c r="Y40" s="4">
        <v>190.12371884181201</v>
      </c>
      <c r="Z40" s="4">
        <v>8.4389666666666692</v>
      </c>
      <c r="AA40" s="4">
        <v>17959.484038393701</v>
      </c>
      <c r="AB40" s="4"/>
      <c r="AC40" s="4">
        <v>10.1084666666667</v>
      </c>
      <c r="AD40" s="4">
        <v>30381.769132494701</v>
      </c>
      <c r="AE40" s="4">
        <v>5000</v>
      </c>
      <c r="AF40" s="4">
        <v>557.55623229780304</v>
      </c>
      <c r="AG40" s="4">
        <v>17.303166666666701</v>
      </c>
      <c r="AH40" s="4">
        <v>725064.85525033204</v>
      </c>
      <c r="AI40" s="4"/>
      <c r="AJ40" s="4">
        <v>17.2958</v>
      </c>
      <c r="AK40" s="4">
        <v>453161.21160944999</v>
      </c>
    </row>
    <row r="41" spans="1:37">
      <c r="A41" s="1"/>
      <c r="B41" s="1"/>
      <c r="C41" s="1" t="s">
        <v>338</v>
      </c>
      <c r="D41" s="1"/>
      <c r="E41" s="1"/>
      <c r="F41" s="1" t="s">
        <v>36</v>
      </c>
      <c r="G41" s="1" t="s">
        <v>21</v>
      </c>
      <c r="H41" s="1" t="s">
        <v>133</v>
      </c>
      <c r="I41" s="2">
        <v>44497.821932731502</v>
      </c>
      <c r="J41" s="4">
        <v>3500</v>
      </c>
      <c r="K41" s="4">
        <v>100.90360757242</v>
      </c>
      <c r="L41" s="4">
        <v>6.3781999999999996</v>
      </c>
      <c r="M41" s="4">
        <v>25572.923653576701</v>
      </c>
      <c r="N41" s="4"/>
      <c r="O41" s="4">
        <v>8.1657666666666699</v>
      </c>
      <c r="P41" s="4">
        <v>41764.630946186102</v>
      </c>
      <c r="Q41" s="4">
        <v>3500</v>
      </c>
      <c r="R41" s="4">
        <v>77.357280531520203</v>
      </c>
      <c r="S41" s="4">
        <v>7.4312666666666702</v>
      </c>
      <c r="T41" s="4">
        <v>22817.2163302917</v>
      </c>
      <c r="U41" s="4"/>
      <c r="V41" s="4">
        <v>8.1657666666666699</v>
      </c>
      <c r="W41" s="4">
        <v>41764.630946186102</v>
      </c>
      <c r="X41" s="4">
        <v>3500</v>
      </c>
      <c r="Y41" s="4">
        <v>170.71157581994501</v>
      </c>
      <c r="Z41" s="4">
        <v>8.4672499999999999</v>
      </c>
      <c r="AA41" s="4">
        <v>17623.934144077099</v>
      </c>
      <c r="AB41" s="4"/>
      <c r="AC41" s="4">
        <v>10.114983333333299</v>
      </c>
      <c r="AD41" s="4">
        <v>33204.381441524798</v>
      </c>
      <c r="AE41" s="4">
        <v>3500</v>
      </c>
      <c r="AF41" s="4">
        <v>612.17316233430802</v>
      </c>
      <c r="AG41" s="4">
        <v>17.303166666666701</v>
      </c>
      <c r="AH41" s="4">
        <v>781493.97441289097</v>
      </c>
      <c r="AI41" s="4"/>
      <c r="AJ41" s="4">
        <v>17.302299999999999</v>
      </c>
      <c r="AK41" s="4">
        <v>444231.46462922299</v>
      </c>
    </row>
    <row r="42" spans="1:37">
      <c r="A42" s="1"/>
      <c r="B42" s="1"/>
      <c r="C42" s="1" t="s">
        <v>337</v>
      </c>
      <c r="D42" s="1"/>
      <c r="E42" s="1"/>
      <c r="F42" s="1" t="s">
        <v>103</v>
      </c>
      <c r="G42" s="1" t="s">
        <v>21</v>
      </c>
      <c r="H42" s="1" t="s">
        <v>39</v>
      </c>
      <c r="I42" s="2">
        <v>44497.844824895801</v>
      </c>
      <c r="J42" s="4">
        <v>2500</v>
      </c>
      <c r="K42" s="4">
        <v>95.540393329250904</v>
      </c>
      <c r="L42" s="4">
        <v>6.3825500000000002</v>
      </c>
      <c r="M42" s="4">
        <v>25297.141403248701</v>
      </c>
      <c r="N42" s="4"/>
      <c r="O42" s="4">
        <v>8.1701166666666705</v>
      </c>
      <c r="P42" s="4">
        <v>43941.020526856097</v>
      </c>
      <c r="Q42" s="4">
        <v>2500</v>
      </c>
      <c r="R42" s="4">
        <v>70.986031382693895</v>
      </c>
      <c r="S42" s="4">
        <v>7.4334333333333298</v>
      </c>
      <c r="T42" s="4">
        <v>22029.054323343</v>
      </c>
      <c r="U42" s="4"/>
      <c r="V42" s="4">
        <v>8.1701166666666705</v>
      </c>
      <c r="W42" s="4">
        <v>43941.020526856097</v>
      </c>
      <c r="X42" s="4">
        <v>2500</v>
      </c>
      <c r="Y42" s="4">
        <v>169.16193691178199</v>
      </c>
      <c r="Z42" s="4">
        <v>8.4650666666666705</v>
      </c>
      <c r="AA42" s="4">
        <v>17896.237682256698</v>
      </c>
      <c r="AB42" s="4"/>
      <c r="AC42" s="4">
        <v>10.114983333333299</v>
      </c>
      <c r="AD42" s="4">
        <v>34026.2896076752</v>
      </c>
      <c r="AE42" s="4">
        <v>2500</v>
      </c>
      <c r="AF42" s="4">
        <v>634.38426743559205</v>
      </c>
      <c r="AG42" s="4">
        <v>17.303166666666701</v>
      </c>
      <c r="AH42" s="4">
        <v>806139.23865785403</v>
      </c>
      <c r="AI42" s="4"/>
      <c r="AJ42" s="4">
        <v>17.302299999999999</v>
      </c>
      <c r="AK42" s="4">
        <v>441976.34537975199</v>
      </c>
    </row>
    <row r="43" spans="1:37">
      <c r="A43" s="1"/>
      <c r="B43" s="1"/>
      <c r="C43" s="1" t="s">
        <v>43</v>
      </c>
      <c r="D43" s="1"/>
      <c r="E43" s="1"/>
      <c r="F43" s="1" t="s">
        <v>44</v>
      </c>
      <c r="G43" s="1" t="s">
        <v>21</v>
      </c>
      <c r="H43" s="1" t="s">
        <v>134</v>
      </c>
      <c r="I43" s="2">
        <v>44497.867609490699</v>
      </c>
      <c r="J43" s="4">
        <v>1500</v>
      </c>
      <c r="K43" s="4">
        <v>42.874006715772303</v>
      </c>
      <c r="L43" s="4">
        <v>6.4064833333333304</v>
      </c>
      <c r="M43" s="4">
        <v>8975.2940779719502</v>
      </c>
      <c r="N43" s="4"/>
      <c r="O43" s="4">
        <v>8.1788166666666697</v>
      </c>
      <c r="P43" s="4">
        <v>41502.340857825802</v>
      </c>
      <c r="Q43" s="4">
        <v>1500</v>
      </c>
      <c r="R43" s="4">
        <v>43.166469553988598</v>
      </c>
      <c r="S43" s="4">
        <v>7.4312666666666702</v>
      </c>
      <c r="T43" s="4">
        <v>12652.371682499999</v>
      </c>
      <c r="U43" s="4"/>
      <c r="V43" s="4">
        <v>8.1788166666666697</v>
      </c>
      <c r="W43" s="4">
        <v>41502.340857825802</v>
      </c>
      <c r="X43" s="4">
        <v>1500</v>
      </c>
      <c r="Y43" s="4">
        <v>32.216840126290201</v>
      </c>
      <c r="Z43" s="4">
        <v>8.4628999999999994</v>
      </c>
      <c r="AA43" s="4">
        <v>3749.62888912581</v>
      </c>
      <c r="AB43" s="4"/>
      <c r="AC43" s="4">
        <v>10.121499999999999</v>
      </c>
      <c r="AD43" s="4">
        <v>37433.535656409003</v>
      </c>
      <c r="AE43" s="4">
        <v>1500</v>
      </c>
      <c r="AF43" s="4">
        <v>60.827446157662699</v>
      </c>
      <c r="AG43" s="4">
        <v>17.303166666666701</v>
      </c>
      <c r="AH43" s="4">
        <v>77052.498581928303</v>
      </c>
      <c r="AI43" s="4"/>
      <c r="AJ43" s="4">
        <v>17.2958</v>
      </c>
      <c r="AK43" s="4">
        <v>506174.91620342399</v>
      </c>
    </row>
    <row r="44" spans="1:37">
      <c r="A44" s="1"/>
      <c r="B44" s="1"/>
      <c r="C44" s="1" t="s">
        <v>88</v>
      </c>
      <c r="D44" s="1"/>
      <c r="E44" s="1"/>
      <c r="F44" s="1" t="s">
        <v>58</v>
      </c>
      <c r="G44" s="1" t="s">
        <v>21</v>
      </c>
      <c r="H44" s="1" t="s">
        <v>93</v>
      </c>
      <c r="I44" s="2">
        <v>44497.913270370402</v>
      </c>
      <c r="J44" s="4">
        <v>800</v>
      </c>
      <c r="K44" s="4">
        <v>0</v>
      </c>
      <c r="L44" s="4">
        <v>5.9452166666666697</v>
      </c>
      <c r="M44" s="4">
        <v>0</v>
      </c>
      <c r="N44" s="4"/>
      <c r="O44" s="4">
        <v>8.1657666666666699</v>
      </c>
      <c r="P44" s="4">
        <v>40013.392062698898</v>
      </c>
      <c r="Q44" s="4">
        <v>800</v>
      </c>
      <c r="R44" s="4">
        <v>0</v>
      </c>
      <c r="S44" s="4">
        <v>7.4269166666666697</v>
      </c>
      <c r="T44" s="4">
        <v>0</v>
      </c>
      <c r="U44" s="4"/>
      <c r="V44" s="4">
        <v>8.1657666666666699</v>
      </c>
      <c r="W44" s="4">
        <v>40013.392062698898</v>
      </c>
      <c r="X44" s="4">
        <v>800</v>
      </c>
      <c r="Y44" s="4">
        <v>0</v>
      </c>
      <c r="Z44" s="4">
        <v>8.1692499999999999</v>
      </c>
      <c r="AA44" s="4">
        <v>0</v>
      </c>
      <c r="AB44" s="4"/>
      <c r="AC44" s="4">
        <v>10.1084666666667</v>
      </c>
      <c r="AD44" s="4">
        <v>32554.967632536202</v>
      </c>
      <c r="AE44" s="4">
        <v>800</v>
      </c>
      <c r="AF44" s="4">
        <v>0</v>
      </c>
      <c r="AG44" s="4">
        <v>17.29665</v>
      </c>
      <c r="AH44" s="4">
        <v>0</v>
      </c>
      <c r="AI44" s="4"/>
      <c r="AJ44" s="4">
        <v>17.302299999999999</v>
      </c>
      <c r="AK44" s="4">
        <v>426398.24547450501</v>
      </c>
    </row>
    <row r="45" spans="1:37">
      <c r="A45" s="1"/>
      <c r="B45" s="1"/>
      <c r="C45" s="1" t="s">
        <v>336</v>
      </c>
      <c r="D45" s="1"/>
      <c r="E45" s="1"/>
      <c r="F45" s="1" t="s">
        <v>13</v>
      </c>
      <c r="G45" s="1" t="s">
        <v>21</v>
      </c>
      <c r="H45" s="1" t="s">
        <v>95</v>
      </c>
      <c r="I45" s="2">
        <v>44497.936134328702</v>
      </c>
      <c r="J45" s="4">
        <v>350</v>
      </c>
      <c r="K45" s="4">
        <v>61.114411478003802</v>
      </c>
      <c r="L45" s="4">
        <v>6.4086499999999997</v>
      </c>
      <c r="M45" s="4">
        <v>14165.8272986582</v>
      </c>
      <c r="N45" s="4"/>
      <c r="O45" s="4">
        <v>8.1701166666666705</v>
      </c>
      <c r="P45" s="4">
        <v>41572.462273489597</v>
      </c>
      <c r="Q45" s="4">
        <v>350</v>
      </c>
      <c r="R45" s="4">
        <v>30.705037476755098</v>
      </c>
      <c r="S45" s="4">
        <v>7.4312666666666702</v>
      </c>
      <c r="T45" s="4">
        <v>9015.0512012023901</v>
      </c>
      <c r="U45" s="4"/>
      <c r="V45" s="4">
        <v>8.1701166666666705</v>
      </c>
      <c r="W45" s="4">
        <v>41572.462273489597</v>
      </c>
      <c r="X45" s="4">
        <v>350</v>
      </c>
      <c r="Y45" s="4">
        <v>51.846761408349103</v>
      </c>
      <c r="Z45" s="4">
        <v>8.4694166666666693</v>
      </c>
      <c r="AA45" s="4">
        <v>5063.8561695749004</v>
      </c>
      <c r="AB45" s="4"/>
      <c r="AC45" s="4">
        <v>10.128016666666699</v>
      </c>
      <c r="AD45" s="4">
        <v>31413.420839275899</v>
      </c>
      <c r="AE45" s="4">
        <v>350</v>
      </c>
      <c r="AF45" s="4">
        <v>236.91538433194901</v>
      </c>
      <c r="AG45" s="4">
        <v>17.303166666666701</v>
      </c>
      <c r="AH45" s="4">
        <v>270698.612112806</v>
      </c>
      <c r="AI45" s="4"/>
      <c r="AJ45" s="4">
        <v>17.302299999999999</v>
      </c>
      <c r="AK45" s="4">
        <v>406784.42189874803</v>
      </c>
    </row>
    <row r="46" spans="1:37">
      <c r="A46" s="1"/>
      <c r="B46" s="1"/>
      <c r="C46" s="1" t="s">
        <v>335</v>
      </c>
      <c r="D46" s="1"/>
      <c r="E46" s="1"/>
      <c r="F46" s="1" t="s">
        <v>50</v>
      </c>
      <c r="G46" s="1" t="s">
        <v>21</v>
      </c>
      <c r="H46" s="1" t="s">
        <v>57</v>
      </c>
      <c r="I46" s="2">
        <v>44497.958939768498</v>
      </c>
      <c r="J46" s="4">
        <v>200</v>
      </c>
      <c r="K46" s="4">
        <v>50.395663064732702</v>
      </c>
      <c r="L46" s="4">
        <v>6.3781999999999996</v>
      </c>
      <c r="M46" s="4">
        <v>11538.0919506763</v>
      </c>
      <c r="N46" s="4"/>
      <c r="O46" s="4">
        <v>8.1570666666666707</v>
      </c>
      <c r="P46" s="4">
        <v>43117.730455957397</v>
      </c>
      <c r="Q46" s="4">
        <v>200</v>
      </c>
      <c r="R46" s="4">
        <v>21.697813200873501</v>
      </c>
      <c r="S46" s="4">
        <v>7.4269166666666697</v>
      </c>
      <c r="T46" s="4">
        <v>6607.3099063074897</v>
      </c>
      <c r="U46" s="4"/>
      <c r="V46" s="4">
        <v>8.1570666666666707</v>
      </c>
      <c r="W46" s="4">
        <v>43117.730455957397</v>
      </c>
      <c r="X46" s="4">
        <v>200</v>
      </c>
      <c r="Y46" s="4">
        <v>30.169180521735601</v>
      </c>
      <c r="Z46" s="4">
        <v>8.4628999999999994</v>
      </c>
      <c r="AA46" s="4">
        <v>3169.3173953067799</v>
      </c>
      <c r="AB46" s="4"/>
      <c r="AC46" s="4">
        <v>10.128016666666699</v>
      </c>
      <c r="AD46" s="4">
        <v>33787.629626231901</v>
      </c>
      <c r="AE46" s="4">
        <v>200</v>
      </c>
      <c r="AF46" s="4">
        <v>199.831986500016</v>
      </c>
      <c r="AG46" s="4">
        <v>17.303166666666701</v>
      </c>
      <c r="AH46" s="4">
        <v>235137.34463125101</v>
      </c>
      <c r="AI46" s="4"/>
      <c r="AJ46" s="4">
        <v>17.302299999999999</v>
      </c>
      <c r="AK46" s="4">
        <v>421865.96417950501</v>
      </c>
    </row>
    <row r="47" spans="1:37">
      <c r="A47" s="1"/>
      <c r="B47" s="1"/>
      <c r="C47" s="1" t="s">
        <v>334</v>
      </c>
      <c r="D47" s="1"/>
      <c r="E47" s="1"/>
      <c r="F47" s="1" t="s">
        <v>91</v>
      </c>
      <c r="G47" s="1" t="s">
        <v>21</v>
      </c>
      <c r="H47" s="1" t="s">
        <v>115</v>
      </c>
      <c r="I47" s="2">
        <v>44497.981797615699</v>
      </c>
      <c r="J47" s="4">
        <v>125</v>
      </c>
      <c r="K47" s="4">
        <v>77.213676698692296</v>
      </c>
      <c r="L47" s="4">
        <v>6.3695000000000004</v>
      </c>
      <c r="M47" s="4">
        <v>14185.9884287857</v>
      </c>
      <c r="N47" s="4"/>
      <c r="O47" s="4">
        <v>8.1483666666666696</v>
      </c>
      <c r="P47" s="4">
        <v>31480.531643697799</v>
      </c>
      <c r="Q47" s="4">
        <v>125</v>
      </c>
      <c r="R47" s="4">
        <v>37.9344682226955</v>
      </c>
      <c r="S47" s="4">
        <v>7.4029833333333297</v>
      </c>
      <c r="T47" s="4">
        <v>8433.9083341929199</v>
      </c>
      <c r="U47" s="4"/>
      <c r="V47" s="4">
        <v>8.1483666666666696</v>
      </c>
      <c r="W47" s="4">
        <v>31480.531643697799</v>
      </c>
      <c r="X47" s="4">
        <v>125</v>
      </c>
      <c r="Y47" s="4">
        <v>33.245369700908398</v>
      </c>
      <c r="Z47" s="4">
        <v>8.4628999999999994</v>
      </c>
      <c r="AA47" s="4">
        <v>3052.2421464210302</v>
      </c>
      <c r="AB47" s="4"/>
      <c r="AC47" s="4">
        <v>10.121499999999999</v>
      </c>
      <c r="AD47" s="4">
        <v>29528.631651945201</v>
      </c>
      <c r="AE47" s="4">
        <v>125</v>
      </c>
      <c r="AF47" s="4">
        <v>237.08782924785601</v>
      </c>
      <c r="AG47" s="4">
        <v>17.303166666666701</v>
      </c>
      <c r="AH47" s="4">
        <v>267897.79602503602</v>
      </c>
      <c r="AI47" s="4"/>
      <c r="AJ47" s="4">
        <v>17.302299999999999</v>
      </c>
      <c r="AK47" s="4">
        <v>402271.74473852001</v>
      </c>
    </row>
    <row r="48" spans="1:37">
      <c r="A48" s="1"/>
      <c r="B48" s="1"/>
      <c r="C48" s="1" t="s">
        <v>88</v>
      </c>
      <c r="D48" s="1"/>
      <c r="E48" s="1"/>
      <c r="F48" s="1" t="s">
        <v>89</v>
      </c>
      <c r="G48" s="1" t="s">
        <v>21</v>
      </c>
      <c r="H48" s="1" t="s">
        <v>127</v>
      </c>
      <c r="I48" s="2">
        <v>44498.027496087998</v>
      </c>
      <c r="J48" s="4">
        <v>50</v>
      </c>
      <c r="K48" s="4">
        <v>0</v>
      </c>
      <c r="L48" s="4">
        <v>6.4673999999999996</v>
      </c>
      <c r="M48" s="4">
        <v>0</v>
      </c>
      <c r="N48" s="4"/>
      <c r="O48" s="4">
        <v>8.1722833333333291</v>
      </c>
      <c r="P48" s="4">
        <v>40438.023404702901</v>
      </c>
      <c r="Q48" s="4">
        <v>50</v>
      </c>
      <c r="R48" s="4">
        <v>0</v>
      </c>
      <c r="S48" s="4">
        <v>7.3964499999999997</v>
      </c>
      <c r="T48" s="4">
        <v>0</v>
      </c>
      <c r="U48" s="4"/>
      <c r="V48" s="4">
        <v>8.1722833333333291</v>
      </c>
      <c r="W48" s="4">
        <v>40438.023404702901</v>
      </c>
      <c r="X48" s="4">
        <v>50</v>
      </c>
      <c r="Y48" s="4">
        <v>0</v>
      </c>
      <c r="Z48" s="4">
        <v>8.1736000000000004</v>
      </c>
      <c r="AA48" s="4">
        <v>0</v>
      </c>
      <c r="AB48" s="4"/>
      <c r="AC48" s="4">
        <v>10.1084666666667</v>
      </c>
      <c r="AD48" s="4">
        <v>32253.324113418101</v>
      </c>
      <c r="AE48" s="4">
        <v>50</v>
      </c>
      <c r="AF48" s="4">
        <v>0</v>
      </c>
      <c r="AG48" s="4">
        <v>17.29665</v>
      </c>
      <c r="AH48" s="4">
        <v>0</v>
      </c>
      <c r="AI48" s="4"/>
      <c r="AJ48" s="4">
        <v>17.302299999999999</v>
      </c>
      <c r="AK48" s="4">
        <v>433739.70238729502</v>
      </c>
    </row>
  </sheetData>
  <mergeCells count="9">
    <mergeCell ref="AJ1:AK1"/>
    <mergeCell ref="Y1:AB1"/>
    <mergeCell ref="AC1:AD1"/>
    <mergeCell ref="AF1:AI1"/>
    <mergeCell ref="A1:I1"/>
    <mergeCell ref="K1:N1"/>
    <mergeCell ref="O1:P1"/>
    <mergeCell ref="R1:U1"/>
    <mergeCell ref="V1:W1"/>
  </mergeCells>
  <conditionalFormatting sqref="N3:N17">
    <cfRule type="cellIs" dxfId="47" priority="39" operator="lessThan">
      <formula>80</formula>
    </cfRule>
    <cfRule type="cellIs" dxfId="46" priority="40" operator="greaterThan">
      <formula>120</formula>
    </cfRule>
  </conditionalFormatting>
  <conditionalFormatting sqref="N26:N28">
    <cfRule type="cellIs" dxfId="45" priority="37" operator="lessThan">
      <formula>80</formula>
    </cfRule>
    <cfRule type="cellIs" dxfId="44" priority="38" operator="greaterThan">
      <formula>120</formula>
    </cfRule>
  </conditionalFormatting>
  <conditionalFormatting sqref="N29:N30">
    <cfRule type="cellIs" dxfId="43" priority="35" operator="lessThan">
      <formula>80</formula>
    </cfRule>
    <cfRule type="cellIs" dxfId="42" priority="36" operator="greaterThan">
      <formula>120</formula>
    </cfRule>
  </conditionalFormatting>
  <conditionalFormatting sqref="N32:N36">
    <cfRule type="cellIs" dxfId="41" priority="33" operator="lessThan">
      <formula>80</formula>
    </cfRule>
    <cfRule type="cellIs" dxfId="40" priority="34" operator="greaterThan">
      <formula>120</formula>
    </cfRule>
  </conditionalFormatting>
  <conditionalFormatting sqref="N31">
    <cfRule type="cellIs" dxfId="39" priority="31" operator="lessThan">
      <formula>80</formula>
    </cfRule>
    <cfRule type="cellIs" dxfId="38" priority="32" operator="greaterThan">
      <formula>120</formula>
    </cfRule>
  </conditionalFormatting>
  <conditionalFormatting sqref="U3:U17">
    <cfRule type="cellIs" dxfId="37" priority="29" operator="lessThan">
      <formula>80</formula>
    </cfRule>
    <cfRule type="cellIs" dxfId="36" priority="30" operator="greaterThan">
      <formula>120</formula>
    </cfRule>
  </conditionalFormatting>
  <conditionalFormatting sqref="U26:U28">
    <cfRule type="cellIs" dxfId="35" priority="27" operator="lessThan">
      <formula>80</formula>
    </cfRule>
    <cfRule type="cellIs" dxfId="34" priority="28" operator="greaterThan">
      <formula>120</formula>
    </cfRule>
  </conditionalFormatting>
  <conditionalFormatting sqref="U29:U30">
    <cfRule type="cellIs" dxfId="33" priority="25" operator="lessThan">
      <formula>80</formula>
    </cfRule>
    <cfRule type="cellIs" dxfId="32" priority="26" operator="greaterThan">
      <formula>120</formula>
    </cfRule>
  </conditionalFormatting>
  <conditionalFormatting sqref="U32:U36">
    <cfRule type="cellIs" dxfId="31" priority="23" operator="lessThan">
      <formula>80</formula>
    </cfRule>
    <cfRule type="cellIs" dxfId="30" priority="24" operator="greaterThan">
      <formula>120</formula>
    </cfRule>
  </conditionalFormatting>
  <conditionalFormatting sqref="U31">
    <cfRule type="cellIs" dxfId="29" priority="21" operator="lessThan">
      <formula>80</formula>
    </cfRule>
    <cfRule type="cellIs" dxfId="28" priority="22" operator="greaterThan">
      <formula>120</formula>
    </cfRule>
  </conditionalFormatting>
  <conditionalFormatting sqref="AB3:AB17">
    <cfRule type="cellIs" dxfId="27" priority="19" operator="lessThan">
      <formula>80</formula>
    </cfRule>
    <cfRule type="cellIs" dxfId="26" priority="20" operator="greaterThan">
      <formula>120</formula>
    </cfRule>
  </conditionalFormatting>
  <conditionalFormatting sqref="AB26:AB28">
    <cfRule type="cellIs" dxfId="25" priority="17" operator="lessThan">
      <formula>80</formula>
    </cfRule>
    <cfRule type="cellIs" dxfId="24" priority="18" operator="greaterThan">
      <formula>120</formula>
    </cfRule>
  </conditionalFormatting>
  <conditionalFormatting sqref="AB29:AB30">
    <cfRule type="cellIs" dxfId="23" priority="15" operator="lessThan">
      <formula>80</formula>
    </cfRule>
    <cfRule type="cellIs" dxfId="22" priority="16" operator="greaterThan">
      <formula>120</formula>
    </cfRule>
  </conditionalFormatting>
  <conditionalFormatting sqref="AB32:AB36">
    <cfRule type="cellIs" dxfId="21" priority="13" operator="lessThan">
      <formula>80</formula>
    </cfRule>
    <cfRule type="cellIs" dxfId="20" priority="14" operator="greaterThan">
      <formula>120</formula>
    </cfRule>
  </conditionalFormatting>
  <conditionalFormatting sqref="AB31">
    <cfRule type="cellIs" dxfId="19" priority="11" operator="lessThan">
      <formula>80</formula>
    </cfRule>
    <cfRule type="cellIs" dxfId="18" priority="12" operator="greaterThan">
      <formula>120</formula>
    </cfRule>
  </conditionalFormatting>
  <conditionalFormatting sqref="AI31">
    <cfRule type="cellIs" dxfId="17" priority="1" operator="lessThan">
      <formula>80</formula>
    </cfRule>
    <cfRule type="cellIs" dxfId="16" priority="2" operator="greaterThan">
      <formula>120</formula>
    </cfRule>
  </conditionalFormatting>
  <conditionalFormatting sqref="AI3:AI17 AI36">
    <cfRule type="cellIs" dxfId="15" priority="9" operator="lessThan">
      <formula>80</formula>
    </cfRule>
    <cfRule type="cellIs" dxfId="14" priority="10" operator="greaterThan">
      <formula>120</formula>
    </cfRule>
  </conditionalFormatting>
  <conditionalFormatting sqref="AI26:AI28">
    <cfRule type="cellIs" dxfId="13" priority="7" operator="lessThan">
      <formula>80</formula>
    </cfRule>
    <cfRule type="cellIs" dxfId="12" priority="8" operator="greaterThan">
      <formula>120</formula>
    </cfRule>
  </conditionalFormatting>
  <conditionalFormatting sqref="AI29:AI30">
    <cfRule type="cellIs" dxfId="11" priority="5" operator="lessThan">
      <formula>80</formula>
    </cfRule>
    <cfRule type="cellIs" dxfId="10" priority="6" operator="greaterThan">
      <formula>120</formula>
    </cfRule>
  </conditionalFormatting>
  <conditionalFormatting sqref="AI32:AI35">
    <cfRule type="cellIs" dxfId="9" priority="3" operator="lessThan">
      <formula>80</formula>
    </cfRule>
    <cfRule type="cellIs" dxfId="8" priority="4" operator="greaterThan">
      <formula>120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250B-1492-4167-BED6-F1E737337DEA}">
  <dimension ref="A1:K28"/>
  <sheetViews>
    <sheetView workbookViewId="0">
      <selection activeCell="S46" sqref="S46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>
        <v>30505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375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100</v>
      </c>
      <c r="D7" s="1" t="s">
        <v>92</v>
      </c>
      <c r="E7" s="1" t="s">
        <v>38</v>
      </c>
      <c r="F7" s="1" t="s">
        <v>127</v>
      </c>
      <c r="G7" s="2">
        <v>44498.073195613397</v>
      </c>
      <c r="H7" s="4">
        <v>6.3999499999999996</v>
      </c>
      <c r="I7" s="4">
        <v>44.965460134275098</v>
      </c>
      <c r="J7" s="4">
        <v>89.930920268550295</v>
      </c>
      <c r="K7" s="4">
        <v>9895.3346592574308</v>
      </c>
    </row>
    <row r="8" spans="1:11">
      <c r="A8" s="1"/>
      <c r="B8" s="1"/>
      <c r="C8" s="1" t="s">
        <v>100</v>
      </c>
      <c r="D8" s="1" t="s">
        <v>86</v>
      </c>
      <c r="E8" s="1" t="s">
        <v>38</v>
      </c>
      <c r="F8" s="1" t="s">
        <v>127</v>
      </c>
      <c r="G8" s="2">
        <v>44498.096011481503</v>
      </c>
      <c r="H8" s="4">
        <v>6.3912500000000003</v>
      </c>
      <c r="I8" s="4">
        <v>45.655606583754697</v>
      </c>
      <c r="J8" s="4">
        <v>91.311213167509493</v>
      </c>
      <c r="K8" s="4">
        <v>10036.424540490099</v>
      </c>
    </row>
    <row r="9" spans="1:11">
      <c r="A9" s="1"/>
      <c r="B9" s="1"/>
      <c r="C9" s="1" t="s">
        <v>100</v>
      </c>
      <c r="D9" s="1" t="s">
        <v>77</v>
      </c>
      <c r="E9" s="1" t="s">
        <v>38</v>
      </c>
      <c r="F9" s="1" t="s">
        <v>127</v>
      </c>
      <c r="G9" s="2">
        <v>44498.1189936921</v>
      </c>
      <c r="H9" s="4">
        <v>6.3890833333333301</v>
      </c>
      <c r="I9" s="4">
        <v>44.229629344293798</v>
      </c>
      <c r="J9" s="4">
        <v>88.459258688587596</v>
      </c>
      <c r="K9" s="4">
        <v>9696.9217205580408</v>
      </c>
    </row>
    <row r="10" spans="1:11">
      <c r="A10" s="1"/>
      <c r="B10" s="1"/>
      <c r="C10" s="1" t="s">
        <v>100</v>
      </c>
      <c r="D10" s="1" t="s">
        <v>119</v>
      </c>
      <c r="E10" s="1" t="s">
        <v>38</v>
      </c>
      <c r="F10" s="1" t="s">
        <v>127</v>
      </c>
      <c r="G10" s="2">
        <v>44498.141829455999</v>
      </c>
      <c r="H10" s="4">
        <v>6.37385</v>
      </c>
      <c r="I10" s="4">
        <v>53.656184839509798</v>
      </c>
      <c r="J10" s="4">
        <v>107.31236967901999</v>
      </c>
      <c r="K10" s="4">
        <v>10828.064040192699</v>
      </c>
    </row>
    <row r="11" spans="1:11">
      <c r="A11" s="1"/>
      <c r="B11" s="1"/>
      <c r="C11" s="1" t="s">
        <v>100</v>
      </c>
      <c r="D11" s="1" t="s">
        <v>62</v>
      </c>
      <c r="E11" s="1" t="s">
        <v>38</v>
      </c>
      <c r="F11" s="1" t="s">
        <v>127</v>
      </c>
      <c r="G11" s="2">
        <v>44498.164705879601</v>
      </c>
      <c r="H11" s="4">
        <v>6.3542666666666703</v>
      </c>
      <c r="I11" s="4">
        <v>52.920623278763003</v>
      </c>
      <c r="J11" s="4">
        <v>105.84124655752601</v>
      </c>
      <c r="K11" s="4">
        <v>9863.5182276533596</v>
      </c>
    </row>
    <row r="12" spans="1:11">
      <c r="A12" s="1"/>
      <c r="B12" s="1"/>
      <c r="C12" s="1" t="s">
        <v>100</v>
      </c>
      <c r="D12" s="1" t="s">
        <v>74</v>
      </c>
      <c r="E12" s="1" t="s">
        <v>38</v>
      </c>
      <c r="F12" s="1" t="s">
        <v>127</v>
      </c>
      <c r="G12" s="2">
        <v>44498.1875257176</v>
      </c>
      <c r="H12" s="4">
        <v>6.3607833333333303</v>
      </c>
      <c r="I12" s="4">
        <v>61.272900797925402</v>
      </c>
      <c r="J12" s="4">
        <v>122.545801595851</v>
      </c>
      <c r="K12" s="4">
        <v>9629.7690628542005</v>
      </c>
    </row>
    <row r="13" spans="1:11">
      <c r="A13" s="1"/>
      <c r="B13" s="1"/>
      <c r="C13" s="1" t="s">
        <v>100</v>
      </c>
      <c r="D13" s="1" t="s">
        <v>66</v>
      </c>
      <c r="E13" s="1" t="s">
        <v>38</v>
      </c>
      <c r="F13" s="1" t="s">
        <v>127</v>
      </c>
      <c r="G13" s="2">
        <v>44498.210411736101</v>
      </c>
      <c r="H13" s="4">
        <v>6.3890833333333301</v>
      </c>
      <c r="I13" s="4">
        <v>47.299595021478197</v>
      </c>
      <c r="J13" s="4">
        <v>94.599190042956394</v>
      </c>
      <c r="K13" s="4">
        <v>9690.4921525105092</v>
      </c>
    </row>
    <row r="14" spans="1:11">
      <c r="H14" t="s">
        <v>136</v>
      </c>
      <c r="I14">
        <f>ROUND(STDEV(I7:I13),2)</f>
        <v>6.24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19.61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A7B25933-6E2E-4230-B186-2C4285FDE33A}"/>
    <hyperlink ref="C27" r:id="rId2" xr:uid="{955863A8-9DB6-43EB-9E9A-195A840CD3E3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3FB1-6C58-49C7-B10B-3A2D5A497015}">
  <dimension ref="A1:K28"/>
  <sheetViews>
    <sheetView workbookViewId="0">
      <selection activeCell="S46" sqref="S46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>
        <v>30521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373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100</v>
      </c>
      <c r="D7" s="1" t="s">
        <v>92</v>
      </c>
      <c r="E7" s="1" t="s">
        <v>38</v>
      </c>
      <c r="F7" s="1" t="s">
        <v>127</v>
      </c>
      <c r="G7" s="2">
        <v>44498.073195613397</v>
      </c>
      <c r="H7" s="4">
        <v>7.45085</v>
      </c>
      <c r="I7" s="4">
        <v>44.558634752696598</v>
      </c>
      <c r="J7" s="4">
        <v>89.117269505393196</v>
      </c>
      <c r="K7" s="4">
        <v>11880.271887115499</v>
      </c>
    </row>
    <row r="8" spans="1:11">
      <c r="A8" s="1"/>
      <c r="B8" s="1"/>
      <c r="C8" s="1" t="s">
        <v>100</v>
      </c>
      <c r="D8" s="1" t="s">
        <v>86</v>
      </c>
      <c r="E8" s="1" t="s">
        <v>38</v>
      </c>
      <c r="F8" s="1" t="s">
        <v>127</v>
      </c>
      <c r="G8" s="2">
        <v>44498.096011481503</v>
      </c>
      <c r="H8" s="4">
        <v>7.44431666666667</v>
      </c>
      <c r="I8" s="4">
        <v>43.872161989944502</v>
      </c>
      <c r="J8" s="4">
        <v>87.744323979889003</v>
      </c>
      <c r="K8" s="4">
        <v>11684.684823032499</v>
      </c>
    </row>
    <row r="9" spans="1:11">
      <c r="A9" s="1"/>
      <c r="B9" s="1"/>
      <c r="C9" s="1" t="s">
        <v>100</v>
      </c>
      <c r="D9" s="1" t="s">
        <v>77</v>
      </c>
      <c r="E9" s="1" t="s">
        <v>38</v>
      </c>
      <c r="F9" s="1" t="s">
        <v>127</v>
      </c>
      <c r="G9" s="2">
        <v>44498.1189936921</v>
      </c>
      <c r="H9" s="4">
        <v>7.4421499999999998</v>
      </c>
      <c r="I9" s="4">
        <v>47.671863871726003</v>
      </c>
      <c r="J9" s="4">
        <v>95.343727743452007</v>
      </c>
      <c r="K9" s="4">
        <v>12662.684360199601</v>
      </c>
    </row>
    <row r="10" spans="1:11">
      <c r="A10" s="1"/>
      <c r="B10" s="1"/>
      <c r="C10" s="1" t="s">
        <v>100</v>
      </c>
      <c r="D10" s="1" t="s">
        <v>119</v>
      </c>
      <c r="E10" s="1" t="s">
        <v>38</v>
      </c>
      <c r="F10" s="1" t="s">
        <v>127</v>
      </c>
      <c r="G10" s="2">
        <v>44498.141829455999</v>
      </c>
      <c r="H10" s="4">
        <v>7.4290833333333302</v>
      </c>
      <c r="I10" s="4">
        <v>49.514785255840899</v>
      </c>
      <c r="J10" s="4">
        <v>99.029570511681698</v>
      </c>
      <c r="K10" s="4">
        <v>12106.2318066845</v>
      </c>
    </row>
    <row r="11" spans="1:11">
      <c r="A11" s="1"/>
      <c r="B11" s="1"/>
      <c r="C11" s="1" t="s">
        <v>100</v>
      </c>
      <c r="D11" s="1" t="s">
        <v>62</v>
      </c>
      <c r="E11" s="1" t="s">
        <v>38</v>
      </c>
      <c r="F11" s="1" t="s">
        <v>127</v>
      </c>
      <c r="G11" s="2">
        <v>44498.164705879601</v>
      </c>
      <c r="H11" s="4">
        <v>7.4138666666666699</v>
      </c>
      <c r="I11" s="4">
        <v>54.605237521944701</v>
      </c>
      <c r="J11" s="4">
        <v>109.21047504388901</v>
      </c>
      <c r="K11" s="4">
        <v>12330.601454084101</v>
      </c>
    </row>
    <row r="12" spans="1:11">
      <c r="A12" s="1"/>
      <c r="B12" s="1"/>
      <c r="C12" s="1" t="s">
        <v>100</v>
      </c>
      <c r="D12" s="1" t="s">
        <v>74</v>
      </c>
      <c r="E12" s="1" t="s">
        <v>38</v>
      </c>
      <c r="F12" s="1" t="s">
        <v>127</v>
      </c>
      <c r="G12" s="2">
        <v>44498.1875257176</v>
      </c>
      <c r="H12" s="4">
        <v>7.42038333333333</v>
      </c>
      <c r="I12" s="4">
        <v>63.589282603129</v>
      </c>
      <c r="J12" s="4">
        <v>127.178565206258</v>
      </c>
      <c r="K12" s="4">
        <v>12108.0558524264</v>
      </c>
    </row>
    <row r="13" spans="1:11">
      <c r="A13" s="1"/>
      <c r="B13" s="1"/>
      <c r="C13" s="1" t="s">
        <v>100</v>
      </c>
      <c r="D13" s="1" t="s">
        <v>66</v>
      </c>
      <c r="E13" s="1" t="s">
        <v>38</v>
      </c>
      <c r="F13" s="1" t="s">
        <v>127</v>
      </c>
      <c r="G13" s="2">
        <v>44498.210411736101</v>
      </c>
      <c r="H13" s="4">
        <v>7.4399666666666704</v>
      </c>
      <c r="I13" s="4">
        <v>46.188034004718403</v>
      </c>
      <c r="J13" s="4">
        <v>92.376068009436693</v>
      </c>
      <c r="K13" s="4">
        <v>11464.653886047399</v>
      </c>
    </row>
    <row r="14" spans="1:11">
      <c r="H14" t="s">
        <v>136</v>
      </c>
      <c r="I14">
        <f>ROUND(STDEV(I7:I13),2)</f>
        <v>6.99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21.97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3A267CF9-F14A-47C6-BC5F-91F939E8395D}"/>
    <hyperlink ref="C27" r:id="rId2" xr:uid="{7A82F405-E621-493B-92BF-ACFB63F28EA6}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B9AD-C630-4EB0-BEBD-91D2899034B3}">
  <dimension ref="A1:K28"/>
  <sheetViews>
    <sheetView workbookViewId="0">
      <selection activeCell="I15" sqref="I15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>
        <v>30510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371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100</v>
      </c>
      <c r="D7" s="1" t="s">
        <v>92</v>
      </c>
      <c r="E7" s="1" t="s">
        <v>38</v>
      </c>
      <c r="F7" s="1" t="s">
        <v>127</v>
      </c>
      <c r="G7" s="2">
        <v>44498.073195613397</v>
      </c>
      <c r="H7" s="4">
        <v>8.4672499999999999</v>
      </c>
      <c r="I7" s="4">
        <v>46.542373442738601</v>
      </c>
      <c r="J7" s="4">
        <v>93.084746885477202</v>
      </c>
      <c r="K7" s="4">
        <v>4405.1896870405399</v>
      </c>
    </row>
    <row r="8" spans="1:11">
      <c r="A8" s="1"/>
      <c r="B8" s="1"/>
      <c r="C8" s="1" t="s">
        <v>100</v>
      </c>
      <c r="D8" s="1" t="s">
        <v>86</v>
      </c>
      <c r="E8" s="1" t="s">
        <v>38</v>
      </c>
      <c r="F8" s="1" t="s">
        <v>127</v>
      </c>
      <c r="G8" s="2">
        <v>44498.096011481503</v>
      </c>
      <c r="H8" s="4">
        <v>8.4628999999999994</v>
      </c>
      <c r="I8" s="4">
        <v>47.643669438038799</v>
      </c>
      <c r="J8" s="4">
        <v>95.287338876077598</v>
      </c>
      <c r="K8" s="4">
        <v>4589.50369659427</v>
      </c>
    </row>
    <row r="9" spans="1:11">
      <c r="A9" s="1"/>
      <c r="B9" s="1"/>
      <c r="C9" s="1" t="s">
        <v>100</v>
      </c>
      <c r="D9" s="1" t="s">
        <v>77</v>
      </c>
      <c r="E9" s="1" t="s">
        <v>38</v>
      </c>
      <c r="F9" s="1" t="s">
        <v>127</v>
      </c>
      <c r="G9" s="2">
        <v>44498.1189936921</v>
      </c>
      <c r="H9" s="4">
        <v>8.4542000000000002</v>
      </c>
      <c r="I9" s="4">
        <v>51.063959391326001</v>
      </c>
      <c r="J9" s="4">
        <v>102.127918782652</v>
      </c>
      <c r="K9" s="4">
        <v>4501.9634346313296</v>
      </c>
    </row>
    <row r="10" spans="1:11">
      <c r="A10" s="1"/>
      <c r="B10" s="1"/>
      <c r="C10" s="1" t="s">
        <v>100</v>
      </c>
      <c r="D10" s="1" t="s">
        <v>119</v>
      </c>
      <c r="E10" s="1" t="s">
        <v>38</v>
      </c>
      <c r="F10" s="1" t="s">
        <v>127</v>
      </c>
      <c r="G10" s="2">
        <v>44498.141829455999</v>
      </c>
      <c r="H10" s="4">
        <v>8.4520166666666707</v>
      </c>
      <c r="I10" s="4">
        <v>49.940179180367103</v>
      </c>
      <c r="J10" s="4">
        <v>99.880358360734206</v>
      </c>
      <c r="K10" s="4">
        <v>4614.4847881415499</v>
      </c>
    </row>
    <row r="11" spans="1:11">
      <c r="A11" s="1"/>
      <c r="B11" s="1"/>
      <c r="C11" s="1" t="s">
        <v>100</v>
      </c>
      <c r="D11" s="1" t="s">
        <v>62</v>
      </c>
      <c r="E11" s="1" t="s">
        <v>38</v>
      </c>
      <c r="F11" s="1" t="s">
        <v>127</v>
      </c>
      <c r="G11" s="2">
        <v>44498.164705879601</v>
      </c>
      <c r="H11" s="4">
        <v>8.4542000000000002</v>
      </c>
      <c r="I11" s="4">
        <v>46.938054670224197</v>
      </c>
      <c r="J11" s="4">
        <v>93.876109340448394</v>
      </c>
      <c r="K11" s="4">
        <v>3790.50561791974</v>
      </c>
    </row>
    <row r="12" spans="1:11">
      <c r="A12" s="1"/>
      <c r="B12" s="1"/>
      <c r="C12" s="1" t="s">
        <v>100</v>
      </c>
      <c r="D12" s="1" t="s">
        <v>74</v>
      </c>
      <c r="E12" s="1" t="s">
        <v>38</v>
      </c>
      <c r="F12" s="1" t="s">
        <v>127</v>
      </c>
      <c r="G12" s="2">
        <v>44498.1875257176</v>
      </c>
      <c r="H12" s="4">
        <v>8.4498499999999996</v>
      </c>
      <c r="I12" s="4">
        <v>52.3312524162356</v>
      </c>
      <c r="J12" s="4">
        <v>104.662504832471</v>
      </c>
      <c r="K12" s="4">
        <v>4385.6555127840602</v>
      </c>
    </row>
    <row r="13" spans="1:11">
      <c r="A13" s="1"/>
      <c r="B13" s="1"/>
      <c r="C13" s="1" t="s">
        <v>100</v>
      </c>
      <c r="D13" s="1" t="s">
        <v>66</v>
      </c>
      <c r="E13" s="1" t="s">
        <v>38</v>
      </c>
      <c r="F13" s="1" t="s">
        <v>127</v>
      </c>
      <c r="G13" s="2">
        <v>44498.210411736101</v>
      </c>
      <c r="H13" s="4">
        <v>8.4737666666666698</v>
      </c>
      <c r="I13" s="4">
        <v>55.540511461069798</v>
      </c>
      <c r="J13" s="4">
        <v>111.08102292213999</v>
      </c>
      <c r="K13" s="4">
        <v>4678.5137020149896</v>
      </c>
    </row>
    <row r="14" spans="1:11">
      <c r="H14" t="s">
        <v>136</v>
      </c>
      <c r="I14">
        <f>ROUND(STDEV(I7:I13),2)</f>
        <v>3.27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10.28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D10253FE-3209-4D8D-A508-B76C2A716601}"/>
    <hyperlink ref="C27" r:id="rId2" xr:uid="{89627D83-D797-4593-9694-33817B68B3F4}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5A9-6FE2-45FE-BF34-1269BD619522}">
  <dimension ref="A1:K28"/>
  <sheetViews>
    <sheetView workbookViewId="0">
      <selection activeCell="U29" sqref="U29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 t="s">
        <v>144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87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100</v>
      </c>
      <c r="D7" s="1" t="s">
        <v>92</v>
      </c>
      <c r="E7" s="1" t="s">
        <v>38</v>
      </c>
      <c r="F7" s="1" t="s">
        <v>127</v>
      </c>
      <c r="G7" s="2">
        <v>44498.073195613397</v>
      </c>
      <c r="H7" s="4">
        <v>17.2958</v>
      </c>
      <c r="I7" s="4">
        <v>47.899428077104098</v>
      </c>
      <c r="J7" s="4">
        <v>95.798856154208195</v>
      </c>
      <c r="K7" s="4">
        <v>52796.647929525498</v>
      </c>
    </row>
    <row r="8" spans="1:11">
      <c r="A8" s="1"/>
      <c r="B8" s="1"/>
      <c r="C8" s="1" t="s">
        <v>100</v>
      </c>
      <c r="D8" s="1" t="s">
        <v>86</v>
      </c>
      <c r="E8" s="1" t="s">
        <v>38</v>
      </c>
      <c r="F8" s="1" t="s">
        <v>127</v>
      </c>
      <c r="G8" s="2">
        <v>44498.096011481503</v>
      </c>
      <c r="H8" s="4">
        <v>17.302299999999999</v>
      </c>
      <c r="I8" s="4">
        <v>52.6302933284991</v>
      </c>
      <c r="J8" s="4">
        <v>105.260586656998</v>
      </c>
      <c r="K8" s="4">
        <v>57622.712694790003</v>
      </c>
    </row>
    <row r="9" spans="1:11">
      <c r="A9" s="1"/>
      <c r="B9" s="1"/>
      <c r="C9" s="1" t="s">
        <v>100</v>
      </c>
      <c r="D9" s="1" t="s">
        <v>77</v>
      </c>
      <c r="E9" s="1" t="s">
        <v>38</v>
      </c>
      <c r="F9" s="1" t="s">
        <v>127</v>
      </c>
      <c r="G9" s="2">
        <v>44498.1189936921</v>
      </c>
      <c r="H9" s="4">
        <v>17.302299999999999</v>
      </c>
      <c r="I9" s="4">
        <v>49.385013314816199</v>
      </c>
      <c r="J9" s="4">
        <v>98.770026629632497</v>
      </c>
      <c r="K9" s="4">
        <v>52941.820356205601</v>
      </c>
    </row>
    <row r="10" spans="1:11">
      <c r="A10" s="1"/>
      <c r="B10" s="1"/>
      <c r="C10" s="1" t="s">
        <v>100</v>
      </c>
      <c r="D10" s="1" t="s">
        <v>119</v>
      </c>
      <c r="E10" s="1" t="s">
        <v>38</v>
      </c>
      <c r="F10" s="1" t="s">
        <v>127</v>
      </c>
      <c r="G10" s="2">
        <v>44498.141829455999</v>
      </c>
      <c r="H10" s="4">
        <v>17.302299999999999</v>
      </c>
      <c r="I10" s="4">
        <v>50.625208460196099</v>
      </c>
      <c r="J10" s="4">
        <v>101.250416920392</v>
      </c>
      <c r="K10" s="4">
        <v>55018.587246359799</v>
      </c>
    </row>
    <row r="11" spans="1:11">
      <c r="A11" s="1"/>
      <c r="B11" s="1"/>
      <c r="C11" s="1" t="s">
        <v>100</v>
      </c>
      <c r="D11" s="1" t="s">
        <v>62</v>
      </c>
      <c r="E11" s="1" t="s">
        <v>38</v>
      </c>
      <c r="F11" s="1" t="s">
        <v>127</v>
      </c>
      <c r="G11" s="2">
        <v>44498.164705879601</v>
      </c>
      <c r="H11" s="4">
        <v>17.2958</v>
      </c>
      <c r="I11" s="4">
        <v>48.899871906047899</v>
      </c>
      <c r="J11" s="4">
        <v>97.799743812095798</v>
      </c>
      <c r="K11" s="4">
        <v>51448.3837034842</v>
      </c>
    </row>
    <row r="12" spans="1:11">
      <c r="A12" s="1"/>
      <c r="B12" s="1"/>
      <c r="C12" s="1" t="s">
        <v>100</v>
      </c>
      <c r="D12" s="1" t="s">
        <v>74</v>
      </c>
      <c r="E12" s="1" t="s">
        <v>38</v>
      </c>
      <c r="F12" s="1" t="s">
        <v>127</v>
      </c>
      <c r="G12" s="2">
        <v>44498.1875257176</v>
      </c>
      <c r="H12" s="4">
        <v>17.302299999999999</v>
      </c>
      <c r="I12" s="4">
        <v>50.841825294686302</v>
      </c>
      <c r="J12" s="4">
        <v>101.683650589373</v>
      </c>
      <c r="K12" s="4">
        <v>53621.766560705197</v>
      </c>
    </row>
    <row r="13" spans="1:11">
      <c r="A13" s="1"/>
      <c r="B13" s="1"/>
      <c r="C13" s="1" t="s">
        <v>100</v>
      </c>
      <c r="D13" s="1" t="s">
        <v>66</v>
      </c>
      <c r="E13" s="1" t="s">
        <v>38</v>
      </c>
      <c r="F13" s="1" t="s">
        <v>127</v>
      </c>
      <c r="G13" s="2">
        <v>44498.210411736101</v>
      </c>
      <c r="H13" s="4">
        <v>17.302299999999999</v>
      </c>
      <c r="I13" s="4">
        <v>49.718359618650403</v>
      </c>
      <c r="J13" s="4">
        <v>99.436719237300693</v>
      </c>
      <c r="K13" s="4">
        <v>52260.515114089001</v>
      </c>
    </row>
    <row r="14" spans="1:11">
      <c r="H14" t="s">
        <v>136</v>
      </c>
      <c r="I14">
        <f>ROUND(STDEV(I7:I13),2)</f>
        <v>1.53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4.8099999999999996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57E59646-DC0F-4C02-B9C1-6A61482EA1BA}"/>
    <hyperlink ref="C27" r:id="rId2" xr:uid="{9824DC93-2ADF-4083-AA07-AD864F6FD623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2EB-891A-4156-B8C0-C6E312311923}">
  <dimension ref="A1:K28"/>
  <sheetViews>
    <sheetView topLeftCell="A4" workbookViewId="0">
      <selection activeCell="A7" sqref="A7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>
        <v>30503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98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100</v>
      </c>
      <c r="D7" s="1" t="s">
        <v>78</v>
      </c>
      <c r="E7" s="1" t="s">
        <v>38</v>
      </c>
      <c r="F7" s="1" t="s">
        <v>127</v>
      </c>
      <c r="G7" s="2">
        <v>44498.071013611101</v>
      </c>
      <c r="H7" s="4">
        <v>5.3138500000000004</v>
      </c>
      <c r="I7" s="4">
        <v>49.377387582828099</v>
      </c>
      <c r="J7" s="4">
        <v>98.754775165656199</v>
      </c>
      <c r="K7" s="4">
        <v>9500.0247827800504</v>
      </c>
    </row>
    <row r="8" spans="1:11">
      <c r="A8" s="1"/>
      <c r="B8" s="1"/>
      <c r="C8" s="1" t="s">
        <v>100</v>
      </c>
      <c r="D8" s="1" t="s">
        <v>111</v>
      </c>
      <c r="E8" s="1" t="s">
        <v>38</v>
      </c>
      <c r="F8" s="1" t="s">
        <v>127</v>
      </c>
      <c r="G8" s="2">
        <v>44498.089128831001</v>
      </c>
      <c r="H8" s="4">
        <v>5.3305833333333297</v>
      </c>
      <c r="I8" s="4">
        <v>29.614908391421199</v>
      </c>
      <c r="J8" s="4">
        <v>59.229816782842398</v>
      </c>
      <c r="K8" s="4">
        <v>5338.2077175598297</v>
      </c>
    </row>
    <row r="9" spans="1:11">
      <c r="A9" s="1"/>
      <c r="B9" s="1"/>
      <c r="C9" s="1" t="s">
        <v>100</v>
      </c>
      <c r="D9" s="1" t="s">
        <v>8</v>
      </c>
      <c r="E9" s="1" t="s">
        <v>38</v>
      </c>
      <c r="F9" s="1" t="s">
        <v>127</v>
      </c>
      <c r="G9" s="2">
        <v>44498.1072740741</v>
      </c>
      <c r="H9" s="4">
        <v>5.3180500000000004</v>
      </c>
      <c r="I9" s="4">
        <v>71.263062542417302</v>
      </c>
      <c r="J9" s="4">
        <v>142.526125084835</v>
      </c>
      <c r="K9" s="4">
        <v>11518.3382252353</v>
      </c>
    </row>
    <row r="10" spans="1:11">
      <c r="A10" s="1"/>
      <c r="B10" s="1"/>
      <c r="C10" s="1" t="s">
        <v>100</v>
      </c>
      <c r="D10" s="1" t="s">
        <v>40</v>
      </c>
      <c r="E10" s="1" t="s">
        <v>38</v>
      </c>
      <c r="F10" s="1" t="s">
        <v>127</v>
      </c>
      <c r="G10" s="2">
        <v>44498.125462037002</v>
      </c>
      <c r="H10" s="4">
        <v>5.3180333333333296</v>
      </c>
      <c r="I10" s="4">
        <v>59.213913695928298</v>
      </c>
      <c r="J10" s="4">
        <v>118.42782739185699</v>
      </c>
      <c r="K10" s="4">
        <v>9502.6857015308797</v>
      </c>
    </row>
    <row r="11" spans="1:11">
      <c r="A11" s="1"/>
      <c r="B11" s="1"/>
      <c r="C11" s="1" t="s">
        <v>100</v>
      </c>
      <c r="D11" s="1" t="s">
        <v>9</v>
      </c>
      <c r="E11" s="1" t="s">
        <v>38</v>
      </c>
      <c r="F11" s="1" t="s">
        <v>127</v>
      </c>
      <c r="G11" s="2">
        <v>44498.143630324099</v>
      </c>
      <c r="H11" s="4">
        <v>5.3096500000000004</v>
      </c>
      <c r="I11" s="4">
        <v>40.874618295382902</v>
      </c>
      <c r="J11" s="4">
        <v>81.749236590765804</v>
      </c>
      <c r="K11" s="4">
        <v>6173.0597213134497</v>
      </c>
    </row>
    <row r="12" spans="1:11">
      <c r="A12" s="1"/>
      <c r="B12" s="1"/>
      <c r="C12" s="1" t="s">
        <v>100</v>
      </c>
      <c r="D12" s="1" t="s">
        <v>70</v>
      </c>
      <c r="E12" s="1" t="s">
        <v>38</v>
      </c>
      <c r="F12" s="1" t="s">
        <v>127</v>
      </c>
      <c r="G12" s="2">
        <v>44498.161759166702</v>
      </c>
      <c r="H12" s="4">
        <v>5.3263999999999996</v>
      </c>
      <c r="I12" s="4">
        <v>45.954228998702</v>
      </c>
      <c r="J12" s="4">
        <v>91.9084579974039</v>
      </c>
      <c r="K12" s="4">
        <v>8099.8676669346896</v>
      </c>
    </row>
    <row r="13" spans="1:11">
      <c r="A13" s="1"/>
      <c r="B13" s="1"/>
      <c r="C13" s="1" t="s">
        <v>100</v>
      </c>
      <c r="D13" s="1" t="s">
        <v>85</v>
      </c>
      <c r="E13" s="1" t="s">
        <v>38</v>
      </c>
      <c r="F13" s="1" t="s">
        <v>127</v>
      </c>
      <c r="G13" s="2">
        <v>44498.179942615701</v>
      </c>
      <c r="H13" s="4">
        <v>5.3263999999999996</v>
      </c>
      <c r="I13" s="4">
        <v>53.701880493320303</v>
      </c>
      <c r="J13" s="4">
        <v>107.403760986641</v>
      </c>
      <c r="K13" s="4">
        <v>8642.1340507812802</v>
      </c>
    </row>
    <row r="14" spans="1:11">
      <c r="H14" t="s">
        <v>136</v>
      </c>
      <c r="I14">
        <f>ROUND(STDEV(I7:I13),2)</f>
        <v>13.33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41.9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D7215B3A-EAFB-4CC9-A765-FAF9FDF39B23}"/>
    <hyperlink ref="C27" r:id="rId2" xr:uid="{2D39A6D2-C58E-4BDD-9789-A1C81BE0761C}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E236-CBA1-4FD7-BFBB-403E8130991B}">
  <dimension ref="A1:K28"/>
  <sheetViews>
    <sheetView workbookViewId="0">
      <selection activeCell="A7" sqref="A7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>
        <v>30501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98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109</v>
      </c>
      <c r="D7" s="1" t="s">
        <v>80</v>
      </c>
      <c r="E7" s="1" t="s">
        <v>38</v>
      </c>
      <c r="F7" s="1" t="s">
        <v>83</v>
      </c>
      <c r="G7" s="2">
        <v>44498.198069594902</v>
      </c>
      <c r="H7" s="4">
        <v>7.75078333333333</v>
      </c>
      <c r="I7" s="4">
        <v>7.3165859420653803</v>
      </c>
      <c r="J7" s="4">
        <v>104.52265631522</v>
      </c>
      <c r="K7" s="4">
        <v>2099.91094933574</v>
      </c>
    </row>
    <row r="8" spans="1:11">
      <c r="A8" s="1"/>
      <c r="B8" s="1"/>
      <c r="C8" s="1" t="s">
        <v>109</v>
      </c>
      <c r="D8" s="1" t="s">
        <v>90</v>
      </c>
      <c r="E8" s="1" t="s">
        <v>38</v>
      </c>
      <c r="F8" s="1" t="s">
        <v>83</v>
      </c>
      <c r="G8" s="2">
        <v>44498.216220868097</v>
      </c>
      <c r="H8" s="4">
        <v>7.7373166666666702</v>
      </c>
      <c r="I8" s="4">
        <v>6.2298944486520798</v>
      </c>
      <c r="J8" s="4">
        <v>88.998492123601096</v>
      </c>
      <c r="K8" s="4">
        <v>1751.8977031838599</v>
      </c>
    </row>
    <row r="9" spans="1:11">
      <c r="A9" s="1"/>
      <c r="B9" s="1"/>
      <c r="C9" s="1" t="s">
        <v>109</v>
      </c>
      <c r="D9" s="1" t="s">
        <v>69</v>
      </c>
      <c r="E9" s="1" t="s">
        <v>38</v>
      </c>
      <c r="F9" s="1" t="s">
        <v>83</v>
      </c>
      <c r="G9" s="2">
        <v>44498.234415729203</v>
      </c>
      <c r="H9" s="4">
        <v>7.7507666666666699</v>
      </c>
      <c r="I9" s="4">
        <v>7.06953120323268</v>
      </c>
      <c r="J9" s="4">
        <v>100.99330290332399</v>
      </c>
      <c r="K9" s="4">
        <v>1966.8300013580299</v>
      </c>
    </row>
    <row r="10" spans="1:11">
      <c r="A10" s="1"/>
      <c r="B10" s="1"/>
      <c r="C10" s="1" t="s">
        <v>109</v>
      </c>
      <c r="D10" s="1" t="s">
        <v>81</v>
      </c>
      <c r="E10" s="1" t="s">
        <v>38</v>
      </c>
      <c r="F10" s="1" t="s">
        <v>83</v>
      </c>
      <c r="G10" s="2">
        <v>44498.252552731501</v>
      </c>
      <c r="H10" s="4">
        <v>7.75075</v>
      </c>
      <c r="I10" s="4">
        <v>6.7567274954827203</v>
      </c>
      <c r="J10" s="4">
        <v>96.524678506895995</v>
      </c>
      <c r="K10" s="4">
        <v>1800.15230160585</v>
      </c>
    </row>
    <row r="11" spans="1:11">
      <c r="A11" s="1"/>
      <c r="B11" s="1"/>
      <c r="C11" s="1" t="s">
        <v>109</v>
      </c>
      <c r="D11" s="1" t="s">
        <v>11</v>
      </c>
      <c r="E11" s="1" t="s">
        <v>38</v>
      </c>
      <c r="F11" s="1" t="s">
        <v>83</v>
      </c>
      <c r="G11" s="2">
        <v>44498.270690266203</v>
      </c>
      <c r="H11" s="4">
        <v>7.75075</v>
      </c>
      <c r="I11" s="4">
        <v>6.8652014758353701</v>
      </c>
      <c r="J11" s="4">
        <v>98.074306797648106</v>
      </c>
      <c r="K11" s="4">
        <v>1891.25697525788</v>
      </c>
    </row>
    <row r="12" spans="1:11">
      <c r="A12" s="1"/>
      <c r="B12" s="1"/>
      <c r="C12" s="1" t="s">
        <v>109</v>
      </c>
      <c r="D12" s="1" t="s">
        <v>79</v>
      </c>
      <c r="E12" s="1" t="s">
        <v>38</v>
      </c>
      <c r="F12" s="1" t="s">
        <v>83</v>
      </c>
      <c r="G12" s="2">
        <v>44498.288860347202</v>
      </c>
      <c r="H12" s="4">
        <v>7.75075</v>
      </c>
      <c r="I12" s="4">
        <v>7.0176982115386801</v>
      </c>
      <c r="J12" s="4">
        <v>100.25283159340999</v>
      </c>
      <c r="K12" s="4">
        <v>1664.8070806744099</v>
      </c>
    </row>
    <row r="13" spans="1:11">
      <c r="A13" s="1"/>
      <c r="B13" s="1"/>
      <c r="C13" s="1" t="s">
        <v>109</v>
      </c>
      <c r="D13" s="1" t="s">
        <v>2</v>
      </c>
      <c r="E13" s="1" t="s">
        <v>38</v>
      </c>
      <c r="F13" s="1" t="s">
        <v>83</v>
      </c>
      <c r="G13" s="2">
        <v>44498.3069908912</v>
      </c>
      <c r="H13" s="4">
        <v>7.75075</v>
      </c>
      <c r="I13" s="4">
        <v>7.7443612231931098</v>
      </c>
      <c r="J13" s="4">
        <v>110.63373175990201</v>
      </c>
      <c r="K13" s="4">
        <v>1850.5762567908901</v>
      </c>
    </row>
    <row r="14" spans="1:11">
      <c r="H14" t="s">
        <v>136</v>
      </c>
      <c r="I14">
        <f>ROUND(STDEV(I7:I13),2)</f>
        <v>0.47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1.48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1B21E696-B86C-4867-9B51-70BBC6624150}"/>
    <hyperlink ref="C27" r:id="rId2" xr:uid="{E4F11189-D68F-44CD-B9AE-D29BBA43A47D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F091-7D80-4C89-AEFB-82C39B4B34E3}">
  <dimension ref="A1:K28"/>
  <sheetViews>
    <sheetView topLeftCell="A3" workbookViewId="0">
      <selection activeCell="J25" sqref="J25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>
        <v>30516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37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109</v>
      </c>
      <c r="D7" s="1" t="s">
        <v>80</v>
      </c>
      <c r="E7" s="1" t="s">
        <v>38</v>
      </c>
      <c r="F7" s="1" t="s">
        <v>83</v>
      </c>
      <c r="G7" s="2">
        <v>44498.198069594902</v>
      </c>
      <c r="H7" s="4">
        <v>7.2938666666666698</v>
      </c>
      <c r="I7" s="4">
        <v>7.0657060876825897</v>
      </c>
      <c r="J7" s="4">
        <v>100.93865839546601</v>
      </c>
      <c r="K7" s="4">
        <v>29804.9670332592</v>
      </c>
    </row>
    <row r="8" spans="1:11">
      <c r="A8" s="1"/>
      <c r="B8" s="1"/>
      <c r="C8" s="1" t="s">
        <v>109</v>
      </c>
      <c r="D8" s="1" t="s">
        <v>90</v>
      </c>
      <c r="E8" s="1" t="s">
        <v>38</v>
      </c>
      <c r="F8" s="1" t="s">
        <v>83</v>
      </c>
      <c r="G8" s="2">
        <v>44498.216220868097</v>
      </c>
      <c r="H8" s="4">
        <v>7.2938499999999999</v>
      </c>
      <c r="I8" s="4">
        <v>6.8340490947788597</v>
      </c>
      <c r="J8" s="4">
        <v>97.629272782555105</v>
      </c>
      <c r="K8" s="4">
        <v>29469.204753945101</v>
      </c>
    </row>
    <row r="9" spans="1:11">
      <c r="A9" s="1"/>
      <c r="B9" s="1"/>
      <c r="C9" s="1" t="s">
        <v>109</v>
      </c>
      <c r="D9" s="1" t="s">
        <v>69</v>
      </c>
      <c r="E9" s="1" t="s">
        <v>38</v>
      </c>
      <c r="F9" s="1" t="s">
        <v>83</v>
      </c>
      <c r="G9" s="2">
        <v>44498.234415729203</v>
      </c>
      <c r="H9" s="4">
        <v>7.2938333333333301</v>
      </c>
      <c r="I9" s="4">
        <v>7.2077985245781102</v>
      </c>
      <c r="J9" s="4">
        <v>102.96855035111599</v>
      </c>
      <c r="K9" s="4">
        <v>29694.050758166301</v>
      </c>
    </row>
    <row r="10" spans="1:11">
      <c r="A10" s="1"/>
      <c r="B10" s="1"/>
      <c r="C10" s="1" t="s">
        <v>109</v>
      </c>
      <c r="D10" s="1" t="s">
        <v>81</v>
      </c>
      <c r="E10" s="1" t="s">
        <v>38</v>
      </c>
      <c r="F10" s="1" t="s">
        <v>83</v>
      </c>
      <c r="G10" s="2">
        <v>44498.252552731501</v>
      </c>
      <c r="H10" s="4">
        <v>7.2938333333333301</v>
      </c>
      <c r="I10" s="4">
        <v>6.75155896106277</v>
      </c>
      <c r="J10" s="4">
        <v>96.450842300896696</v>
      </c>
      <c r="K10" s="4">
        <v>27310.315198427401</v>
      </c>
    </row>
    <row r="11" spans="1:11">
      <c r="A11" s="1"/>
      <c r="B11" s="1"/>
      <c r="C11" s="1" t="s">
        <v>109</v>
      </c>
      <c r="D11" s="1" t="s">
        <v>11</v>
      </c>
      <c r="E11" s="1" t="s">
        <v>38</v>
      </c>
      <c r="F11" s="1" t="s">
        <v>83</v>
      </c>
      <c r="G11" s="2">
        <v>44498.270690266203</v>
      </c>
      <c r="H11" s="4">
        <v>7.2938333333333301</v>
      </c>
      <c r="I11" s="4">
        <v>6.6493186148120502</v>
      </c>
      <c r="J11" s="4">
        <v>94.990265925886504</v>
      </c>
      <c r="K11" s="4">
        <v>26597.405822041201</v>
      </c>
    </row>
    <row r="12" spans="1:11">
      <c r="A12" s="1"/>
      <c r="B12" s="1"/>
      <c r="C12" s="1" t="s">
        <v>109</v>
      </c>
      <c r="D12" s="1" t="s">
        <v>79</v>
      </c>
      <c r="E12" s="1" t="s">
        <v>38</v>
      </c>
      <c r="F12" s="1" t="s">
        <v>83</v>
      </c>
      <c r="G12" s="2">
        <v>44498.288860347202</v>
      </c>
      <c r="H12" s="4">
        <v>7.2938333333333301</v>
      </c>
      <c r="I12" s="4">
        <v>7.1439743348714</v>
      </c>
      <c r="J12" s="4">
        <v>102.05677621244899</v>
      </c>
      <c r="K12" s="4">
        <v>25803.7365310153</v>
      </c>
    </row>
    <row r="13" spans="1:11">
      <c r="A13" s="1"/>
      <c r="B13" s="1"/>
      <c r="C13" s="1" t="s">
        <v>109</v>
      </c>
      <c r="D13" s="1" t="s">
        <v>2</v>
      </c>
      <c r="E13" s="1" t="s">
        <v>38</v>
      </c>
      <c r="F13" s="1" t="s">
        <v>83</v>
      </c>
      <c r="G13" s="2">
        <v>44498.3069908912</v>
      </c>
      <c r="H13" s="4">
        <v>7.2938333333333301</v>
      </c>
      <c r="I13" s="4">
        <v>7.34759438221423</v>
      </c>
      <c r="J13" s="4">
        <v>104.96563403163201</v>
      </c>
      <c r="K13" s="4">
        <v>26699.407173446602</v>
      </c>
    </row>
    <row r="14" spans="1:11">
      <c r="H14" t="s">
        <v>136</v>
      </c>
      <c r="I14">
        <f>ROUND(STDEV(I7:I13),2)</f>
        <v>0.26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0.82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3805A832-3344-4DA6-8C1F-F986FD7524B6}"/>
    <hyperlink ref="C27" r:id="rId2" xr:uid="{C74879DF-815F-4018-9416-5359BF143336}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2AF2-B84F-4A61-8432-BE45479E810D}">
  <dimension ref="A1:K28"/>
  <sheetViews>
    <sheetView topLeftCell="A5" workbookViewId="0">
      <selection activeCell="A7" sqref="A7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>
        <v>30507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71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109</v>
      </c>
      <c r="D7" s="1" t="s">
        <v>80</v>
      </c>
      <c r="E7" s="1" t="s">
        <v>38</v>
      </c>
      <c r="F7" s="1" t="s">
        <v>83</v>
      </c>
      <c r="G7" s="2">
        <v>44498.198069594902</v>
      </c>
      <c r="H7" s="4">
        <v>7.0657166666666704</v>
      </c>
      <c r="I7" s="4">
        <v>6.3669527926632696</v>
      </c>
      <c r="J7" s="4">
        <v>90.956468466618105</v>
      </c>
      <c r="K7" s="4">
        <v>422.47422292324097</v>
      </c>
    </row>
    <row r="8" spans="1:11">
      <c r="A8" s="1"/>
      <c r="B8" s="1"/>
      <c r="C8" s="1" t="s">
        <v>109</v>
      </c>
      <c r="D8" s="1" t="s">
        <v>90</v>
      </c>
      <c r="E8" s="1" t="s">
        <v>38</v>
      </c>
      <c r="F8" s="1" t="s">
        <v>83</v>
      </c>
      <c r="G8" s="2">
        <v>44498.216220868097</v>
      </c>
      <c r="H8" s="4">
        <v>7.0657166666666704</v>
      </c>
      <c r="I8" s="4">
        <v>5.9199973049911998</v>
      </c>
      <c r="J8" s="4">
        <v>84.571390071302801</v>
      </c>
      <c r="K8" s="4">
        <v>401.55712780441598</v>
      </c>
    </row>
    <row r="9" spans="1:11">
      <c r="A9" s="1"/>
      <c r="B9" s="1"/>
      <c r="C9" s="1" t="s">
        <v>109</v>
      </c>
      <c r="D9" s="1" t="s">
        <v>69</v>
      </c>
      <c r="E9" s="1" t="s">
        <v>38</v>
      </c>
      <c r="F9" s="1" t="s">
        <v>83</v>
      </c>
      <c r="G9" s="2">
        <v>44498.234415729203</v>
      </c>
      <c r="H9" s="4">
        <v>7.0733833333333296</v>
      </c>
      <c r="I9" s="4">
        <v>5.6392532254125296</v>
      </c>
      <c r="J9" s="4">
        <v>80.560760363036096</v>
      </c>
      <c r="K9" s="4">
        <v>365.44658924741702</v>
      </c>
    </row>
    <row r="10" spans="1:11">
      <c r="A10" s="1"/>
      <c r="B10" s="1"/>
      <c r="C10" s="1" t="s">
        <v>109</v>
      </c>
      <c r="D10" s="1" t="s">
        <v>81</v>
      </c>
      <c r="E10" s="1" t="s">
        <v>38</v>
      </c>
      <c r="F10" s="1" t="s">
        <v>83</v>
      </c>
      <c r="G10" s="2">
        <v>44498.252552731501</v>
      </c>
      <c r="H10" s="4">
        <v>7.0733666666666704</v>
      </c>
      <c r="I10" s="4">
        <v>7.7559608201320298</v>
      </c>
      <c r="J10" s="4">
        <v>110.79944028760001</v>
      </c>
      <c r="K10" s="4">
        <v>493.50750624711299</v>
      </c>
    </row>
    <row r="11" spans="1:11">
      <c r="A11" s="1"/>
      <c r="B11" s="1"/>
      <c r="C11" s="1" t="s">
        <v>109</v>
      </c>
      <c r="D11" s="1" t="s">
        <v>11</v>
      </c>
      <c r="E11" s="1" t="s">
        <v>38</v>
      </c>
      <c r="F11" s="1" t="s">
        <v>83</v>
      </c>
      <c r="G11" s="2">
        <v>44498.270690266203</v>
      </c>
      <c r="H11" s="4">
        <v>7.0656999999999996</v>
      </c>
      <c r="I11" s="4">
        <v>7.33950725232891</v>
      </c>
      <c r="J11" s="4">
        <v>104.850103604699</v>
      </c>
      <c r="K11" s="4">
        <v>461.81129269343</v>
      </c>
    </row>
    <row r="12" spans="1:11">
      <c r="A12" s="1"/>
      <c r="B12" s="1"/>
      <c r="C12" s="1" t="s">
        <v>109</v>
      </c>
      <c r="D12" s="1" t="s">
        <v>79</v>
      </c>
      <c r="E12" s="1" t="s">
        <v>38</v>
      </c>
      <c r="F12" s="1" t="s">
        <v>83</v>
      </c>
      <c r="G12" s="2">
        <v>44498.288860347202</v>
      </c>
      <c r="H12" s="4">
        <v>7.0733666666666704</v>
      </c>
      <c r="I12" s="4">
        <v>7.7647696705349798</v>
      </c>
      <c r="J12" s="4">
        <v>110.92528100764299</v>
      </c>
      <c r="K12" s="4">
        <v>441.17083990542898</v>
      </c>
    </row>
    <row r="13" spans="1:11">
      <c r="A13" s="1"/>
      <c r="B13" s="1"/>
      <c r="C13" s="1" t="s">
        <v>109</v>
      </c>
      <c r="D13" s="1" t="s">
        <v>2</v>
      </c>
      <c r="E13" s="1" t="s">
        <v>38</v>
      </c>
      <c r="F13" s="1" t="s">
        <v>83</v>
      </c>
      <c r="G13" s="2">
        <v>44498.3069908912</v>
      </c>
      <c r="H13" s="4">
        <v>7.0733666666666704</v>
      </c>
      <c r="I13" s="4">
        <v>8.2135589339370902</v>
      </c>
      <c r="J13" s="4">
        <v>117.336556199101</v>
      </c>
      <c r="K13" s="4">
        <v>469.48674030761998</v>
      </c>
    </row>
    <row r="14" spans="1:11">
      <c r="H14" t="s">
        <v>136</v>
      </c>
      <c r="I14">
        <f>ROUND(STDEV(I7:I13),2)</f>
        <v>1.01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3.17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A9E4A8EE-3C7A-496C-8A83-3B20C810385C}"/>
    <hyperlink ref="C27" r:id="rId2" xr:uid="{54031735-A872-430B-A165-1723D4303488}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F13-3E84-4697-B257-12E5E2620AAD}">
  <dimension ref="A1:K28"/>
  <sheetViews>
    <sheetView topLeftCell="A5" workbookViewId="0">
      <selection activeCell="B7" sqref="B7"/>
    </sheetView>
  </sheetViews>
  <sheetFormatPr defaultRowHeight="15"/>
  <cols>
    <col min="3" max="3" width="13.5703125" customWidth="1"/>
    <col min="4" max="4" width="20.5703125" customWidth="1"/>
    <col min="7" max="7" width="16.28515625" customWidth="1"/>
  </cols>
  <sheetData>
    <row r="1" spans="1:11">
      <c r="A1" t="s">
        <v>135</v>
      </c>
    </row>
    <row r="3" spans="1:11">
      <c r="A3" t="s">
        <v>144</v>
      </c>
    </row>
    <row r="5" spans="1:11">
      <c r="A5" s="236" t="s">
        <v>21</v>
      </c>
      <c r="B5" s="237"/>
      <c r="C5" s="237"/>
      <c r="D5" s="237"/>
      <c r="E5" s="237"/>
      <c r="F5" s="237"/>
      <c r="G5" s="238"/>
      <c r="H5" s="236" t="s">
        <v>87</v>
      </c>
      <c r="I5" s="237"/>
      <c r="J5" s="237"/>
      <c r="K5" s="238"/>
    </row>
    <row r="6" spans="1:11">
      <c r="A6" s="3" t="s">
        <v>108</v>
      </c>
      <c r="B6" s="3" t="s">
        <v>108</v>
      </c>
      <c r="C6" s="3" t="s">
        <v>53</v>
      </c>
      <c r="D6" s="3" t="s">
        <v>46</v>
      </c>
      <c r="E6" s="3" t="s">
        <v>56</v>
      </c>
      <c r="F6" s="3" t="s">
        <v>22</v>
      </c>
      <c r="G6" s="3" t="s">
        <v>60</v>
      </c>
      <c r="H6" s="3" t="s">
        <v>4</v>
      </c>
      <c r="I6" s="3" t="s">
        <v>15</v>
      </c>
      <c r="J6" s="3" t="s">
        <v>0</v>
      </c>
      <c r="K6" s="3" t="s">
        <v>63</v>
      </c>
    </row>
    <row r="7" spans="1:11">
      <c r="A7" s="1"/>
      <c r="B7" s="1"/>
      <c r="C7" s="1" t="s">
        <v>109</v>
      </c>
      <c r="D7" s="1" t="s">
        <v>80</v>
      </c>
      <c r="E7" s="1" t="s">
        <v>38</v>
      </c>
      <c r="F7" s="1" t="s">
        <v>83</v>
      </c>
      <c r="G7" s="2">
        <v>44498.198069594902</v>
      </c>
      <c r="H7" s="4">
        <v>11.7024833333333</v>
      </c>
      <c r="I7" s="4">
        <v>6.3886958522973503</v>
      </c>
      <c r="J7" s="4">
        <v>91.267083604247901</v>
      </c>
      <c r="K7" s="4">
        <v>18220.1033223464</v>
      </c>
    </row>
    <row r="8" spans="1:11">
      <c r="A8" s="1"/>
      <c r="B8" s="1"/>
      <c r="C8" s="1" t="s">
        <v>109</v>
      </c>
      <c r="D8" s="1" t="s">
        <v>90</v>
      </c>
      <c r="E8" s="1" t="s">
        <v>38</v>
      </c>
      <c r="F8" s="1" t="s">
        <v>83</v>
      </c>
      <c r="G8" s="2">
        <v>44498.216220868097</v>
      </c>
      <c r="H8" s="4">
        <v>11.7024833333333</v>
      </c>
      <c r="I8" s="4">
        <v>6.1987560981934404</v>
      </c>
      <c r="J8" s="4">
        <v>88.553658545620607</v>
      </c>
      <c r="K8" s="4">
        <v>17942.171948322601</v>
      </c>
    </row>
    <row r="9" spans="1:11">
      <c r="A9" s="1"/>
      <c r="B9" s="1"/>
      <c r="C9" s="1" t="s">
        <v>109</v>
      </c>
      <c r="D9" s="1" t="s">
        <v>69</v>
      </c>
      <c r="E9" s="1" t="s">
        <v>38</v>
      </c>
      <c r="F9" s="1" t="s">
        <v>83</v>
      </c>
      <c r="G9" s="2">
        <v>44498.234415729203</v>
      </c>
      <c r="H9" s="4">
        <v>11.7024666666667</v>
      </c>
      <c r="I9" s="4">
        <v>6.6007020758105099</v>
      </c>
      <c r="J9" s="4">
        <v>94.295743940150103</v>
      </c>
      <c r="K9" s="4">
        <v>18544.156229980501</v>
      </c>
    </row>
    <row r="10" spans="1:11">
      <c r="A10" s="1"/>
      <c r="B10" s="1"/>
      <c r="C10" s="1" t="s">
        <v>109</v>
      </c>
      <c r="D10" s="1" t="s">
        <v>81</v>
      </c>
      <c r="E10" s="1" t="s">
        <v>38</v>
      </c>
      <c r="F10" s="1" t="s">
        <v>83</v>
      </c>
      <c r="G10" s="2">
        <v>44498.252552731501</v>
      </c>
      <c r="H10" s="4">
        <v>11.7024666666667</v>
      </c>
      <c r="I10" s="4">
        <v>6.4171288839333398</v>
      </c>
      <c r="J10" s="4">
        <v>91.673269770476395</v>
      </c>
      <c r="K10" s="4">
        <v>16829.3038000821</v>
      </c>
    </row>
    <row r="11" spans="1:11">
      <c r="A11" s="1"/>
      <c r="B11" s="1"/>
      <c r="C11" s="1" t="s">
        <v>109</v>
      </c>
      <c r="D11" s="1" t="s">
        <v>11</v>
      </c>
      <c r="E11" s="1" t="s">
        <v>38</v>
      </c>
      <c r="F11" s="1" t="s">
        <v>83</v>
      </c>
      <c r="G11" s="2">
        <v>44498.270690266203</v>
      </c>
      <c r="H11" s="4">
        <v>11.7024666666667</v>
      </c>
      <c r="I11" s="4">
        <v>7.8724210481393397</v>
      </c>
      <c r="J11" s="4">
        <v>112.463157830562</v>
      </c>
      <c r="K11" s="4">
        <v>22575.792438964902</v>
      </c>
    </row>
    <row r="12" spans="1:11">
      <c r="A12" s="1"/>
      <c r="B12" s="1"/>
      <c r="C12" s="1" t="s">
        <v>109</v>
      </c>
      <c r="D12" s="1" t="s">
        <v>79</v>
      </c>
      <c r="E12" s="1" t="s">
        <v>38</v>
      </c>
      <c r="F12" s="1" t="s">
        <v>83</v>
      </c>
      <c r="G12" s="2">
        <v>44498.288860347202</v>
      </c>
      <c r="H12" s="4">
        <v>11.702450000000001</v>
      </c>
      <c r="I12" s="4">
        <v>8.2556949015728804</v>
      </c>
      <c r="J12" s="4">
        <v>117.938498593898</v>
      </c>
      <c r="K12" s="4">
        <v>20013.562141655999</v>
      </c>
    </row>
    <row r="13" spans="1:11">
      <c r="A13" s="1"/>
      <c r="B13" s="1"/>
      <c r="C13" s="1" t="s">
        <v>109</v>
      </c>
      <c r="D13" s="1" t="s">
        <v>2</v>
      </c>
      <c r="E13" s="1" t="s">
        <v>38</v>
      </c>
      <c r="F13" s="1" t="s">
        <v>83</v>
      </c>
      <c r="G13" s="2">
        <v>44498.3069908912</v>
      </c>
      <c r="H13" s="4">
        <v>11.702450000000001</v>
      </c>
      <c r="I13" s="4">
        <v>7.2666011400531403</v>
      </c>
      <c r="J13" s="4">
        <v>103.80858771504499</v>
      </c>
      <c r="K13" s="4">
        <v>17991.352343750001</v>
      </c>
    </row>
    <row r="14" spans="1:11">
      <c r="H14" t="s">
        <v>136</v>
      </c>
      <c r="I14">
        <f>ROUND(STDEV(I7:I13),2)</f>
        <v>0.81</v>
      </c>
    </row>
    <row r="15" spans="1:11">
      <c r="A15" s="5" t="s">
        <v>137</v>
      </c>
      <c r="E15" s="6">
        <v>3.1429999999999998</v>
      </c>
      <c r="H15" t="s">
        <v>138</v>
      </c>
      <c r="I15">
        <f>ROUND((I14*E15),2)</f>
        <v>2.5499999999999998</v>
      </c>
    </row>
    <row r="26" spans="1:8">
      <c r="A26" t="s">
        <v>139</v>
      </c>
    </row>
    <row r="27" spans="1:8">
      <c r="A27" t="s">
        <v>140</v>
      </c>
      <c r="C27" s="7" t="s">
        <v>141</v>
      </c>
    </row>
    <row r="28" spans="1:8">
      <c r="A28" t="s">
        <v>142</v>
      </c>
      <c r="H28" s="7" t="s">
        <v>143</v>
      </c>
    </row>
  </sheetData>
  <mergeCells count="2">
    <mergeCell ref="A5:G5"/>
    <mergeCell ref="H5:K5"/>
  </mergeCells>
  <hyperlinks>
    <hyperlink ref="H28" r:id="rId1" xr:uid="{3C0948CD-FA09-4377-9B89-5D2DA09CD1DA}"/>
    <hyperlink ref="C27" r:id="rId2" xr:uid="{54DA5FD7-485D-4F92-85B2-13B924710A66}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2191-46BC-4B6E-987A-716F8B43B6C1}">
  <dimension ref="A1:Y31"/>
  <sheetViews>
    <sheetView topLeftCell="A4" zoomScale="80" zoomScaleNormal="80" workbookViewId="0">
      <selection activeCell="I26" sqref="A26:XFD31"/>
    </sheetView>
  </sheetViews>
  <sheetFormatPr defaultRowHeight="15"/>
  <cols>
    <col min="1" max="1" width="17.140625" customWidth="1"/>
    <col min="2" max="2" width="50" bestFit="1" customWidth="1"/>
    <col min="3" max="3" width="25.85546875" customWidth="1"/>
    <col min="4" max="4" width="14.5703125" customWidth="1"/>
    <col min="5" max="6" width="9.140625" customWidth="1"/>
    <col min="7" max="7" width="8.7109375" customWidth="1"/>
    <col min="8" max="8" width="9.140625" customWidth="1"/>
    <col min="9" max="9" width="17.85546875" customWidth="1"/>
    <col min="10" max="15" width="17" bestFit="1" customWidth="1"/>
    <col min="16" max="18" width="15.85546875" bestFit="1" customWidth="1"/>
    <col min="19" max="19" width="9.140625" customWidth="1"/>
    <col min="22" max="23" width="9.140625" customWidth="1"/>
    <col min="25" max="25" width="13" bestFit="1" customWidth="1"/>
  </cols>
  <sheetData>
    <row r="1" spans="1:25">
      <c r="A1" s="124" t="s">
        <v>263</v>
      </c>
    </row>
    <row r="3" spans="1:25">
      <c r="A3" s="123"/>
      <c r="B3" s="9"/>
      <c r="D3" s="9"/>
      <c r="E3" s="121" t="s">
        <v>260</v>
      </c>
      <c r="F3" s="121" t="s">
        <v>262</v>
      </c>
      <c r="G3" s="121" t="s">
        <v>261</v>
      </c>
      <c r="H3" s="121" t="s">
        <v>260</v>
      </c>
      <c r="I3" s="9"/>
      <c r="J3" s="234" t="s">
        <v>259</v>
      </c>
      <c r="K3" s="234"/>
      <c r="L3" s="234"/>
      <c r="M3" s="234" t="s">
        <v>258</v>
      </c>
      <c r="N3" s="234"/>
      <c r="O3" s="234"/>
      <c r="P3" s="234" t="s">
        <v>257</v>
      </c>
      <c r="Q3" s="234"/>
      <c r="R3" s="234"/>
      <c r="S3" s="234" t="s">
        <v>256</v>
      </c>
      <c r="T3" s="234"/>
      <c r="U3" s="234"/>
      <c r="V3" s="235" t="s">
        <v>255</v>
      </c>
      <c r="W3" s="235"/>
      <c r="X3" s="235"/>
      <c r="Y3" s="122"/>
    </row>
    <row r="4" spans="1:25" ht="15.75" thickBot="1">
      <c r="A4" s="121" t="s">
        <v>234</v>
      </c>
      <c r="B4" s="121" t="s">
        <v>254</v>
      </c>
      <c r="C4" s="121" t="s">
        <v>253</v>
      </c>
      <c r="D4" s="121" t="s">
        <v>252</v>
      </c>
      <c r="E4" s="121" t="s">
        <v>251</v>
      </c>
      <c r="F4" s="121" t="s">
        <v>251</v>
      </c>
      <c r="G4" s="121" t="s">
        <v>251</v>
      </c>
      <c r="H4" s="121" t="s">
        <v>250</v>
      </c>
      <c r="I4" s="98" t="s">
        <v>249</v>
      </c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121" t="s">
        <v>248</v>
      </c>
    </row>
    <row r="5" spans="1:25">
      <c r="A5" s="231" t="s">
        <v>319</v>
      </c>
      <c r="B5" s="231" t="s">
        <v>320</v>
      </c>
      <c r="C5" s="202">
        <v>30503</v>
      </c>
      <c r="D5" s="202" t="s">
        <v>318</v>
      </c>
      <c r="E5" s="204">
        <f>AVERAGE(S8:U8)</f>
        <v>0</v>
      </c>
      <c r="F5" s="206">
        <f>STDEV(S8:U8)</f>
        <v>0</v>
      </c>
      <c r="G5" s="206" t="e">
        <f>F5/E5*100</f>
        <v>#DIV/0!</v>
      </c>
      <c r="H5" s="204">
        <f>AVERAGE(V8:X8)</f>
        <v>0.41509637215752698</v>
      </c>
      <c r="I5" s="96" t="s">
        <v>243</v>
      </c>
      <c r="J5" s="95">
        <f>AVERAGE(J8:L8)</f>
        <v>9873.2259913377147</v>
      </c>
      <c r="K5" s="91"/>
      <c r="L5" s="90"/>
      <c r="M5" s="93">
        <f>AVERAGE(M8:O8)</f>
        <v>4041.6701542431333</v>
      </c>
      <c r="N5" s="91"/>
      <c r="O5" s="90"/>
      <c r="P5" s="93">
        <f>AVERAGE(P8:R8)</f>
        <v>0</v>
      </c>
      <c r="Q5" s="91"/>
      <c r="R5" s="90"/>
      <c r="S5" s="116">
        <f>AVERAGE(S8:U8)</f>
        <v>0</v>
      </c>
      <c r="T5" s="115"/>
      <c r="U5" s="114"/>
      <c r="V5" s="92">
        <f>M5/J5</f>
        <v>0.40935659305166283</v>
      </c>
      <c r="W5" s="115"/>
      <c r="X5" s="114"/>
      <c r="Y5" s="207">
        <f>_xlfn.T.TEST(J8:L8,M8:O8,2,1)</f>
        <v>2.2262537436093733E-2</v>
      </c>
    </row>
    <row r="6" spans="1:25">
      <c r="A6" s="232"/>
      <c r="B6" s="232"/>
      <c r="C6" s="203"/>
      <c r="D6" s="203"/>
      <c r="E6" s="205"/>
      <c r="F6" s="194"/>
      <c r="G6" s="194"/>
      <c r="H6" s="205"/>
      <c r="I6" s="89" t="s">
        <v>242</v>
      </c>
      <c r="J6" s="88"/>
      <c r="K6" s="87"/>
      <c r="L6" s="86"/>
      <c r="M6" s="88"/>
      <c r="N6" s="87"/>
      <c r="O6" s="86"/>
      <c r="P6" s="85"/>
      <c r="Q6" s="84"/>
      <c r="R6" s="84"/>
      <c r="S6" s="83" t="e">
        <f>(STDEV(S8:U8)/AVERAGE(S8:U8))*100</f>
        <v>#DIV/0!</v>
      </c>
      <c r="T6" s="82"/>
      <c r="U6" s="81"/>
      <c r="V6" s="79"/>
      <c r="W6" s="79"/>
      <c r="X6" s="78"/>
      <c r="Y6" s="208"/>
    </row>
    <row r="7" spans="1:25">
      <c r="A7" s="232"/>
      <c r="B7" s="232"/>
      <c r="C7" s="203"/>
      <c r="D7" s="203"/>
      <c r="E7" s="194"/>
      <c r="F7" s="194"/>
      <c r="G7" s="194"/>
      <c r="H7" s="194"/>
      <c r="I7" s="77"/>
      <c r="J7" s="19" t="s">
        <v>241</v>
      </c>
      <c r="K7" s="19" t="s">
        <v>240</v>
      </c>
      <c r="L7" s="76" t="s">
        <v>239</v>
      </c>
      <c r="M7" s="75" t="s">
        <v>241</v>
      </c>
      <c r="N7" s="19" t="s">
        <v>240</v>
      </c>
      <c r="O7" s="76" t="s">
        <v>239</v>
      </c>
      <c r="P7" s="75" t="s">
        <v>241</v>
      </c>
      <c r="Q7" s="19" t="s">
        <v>240</v>
      </c>
      <c r="R7" s="76" t="s">
        <v>239</v>
      </c>
      <c r="S7" s="75" t="s">
        <v>241</v>
      </c>
      <c r="T7" s="19" t="s">
        <v>240</v>
      </c>
      <c r="U7" s="76" t="s">
        <v>239</v>
      </c>
      <c r="V7" s="19" t="s">
        <v>241</v>
      </c>
      <c r="W7" s="19" t="s">
        <v>240</v>
      </c>
      <c r="X7" s="76" t="s">
        <v>239</v>
      </c>
      <c r="Y7" s="208"/>
    </row>
    <row r="8" spans="1:25" ht="15.75" thickBot="1">
      <c r="A8" s="233"/>
      <c r="B8" s="233"/>
      <c r="C8" s="203"/>
      <c r="D8" s="203"/>
      <c r="E8" s="194"/>
      <c r="F8" s="194"/>
      <c r="G8" s="194"/>
      <c r="H8" s="194"/>
      <c r="I8" s="64"/>
      <c r="J8" s="113">
        <f>Data!L33*10*4</f>
        <v>11600.0129919911</v>
      </c>
      <c r="K8" s="111">
        <f>Data!L34*10*4</f>
        <v>8781.6047341498706</v>
      </c>
      <c r="L8" s="110">
        <f>Data!L35*10*4</f>
        <v>9238.0602478721794</v>
      </c>
      <c r="M8" s="112">
        <f>Data!L36*10*4</f>
        <v>4002.3898790757898</v>
      </c>
      <c r="N8" s="111">
        <f>Data!L37*10*4</f>
        <v>3732.2589237643897</v>
      </c>
      <c r="O8" s="110">
        <f>Data!L38*10*4</f>
        <v>4390.3616598892204</v>
      </c>
      <c r="P8" s="60">
        <f>Data!L39*2*4</f>
        <v>0</v>
      </c>
      <c r="Q8" s="59">
        <f>Data!L40*2*4</f>
        <v>0</v>
      </c>
      <c r="R8" s="109">
        <f>Data!L41*2*4</f>
        <v>0</v>
      </c>
      <c r="S8" s="108">
        <f>P8/M8</f>
        <v>0</v>
      </c>
      <c r="T8" s="107">
        <f>Q8/N8</f>
        <v>0</v>
      </c>
      <c r="U8" s="106">
        <f>R8/O8</f>
        <v>0</v>
      </c>
      <c r="V8" s="105">
        <f>M8/J8</f>
        <v>0.34503322382820834</v>
      </c>
      <c r="W8" s="104">
        <f>N8/K8</f>
        <v>0.42500875827972484</v>
      </c>
      <c r="X8" s="103">
        <f>O8/L8</f>
        <v>0.47524713436464772</v>
      </c>
      <c r="Y8" s="209"/>
    </row>
    <row r="9" spans="1:25" ht="15.75" thickBot="1">
      <c r="A9" s="102"/>
      <c r="B9" s="102"/>
      <c r="C9" s="101"/>
      <c r="D9" s="101"/>
      <c r="E9" s="100"/>
      <c r="F9" s="100"/>
      <c r="G9" s="100"/>
      <c r="H9" s="100"/>
      <c r="I9" s="120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119"/>
      <c r="X9" s="118"/>
      <c r="Y9" s="97"/>
    </row>
    <row r="10" spans="1:25">
      <c r="A10" s="231" t="s">
        <v>321</v>
      </c>
      <c r="B10" s="231" t="s">
        <v>322</v>
      </c>
      <c r="C10" s="202">
        <v>30507</v>
      </c>
      <c r="D10" s="202" t="s">
        <v>323</v>
      </c>
      <c r="E10" s="204">
        <f>AVERAGE(S13:U13)</f>
        <v>0.24804613214374446</v>
      </c>
      <c r="F10" s="206">
        <f>STDEV(S13:U13)</f>
        <v>8.8350431093128234E-2</v>
      </c>
      <c r="G10" s="206">
        <f>F10/E10*100</f>
        <v>35.618548182774546</v>
      </c>
      <c r="H10" s="204">
        <f>AVERAGE(V13:X13)</f>
        <v>4.9678658882090242E-2</v>
      </c>
      <c r="I10" s="96" t="s">
        <v>243</v>
      </c>
      <c r="J10" s="95">
        <f>AVERAGE(J13:L13)</f>
        <v>1474.1452555241565</v>
      </c>
      <c r="K10" s="91"/>
      <c r="L10" s="90"/>
      <c r="M10" s="93">
        <f>AVERAGE(M13:O13)</f>
        <v>72.346912904493465</v>
      </c>
      <c r="N10" s="91"/>
      <c r="O10" s="90"/>
      <c r="P10" s="93">
        <f>AVERAGE(P13:R13)</f>
        <v>18.043321103573206</v>
      </c>
      <c r="Q10" s="91"/>
      <c r="R10" s="90"/>
      <c r="S10" s="116">
        <f>AVERAGE(S13:U13)</f>
        <v>0.24804613214374446</v>
      </c>
      <c r="T10" s="115"/>
      <c r="U10" s="114"/>
      <c r="V10" s="92">
        <f>M10/J10</f>
        <v>4.9077194145816613E-2</v>
      </c>
      <c r="W10" s="115"/>
      <c r="X10" s="114"/>
      <c r="Y10" s="207">
        <f>_xlfn.T.TEST(J13:L13,M13:O13,2,1)</f>
        <v>5.0728712584180609E-3</v>
      </c>
    </row>
    <row r="11" spans="1:25">
      <c r="A11" s="232"/>
      <c r="B11" s="232"/>
      <c r="C11" s="203"/>
      <c r="D11" s="203"/>
      <c r="E11" s="205"/>
      <c r="F11" s="194"/>
      <c r="G11" s="194"/>
      <c r="H11" s="205"/>
      <c r="I11" s="89" t="s">
        <v>242</v>
      </c>
      <c r="J11" s="88"/>
      <c r="K11" s="87"/>
      <c r="L11" s="86"/>
      <c r="M11" s="88"/>
      <c r="N11" s="87"/>
      <c r="O11" s="86"/>
      <c r="P11" s="85"/>
      <c r="Q11" s="84"/>
      <c r="R11" s="84"/>
      <c r="S11" s="83">
        <f>(STDEV(S13:U13)/AVERAGE(S13:U13))*100</f>
        <v>35.618548182774546</v>
      </c>
      <c r="T11" s="82"/>
      <c r="U11" s="81"/>
      <c r="V11" s="79"/>
      <c r="W11" s="79"/>
      <c r="X11" s="78"/>
      <c r="Y11" s="208"/>
    </row>
    <row r="12" spans="1:25">
      <c r="A12" s="232"/>
      <c r="B12" s="232"/>
      <c r="C12" s="203"/>
      <c r="D12" s="203"/>
      <c r="E12" s="194"/>
      <c r="F12" s="194"/>
      <c r="G12" s="194"/>
      <c r="H12" s="194"/>
      <c r="I12" s="77"/>
      <c r="J12" s="19" t="s">
        <v>241</v>
      </c>
      <c r="K12" s="19" t="s">
        <v>240</v>
      </c>
      <c r="L12" s="76" t="s">
        <v>239</v>
      </c>
      <c r="M12" s="75" t="s">
        <v>241</v>
      </c>
      <c r="N12" s="19" t="s">
        <v>240</v>
      </c>
      <c r="O12" s="76" t="s">
        <v>239</v>
      </c>
      <c r="P12" s="75" t="s">
        <v>241</v>
      </c>
      <c r="Q12" s="19" t="s">
        <v>240</v>
      </c>
      <c r="R12" s="76" t="s">
        <v>239</v>
      </c>
      <c r="S12" s="75" t="s">
        <v>241</v>
      </c>
      <c r="T12" s="19" t="s">
        <v>240</v>
      </c>
      <c r="U12" s="76" t="s">
        <v>239</v>
      </c>
      <c r="V12" s="75" t="s">
        <v>241</v>
      </c>
      <c r="W12" s="19" t="s">
        <v>240</v>
      </c>
      <c r="X12" s="76" t="s">
        <v>239</v>
      </c>
      <c r="Y12" s="208"/>
    </row>
    <row r="13" spans="1:25" ht="15.75" thickBot="1">
      <c r="A13" s="233"/>
      <c r="B13" s="233"/>
      <c r="C13" s="203"/>
      <c r="D13" s="203"/>
      <c r="E13" s="194"/>
      <c r="F13" s="194"/>
      <c r="G13" s="194"/>
      <c r="H13" s="194"/>
      <c r="I13" s="64"/>
      <c r="J13" s="113">
        <f>Data!T33*10*4</f>
        <v>1278.90934042047</v>
      </c>
      <c r="K13" s="111">
        <f>Data!T34*10*4</f>
        <v>1599.9317286230898</v>
      </c>
      <c r="L13" s="110">
        <f>Data!T35*10*4</f>
        <v>1543.5946975289098</v>
      </c>
      <c r="M13" s="112">
        <f>Data!T36*10*4</f>
        <v>75.244269527494296</v>
      </c>
      <c r="N13" s="111">
        <f>Data!T37*10*4</f>
        <v>72.767036680446495</v>
      </c>
      <c r="O13" s="110">
        <f>Data!T38*10*4</f>
        <v>69.029432505539603</v>
      </c>
      <c r="P13" s="60">
        <f>Data!T39*2*4</f>
        <v>25.820209263972401</v>
      </c>
      <c r="Q13" s="59">
        <f>Data!T40*2*4</f>
        <v>12.26305744179316</v>
      </c>
      <c r="R13" s="109">
        <f>Data!T41*2*4</f>
        <v>16.046696604954061</v>
      </c>
      <c r="S13" s="117">
        <f>P13/M13</f>
        <v>0.34315183636061058</v>
      </c>
      <c r="T13" s="107">
        <f>Q13/N13</f>
        <v>0.16852489810250049</v>
      </c>
      <c r="U13" s="106">
        <f>R13/O13</f>
        <v>0.23246166196812229</v>
      </c>
      <c r="V13" s="105">
        <f>M13/J13</f>
        <v>5.8834717324651065E-2</v>
      </c>
      <c r="W13" s="104">
        <f>N13/K13</f>
        <v>4.5481338596285115E-2</v>
      </c>
      <c r="X13" s="103">
        <f>O13/L13</f>
        <v>4.4719920725334546E-2</v>
      </c>
      <c r="Y13" s="209"/>
    </row>
    <row r="14" spans="1:25" ht="15.75" thickBot="1">
      <c r="A14" s="102"/>
      <c r="B14" s="102"/>
      <c r="C14" s="101"/>
      <c r="D14" s="101"/>
      <c r="E14" s="100"/>
      <c r="F14" s="100"/>
      <c r="G14" s="100"/>
      <c r="H14" s="100"/>
      <c r="I14" s="71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7"/>
    </row>
    <row r="15" spans="1:25">
      <c r="A15" s="231" t="s">
        <v>325</v>
      </c>
      <c r="B15" s="231" t="s">
        <v>326</v>
      </c>
      <c r="C15" s="202">
        <v>30516</v>
      </c>
      <c r="D15" s="202" t="s">
        <v>324</v>
      </c>
      <c r="E15" s="204">
        <f>AVERAGE(S18:U18)</f>
        <v>5.4553426557147596E-3</v>
      </c>
      <c r="F15" s="206">
        <f>STDEV(S18:U18)</f>
        <v>1.7093598952425083E-3</v>
      </c>
      <c r="G15" s="206">
        <f>F15/E15*100</f>
        <v>31.333685216855507</v>
      </c>
      <c r="H15" s="204">
        <f>AVERAGE(V18:X18)</f>
        <v>0.7400688439857811</v>
      </c>
      <c r="I15" s="96" t="s">
        <v>243</v>
      </c>
      <c r="J15" s="95">
        <f>AVERAGE(J18:L18)</f>
        <v>1281.72815123652</v>
      </c>
      <c r="K15" s="91"/>
      <c r="L15" s="90"/>
      <c r="M15" s="93">
        <f>AVERAGE(M18:O18)</f>
        <v>944.56892511183923</v>
      </c>
      <c r="N15" s="91"/>
      <c r="O15" s="90"/>
      <c r="P15" s="93">
        <f>AVERAGE(P18:R18)</f>
        <v>5.0817873767752806</v>
      </c>
      <c r="Q15" s="91"/>
      <c r="R15" s="90"/>
      <c r="S15" s="116">
        <f>AVERAGE(S18:U18)</f>
        <v>5.4553426557147596E-3</v>
      </c>
      <c r="T15" s="115"/>
      <c r="U15" s="114"/>
      <c r="V15" s="92">
        <f>M15/J15</f>
        <v>0.73694950384025382</v>
      </c>
      <c r="W15" s="115"/>
      <c r="X15" s="114"/>
      <c r="Y15" s="207">
        <f>_xlfn.T.TEST(J18:L18,M18:O18,2,1)</f>
        <v>3.5476463580255621E-2</v>
      </c>
    </row>
    <row r="16" spans="1:25">
      <c r="A16" s="232"/>
      <c r="B16" s="232"/>
      <c r="C16" s="203"/>
      <c r="D16" s="203"/>
      <c r="E16" s="205"/>
      <c r="F16" s="194"/>
      <c r="G16" s="194"/>
      <c r="H16" s="205"/>
      <c r="I16" s="89" t="s">
        <v>242</v>
      </c>
      <c r="J16" s="88"/>
      <c r="K16" s="87"/>
      <c r="L16" s="86"/>
      <c r="M16" s="88"/>
      <c r="N16" s="87"/>
      <c r="O16" s="86"/>
      <c r="P16" s="85"/>
      <c r="Q16" s="84"/>
      <c r="R16" s="84"/>
      <c r="S16" s="83">
        <f>(STDEV(S18:U18)/AVERAGE(S18:U18))*100</f>
        <v>31.333685216855507</v>
      </c>
      <c r="T16" s="82"/>
      <c r="U16" s="81"/>
      <c r="V16" s="79"/>
      <c r="W16" s="79"/>
      <c r="X16" s="78"/>
      <c r="Y16" s="208"/>
    </row>
    <row r="17" spans="1:25">
      <c r="A17" s="232"/>
      <c r="B17" s="232"/>
      <c r="C17" s="203"/>
      <c r="D17" s="203"/>
      <c r="E17" s="194"/>
      <c r="F17" s="194"/>
      <c r="G17" s="194"/>
      <c r="H17" s="194"/>
      <c r="I17" s="77"/>
      <c r="J17" s="19" t="s">
        <v>241</v>
      </c>
      <c r="K17" s="19" t="s">
        <v>240</v>
      </c>
      <c r="L17" s="76" t="s">
        <v>239</v>
      </c>
      <c r="M17" s="75" t="s">
        <v>241</v>
      </c>
      <c r="N17" s="19" t="s">
        <v>240</v>
      </c>
      <c r="O17" s="76" t="s">
        <v>239</v>
      </c>
      <c r="P17" s="75" t="s">
        <v>241</v>
      </c>
      <c r="Q17" s="19" t="s">
        <v>240</v>
      </c>
      <c r="R17" s="76" t="s">
        <v>239</v>
      </c>
      <c r="S17" s="75" t="s">
        <v>241</v>
      </c>
      <c r="T17" s="19" t="s">
        <v>240</v>
      </c>
      <c r="U17" s="76" t="s">
        <v>239</v>
      </c>
      <c r="V17" s="75" t="s">
        <v>241</v>
      </c>
      <c r="W17" s="19" t="s">
        <v>240</v>
      </c>
      <c r="X17" s="76" t="s">
        <v>239</v>
      </c>
      <c r="Y17" s="208"/>
    </row>
    <row r="18" spans="1:25" ht="15.75" thickBot="1">
      <c r="A18" s="233"/>
      <c r="B18" s="233"/>
      <c r="C18" s="203"/>
      <c r="D18" s="203"/>
      <c r="E18" s="194"/>
      <c r="F18" s="194"/>
      <c r="G18" s="194"/>
      <c r="H18" s="194"/>
      <c r="I18" s="64"/>
      <c r="J18" s="113">
        <f>Data!AB33*10*4</f>
        <v>1213.8362373201799</v>
      </c>
      <c r="K18" s="111">
        <f>Data!AB34*10*4</f>
        <v>1436.9381775409302</v>
      </c>
      <c r="L18" s="110">
        <f>Data!AB35*10*4</f>
        <v>1194.4100388484501</v>
      </c>
      <c r="M18" s="112">
        <f>Data!AB36*10*4</f>
        <v>860.03711689195598</v>
      </c>
      <c r="N18" s="111">
        <f>Data!AB37*10*4</f>
        <v>995.99839912249899</v>
      </c>
      <c r="O18" s="110">
        <f>Data!AB38*10*4</f>
        <v>977.67125932106296</v>
      </c>
      <c r="P18" s="60">
        <f>Data!AB39*2*4</f>
        <v>6.0051459681289598</v>
      </c>
      <c r="Q18" s="59">
        <f>Data!AB40*2*4</f>
        <v>3.59434437954096</v>
      </c>
      <c r="R18" s="109">
        <f>Data!AB41*2*4</f>
        <v>5.6458717826559202</v>
      </c>
      <c r="S18" s="108">
        <f>P18/M18</f>
        <v>6.9824265141377254E-3</v>
      </c>
      <c r="T18" s="107">
        <f>Q18/N18</f>
        <v>3.6087852979559735E-3</v>
      </c>
      <c r="U18" s="106">
        <f>R18/O18</f>
        <v>5.7748161550505812E-3</v>
      </c>
      <c r="V18" s="105">
        <f>M18/J18</f>
        <v>0.7085281279711042</v>
      </c>
      <c r="W18" s="104">
        <f>N18/K18</f>
        <v>0.69313935330674914</v>
      </c>
      <c r="X18" s="103">
        <f>O18/L18</f>
        <v>0.81853905067948984</v>
      </c>
      <c r="Y18" s="209"/>
    </row>
    <row r="19" spans="1:25" ht="15.75" thickBot="1">
      <c r="A19" s="134"/>
      <c r="B19" s="134"/>
      <c r="C19" s="101"/>
      <c r="D19" s="101"/>
      <c r="E19" s="100"/>
      <c r="F19" s="100"/>
      <c r="G19" s="100"/>
      <c r="H19" s="100"/>
      <c r="I19" s="99"/>
      <c r="J19" s="135"/>
      <c r="K19" s="135"/>
      <c r="L19" s="135"/>
      <c r="M19" s="135"/>
      <c r="N19" s="135"/>
      <c r="O19" s="135"/>
      <c r="P19" s="136"/>
      <c r="Q19" s="136"/>
      <c r="R19" s="136"/>
      <c r="S19" s="137"/>
      <c r="T19" s="137"/>
      <c r="U19" s="137"/>
      <c r="V19" s="138"/>
      <c r="W19" s="138"/>
      <c r="X19" s="138"/>
      <c r="Y19" s="139"/>
    </row>
    <row r="20" spans="1:25">
      <c r="A20" s="231" t="s">
        <v>327</v>
      </c>
      <c r="B20" s="231" t="s">
        <v>328</v>
      </c>
      <c r="C20" s="202">
        <v>30501</v>
      </c>
      <c r="D20" s="202" t="s">
        <v>329</v>
      </c>
      <c r="E20" s="204">
        <f>AVERAGE(S23:U23)</f>
        <v>2.5617712806894389E-2</v>
      </c>
      <c r="F20" s="206">
        <f>STDEV(S23:U23)</f>
        <v>8.3417120648408491E-3</v>
      </c>
      <c r="G20" s="206">
        <f>F20/E20*100</f>
        <v>32.562282697602413</v>
      </c>
      <c r="H20" s="204">
        <f>AVERAGE(V23:X23)</f>
        <v>0.71786531317003099</v>
      </c>
      <c r="I20" s="96" t="s">
        <v>243</v>
      </c>
      <c r="J20" s="95">
        <f>AVERAGE(J23:L23)</f>
        <v>7967.8328963956592</v>
      </c>
      <c r="K20" s="91"/>
      <c r="L20" s="90"/>
      <c r="M20" s="93">
        <f>AVERAGE(M23:O23)</f>
        <v>5681.5718812799723</v>
      </c>
      <c r="N20" s="91"/>
      <c r="O20" s="90"/>
      <c r="P20" s="93">
        <f>AVERAGE(P23:R23)</f>
        <v>144.53251241955266</v>
      </c>
      <c r="Q20" s="91"/>
      <c r="R20" s="90"/>
      <c r="S20" s="116">
        <f>AVERAGE(S23:U23)</f>
        <v>2.5617712806894389E-2</v>
      </c>
      <c r="T20" s="115"/>
      <c r="U20" s="114"/>
      <c r="V20" s="92">
        <f>M20/J20</f>
        <v>0.71306363413445795</v>
      </c>
      <c r="W20" s="115"/>
      <c r="X20" s="114"/>
      <c r="Y20" s="207">
        <f>_xlfn.T.TEST(J23:L23,M23:O23,2,1)</f>
        <v>4.4552774939356672E-2</v>
      </c>
    </row>
    <row r="21" spans="1:25">
      <c r="A21" s="232"/>
      <c r="B21" s="232"/>
      <c r="C21" s="203"/>
      <c r="D21" s="203"/>
      <c r="E21" s="205"/>
      <c r="F21" s="194"/>
      <c r="G21" s="194"/>
      <c r="H21" s="205"/>
      <c r="I21" s="89" t="s">
        <v>242</v>
      </c>
      <c r="J21" s="88"/>
      <c r="K21" s="87"/>
      <c r="L21" s="86"/>
      <c r="M21" s="88"/>
      <c r="N21" s="87"/>
      <c r="O21" s="86"/>
      <c r="P21" s="85"/>
      <c r="Q21" s="84"/>
      <c r="R21" s="84"/>
      <c r="S21" s="83">
        <f>(STDEV(S23:U23)/AVERAGE(S23:U23))*100</f>
        <v>32.562282697602413</v>
      </c>
      <c r="T21" s="82"/>
      <c r="U21" s="81"/>
      <c r="V21" s="79"/>
      <c r="W21" s="79"/>
      <c r="X21" s="78"/>
      <c r="Y21" s="208"/>
    </row>
    <row r="22" spans="1:25">
      <c r="A22" s="232"/>
      <c r="B22" s="232"/>
      <c r="C22" s="203"/>
      <c r="D22" s="203"/>
      <c r="E22" s="194"/>
      <c r="F22" s="194"/>
      <c r="G22" s="194"/>
      <c r="H22" s="194"/>
      <c r="I22" s="77"/>
      <c r="J22" s="19" t="s">
        <v>241</v>
      </c>
      <c r="K22" s="19" t="s">
        <v>240</v>
      </c>
      <c r="L22" s="76" t="s">
        <v>239</v>
      </c>
      <c r="M22" s="75" t="s">
        <v>241</v>
      </c>
      <c r="N22" s="19" t="s">
        <v>240</v>
      </c>
      <c r="O22" s="76" t="s">
        <v>239</v>
      </c>
      <c r="P22" s="75" t="s">
        <v>241</v>
      </c>
      <c r="Q22" s="19" t="s">
        <v>240</v>
      </c>
      <c r="R22" s="76" t="s">
        <v>239</v>
      </c>
      <c r="S22" s="75" t="s">
        <v>241</v>
      </c>
      <c r="T22" s="19" t="s">
        <v>240</v>
      </c>
      <c r="U22" s="76" t="s">
        <v>239</v>
      </c>
      <c r="V22" s="75" t="s">
        <v>241</v>
      </c>
      <c r="W22" s="19" t="s">
        <v>240</v>
      </c>
      <c r="X22" s="76" t="s">
        <v>239</v>
      </c>
      <c r="Y22" s="208"/>
    </row>
    <row r="23" spans="1:25" ht="15.75" thickBot="1">
      <c r="A23" s="233"/>
      <c r="B23" s="233"/>
      <c r="C23" s="203"/>
      <c r="D23" s="203"/>
      <c r="E23" s="194"/>
      <c r="F23" s="194"/>
      <c r="G23" s="194"/>
      <c r="H23" s="194"/>
      <c r="I23" s="64"/>
      <c r="J23" s="113">
        <f>Data!AJ33*10*4</f>
        <v>7383.5773804401297</v>
      </c>
      <c r="K23" s="111">
        <f>Data!AJ34*10*4</f>
        <v>8774.0832741384893</v>
      </c>
      <c r="L23" s="110">
        <f>Data!AJ35*10*4</f>
        <v>7745.8380346083595</v>
      </c>
      <c r="M23" s="112">
        <f>Data!AJ36*10*4</f>
        <v>5893.9755408418105</v>
      </c>
      <c r="N23" s="111">
        <f>Data!AJ37*10*4</f>
        <v>5567.7103096801293</v>
      </c>
      <c r="O23" s="110">
        <f>Data!AJ38*10*4</f>
        <v>5583.0297933179809</v>
      </c>
      <c r="P23" s="60">
        <f>Data!AJ39*2*4</f>
        <v>94.966693062297196</v>
      </c>
      <c r="Q23" s="59">
        <f>Data!AJ40*2*4</f>
        <v>176.60930893206421</v>
      </c>
      <c r="R23" s="109">
        <f>Data!AJ41*2*4</f>
        <v>162.0215352642966</v>
      </c>
      <c r="S23" s="108">
        <f>P23/M23</f>
        <v>1.6112502063205632E-2</v>
      </c>
      <c r="T23" s="107">
        <f>Q23/N23</f>
        <v>3.1720276219293922E-2</v>
      </c>
      <c r="U23" s="106">
        <f>R23/O23</f>
        <v>2.9020360138183609E-2</v>
      </c>
      <c r="V23" s="105">
        <f>M23/J23</f>
        <v>0.79825472628695804</v>
      </c>
      <c r="W23" s="104">
        <f>N23/K23</f>
        <v>0.63456319432149588</v>
      </c>
      <c r="X23" s="103">
        <f>O23/L23</f>
        <v>0.72077801890163928</v>
      </c>
      <c r="Y23" s="209"/>
    </row>
    <row r="24" spans="1:25" ht="15.75" thickBot="1">
      <c r="A24" s="134"/>
      <c r="B24" s="134"/>
      <c r="C24" s="101"/>
      <c r="D24" s="101"/>
      <c r="E24" s="100"/>
      <c r="F24" s="100"/>
      <c r="G24" s="100"/>
      <c r="H24" s="100"/>
      <c r="I24" s="99"/>
      <c r="J24" s="135"/>
      <c r="K24" s="135"/>
      <c r="L24" s="135"/>
      <c r="M24" s="135"/>
      <c r="N24" s="135"/>
      <c r="O24" s="135"/>
      <c r="P24" s="136"/>
      <c r="Q24" s="136"/>
      <c r="R24" s="136"/>
      <c r="S24" s="137"/>
      <c r="T24" s="137"/>
      <c r="U24" s="137"/>
      <c r="V24" s="138"/>
      <c r="W24" s="138"/>
      <c r="X24" s="138"/>
      <c r="Y24" s="139"/>
    </row>
    <row r="25" spans="1:25" ht="15.75" thickBot="1">
      <c r="A25" s="102"/>
      <c r="B25" s="102"/>
      <c r="C25" s="101"/>
      <c r="D25" s="101"/>
      <c r="E25" s="100"/>
      <c r="F25" s="100"/>
      <c r="G25" s="100"/>
      <c r="H25" s="100"/>
      <c r="I25" s="99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>
        <v>43874</v>
      </c>
      <c r="X25" s="98"/>
      <c r="Y25" s="97"/>
    </row>
    <row r="26" spans="1:25">
      <c r="A26" s="210" t="s">
        <v>247</v>
      </c>
      <c r="B26" s="213" t="s">
        <v>246</v>
      </c>
      <c r="C26" s="216" t="s">
        <v>245</v>
      </c>
      <c r="D26" s="206" t="s">
        <v>244</v>
      </c>
      <c r="E26" s="220" t="e">
        <f>AVERAGE(S30:U30)</f>
        <v>#DIV/0!</v>
      </c>
      <c r="F26" s="206" t="e">
        <f>STDEV(S30:U30)</f>
        <v>#DIV/0!</v>
      </c>
      <c r="G26" s="206" t="e">
        <f>F26/E26*100</f>
        <v>#DIV/0!</v>
      </c>
      <c r="H26" s="224" t="e">
        <f>AVERAGE(V30:X30)</f>
        <v>#DIV/0!</v>
      </c>
      <c r="I26" s="96" t="s">
        <v>243</v>
      </c>
      <c r="J26" s="95" t="e">
        <f>AVERAGE(J30:L30)</f>
        <v>#DIV/0!</v>
      </c>
      <c r="K26" s="91"/>
      <c r="L26" s="90"/>
      <c r="M26" s="95" t="e">
        <f>AVERAGE(M30:O30)</f>
        <v>#DIV/0!</v>
      </c>
      <c r="N26" s="91"/>
      <c r="O26" s="90"/>
      <c r="P26" s="95" t="e">
        <f>AVERAGE(P30:R30)</f>
        <v>#DIV/0!</v>
      </c>
      <c r="Q26" s="91"/>
      <c r="R26" s="94"/>
      <c r="S26" s="93" t="e">
        <f>AVERAGE(S29:U30)</f>
        <v>#DIV/0!</v>
      </c>
      <c r="T26" s="91"/>
      <c r="U26" s="90"/>
      <c r="V26" s="92" t="e">
        <f>M26/J26</f>
        <v>#DIV/0!</v>
      </c>
      <c r="W26" s="91"/>
      <c r="X26" s="90"/>
      <c r="Y26" s="228" t="e">
        <f>_xlfn.T.TEST(J30:L30,M30:O30,2,1)</f>
        <v>#DIV/0!</v>
      </c>
    </row>
    <row r="27" spans="1:25">
      <c r="A27" s="211"/>
      <c r="B27" s="214"/>
      <c r="C27" s="217"/>
      <c r="D27" s="194"/>
      <c r="E27" s="221"/>
      <c r="F27" s="194"/>
      <c r="G27" s="194"/>
      <c r="H27" s="225"/>
      <c r="I27" s="89" t="s">
        <v>242</v>
      </c>
      <c r="J27" s="88"/>
      <c r="K27" s="87"/>
      <c r="L27" s="86"/>
      <c r="M27" s="88"/>
      <c r="N27" s="87"/>
      <c r="O27" s="86"/>
      <c r="P27" s="85"/>
      <c r="Q27" s="84"/>
      <c r="R27" s="84"/>
      <c r="S27" s="83" t="e">
        <f>(STDEV(S29:U30)/AVERAGE(S29:U30))*100</f>
        <v>#DIV/0!</v>
      </c>
      <c r="T27" s="82"/>
      <c r="U27" s="81"/>
      <c r="V27" s="80"/>
      <c r="W27" s="79"/>
      <c r="X27" s="78"/>
      <c r="Y27" s="229"/>
    </row>
    <row r="28" spans="1:25">
      <c r="A28" s="211"/>
      <c r="B28" s="214"/>
      <c r="C28" s="217"/>
      <c r="D28" s="194"/>
      <c r="E28" s="222"/>
      <c r="F28" s="194"/>
      <c r="G28" s="194"/>
      <c r="H28" s="226"/>
      <c r="I28" s="77"/>
      <c r="J28" s="19" t="s">
        <v>241</v>
      </c>
      <c r="K28" s="19" t="s">
        <v>240</v>
      </c>
      <c r="L28" s="76" t="s">
        <v>239</v>
      </c>
      <c r="M28" s="75" t="s">
        <v>241</v>
      </c>
      <c r="N28" s="19" t="s">
        <v>240</v>
      </c>
      <c r="O28" s="76" t="s">
        <v>239</v>
      </c>
      <c r="P28" s="75" t="s">
        <v>241</v>
      </c>
      <c r="Q28" s="19" t="s">
        <v>240</v>
      </c>
      <c r="R28" s="19" t="s">
        <v>239</v>
      </c>
      <c r="S28" s="74" t="s">
        <v>241</v>
      </c>
      <c r="T28" s="73" t="s">
        <v>240</v>
      </c>
      <c r="U28" s="72" t="s">
        <v>239</v>
      </c>
      <c r="V28" s="74" t="s">
        <v>241</v>
      </c>
      <c r="W28" s="73" t="s">
        <v>240</v>
      </c>
      <c r="X28" s="72" t="s">
        <v>239</v>
      </c>
      <c r="Y28" s="229"/>
    </row>
    <row r="29" spans="1:25">
      <c r="A29" s="211"/>
      <c r="B29" s="214"/>
      <c r="C29" s="217"/>
      <c r="D29" s="194"/>
      <c r="E29" s="222"/>
      <c r="F29" s="194"/>
      <c r="G29" s="194"/>
      <c r="H29" s="226"/>
      <c r="I29" s="71"/>
      <c r="J29" s="70">
        <f>Data!AR33*10*4</f>
        <v>7609.4530739316097</v>
      </c>
      <c r="K29" s="69">
        <f>Data!AR34*10*4</f>
        <v>8026.8449035742597</v>
      </c>
      <c r="L29" s="68">
        <f>Data!AR35*10*4</f>
        <v>8079.60105158228</v>
      </c>
      <c r="M29" s="70">
        <f>Data!AR36*10*4</f>
        <v>5953.7302224197092</v>
      </c>
      <c r="N29" s="69">
        <f>Data!AR37*10*4</f>
        <v>6182.1075884370493</v>
      </c>
      <c r="O29" s="68">
        <f>Data!AR38*10*4</f>
        <v>5987.4910902875199</v>
      </c>
      <c r="P29" s="70">
        <f>Data!AR39*2*4</f>
        <v>465.74266764153998</v>
      </c>
      <c r="Q29" s="69">
        <f>Data!AR40*2*4</f>
        <v>348.28053448436799</v>
      </c>
      <c r="R29" s="68">
        <f>Data!AR41*2*4</f>
        <v>398.34231848222203</v>
      </c>
      <c r="S29" s="67">
        <f t="shared" ref="S29:U30" si="0">P29/M29</f>
        <v>7.8227035865298791E-2</v>
      </c>
      <c r="T29" s="66">
        <f t="shared" si="0"/>
        <v>5.6336860771525284E-2</v>
      </c>
      <c r="U29" s="65">
        <f t="shared" si="0"/>
        <v>6.6529087471776702E-2</v>
      </c>
      <c r="V29" s="67">
        <f t="shared" ref="V29:X30" si="1">M29/J29</f>
        <v>0.78241237110929041</v>
      </c>
      <c r="W29" s="66">
        <f t="shared" si="1"/>
        <v>0.7701790258441682</v>
      </c>
      <c r="X29" s="65">
        <f t="shared" si="1"/>
        <v>0.74106271486201059</v>
      </c>
      <c r="Y29" s="229"/>
    </row>
    <row r="30" spans="1:25" ht="15.75" thickBot="1">
      <c r="A30" s="212"/>
      <c r="B30" s="215"/>
      <c r="C30" s="218"/>
      <c r="D30" s="219"/>
      <c r="E30" s="223"/>
      <c r="F30" s="219"/>
      <c r="G30" s="219"/>
      <c r="H30" s="227"/>
      <c r="I30" s="64"/>
      <c r="J30" s="63"/>
      <c r="K30" s="62"/>
      <c r="L30" s="61"/>
      <c r="M30" s="63"/>
      <c r="N30" s="62"/>
      <c r="O30" s="61"/>
      <c r="P30" s="60"/>
      <c r="Q30" s="59"/>
      <c r="R30" s="58"/>
      <c r="S30" s="57" t="e">
        <f t="shared" si="0"/>
        <v>#DIV/0!</v>
      </c>
      <c r="T30" s="56" t="e">
        <f t="shared" si="0"/>
        <v>#DIV/0!</v>
      </c>
      <c r="U30" s="55" t="e">
        <f t="shared" si="0"/>
        <v>#DIV/0!</v>
      </c>
      <c r="V30" s="57" t="e">
        <f t="shared" si="1"/>
        <v>#DIV/0!</v>
      </c>
      <c r="W30" s="56" t="e">
        <f t="shared" si="1"/>
        <v>#DIV/0!</v>
      </c>
      <c r="X30" s="55" t="e">
        <f t="shared" si="1"/>
        <v>#DIV/0!</v>
      </c>
      <c r="Y30" s="230"/>
    </row>
    <row r="31" spans="1:25">
      <c r="C31" t="s">
        <v>238</v>
      </c>
    </row>
  </sheetData>
  <mergeCells count="50">
    <mergeCell ref="D26:D30"/>
    <mergeCell ref="E26:E30"/>
    <mergeCell ref="F26:F30"/>
    <mergeCell ref="G26:G30"/>
    <mergeCell ref="H26:H30"/>
    <mergeCell ref="H10:H13"/>
    <mergeCell ref="Y10:Y13"/>
    <mergeCell ref="A15:A18"/>
    <mergeCell ref="B15:B18"/>
    <mergeCell ref="C15:C18"/>
    <mergeCell ref="D15:D18"/>
    <mergeCell ref="E15:E18"/>
    <mergeCell ref="F15:F18"/>
    <mergeCell ref="Y26:Y30"/>
    <mergeCell ref="H15:H18"/>
    <mergeCell ref="Y15:Y18"/>
    <mergeCell ref="A26:A30"/>
    <mergeCell ref="B26:B30"/>
    <mergeCell ref="C26:C30"/>
    <mergeCell ref="F20:F23"/>
    <mergeCell ref="G20:G23"/>
    <mergeCell ref="H20:H23"/>
    <mergeCell ref="Y20:Y23"/>
    <mergeCell ref="A20:A23"/>
    <mergeCell ref="B20:B23"/>
    <mergeCell ref="C20:C23"/>
    <mergeCell ref="D20:D23"/>
    <mergeCell ref="E20:E23"/>
    <mergeCell ref="G15:G18"/>
    <mergeCell ref="F5:F8"/>
    <mergeCell ref="G5:G8"/>
    <mergeCell ref="H5:H8"/>
    <mergeCell ref="Y5:Y8"/>
    <mergeCell ref="A10:A13"/>
    <mergeCell ref="B10:B13"/>
    <mergeCell ref="C10:C13"/>
    <mergeCell ref="D10:D13"/>
    <mergeCell ref="E10:E13"/>
    <mergeCell ref="A5:A8"/>
    <mergeCell ref="B5:B8"/>
    <mergeCell ref="C5:C8"/>
    <mergeCell ref="D5:D8"/>
    <mergeCell ref="E5:E8"/>
    <mergeCell ref="F10:F13"/>
    <mergeCell ref="G10:G13"/>
    <mergeCell ref="J3:L3"/>
    <mergeCell ref="M3:O3"/>
    <mergeCell ref="P3:R3"/>
    <mergeCell ref="S3:U3"/>
    <mergeCell ref="V3:X3"/>
  </mergeCells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/>
  <sheetData>
    <row r="1" spans="1:1">
      <c r="A1" t="s">
        <v>21</v>
      </c>
    </row>
    <row r="2" spans="1:1">
      <c r="A2" t="s">
        <v>7</v>
      </c>
    </row>
    <row r="3" spans="1:1">
      <c r="A3" t="s">
        <v>38</v>
      </c>
    </row>
    <row r="4" spans="1:1">
      <c r="A4" t="s">
        <v>23</v>
      </c>
    </row>
    <row r="5" spans="1:1">
      <c r="A5" t="s">
        <v>104</v>
      </c>
    </row>
    <row r="6" spans="1:1">
      <c r="A6" t="s">
        <v>1</v>
      </c>
    </row>
    <row r="7" spans="1:1">
      <c r="A7" t="s">
        <v>45</v>
      </c>
    </row>
    <row r="8" spans="1:1">
      <c r="A8" t="s">
        <v>25</v>
      </c>
    </row>
    <row r="9" spans="1:1">
      <c r="A9" t="s">
        <v>122</v>
      </c>
    </row>
    <row r="10" spans="1:1">
      <c r="A10" t="s">
        <v>101</v>
      </c>
    </row>
    <row r="11" spans="1:1">
      <c r="A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 Sheet</vt:lpstr>
      <vt:lpstr>Executive Summary</vt:lpstr>
      <vt:lpstr>FractionUnbound</vt:lpstr>
      <vt:lpstr>SampleIDs</vt:lpstr>
      <vt:lpstr>CC,eLOQ</vt:lpstr>
      <vt:lpstr>Data</vt:lpstr>
      <vt:lpstr>7bData</vt:lpstr>
      <vt:lpstr>30505 MDL</vt:lpstr>
      <vt:lpstr>30521 MDL</vt:lpstr>
      <vt:lpstr>30510 MDL</vt:lpstr>
      <vt:lpstr>7b-4NT MDL</vt:lpstr>
      <vt:lpstr>30503 MDL</vt:lpstr>
      <vt:lpstr>30501 MDL</vt:lpstr>
      <vt:lpstr>30516 MDL</vt:lpstr>
      <vt:lpstr>30507 MDL</vt:lpstr>
      <vt:lpstr>4NT MDL</vt:lpstr>
      <vt:lpstr>FractionUnbound-7a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Kreutz, Anna</cp:lastModifiedBy>
  <dcterms:created xsi:type="dcterms:W3CDTF">2021-11-16T19:55:23Z</dcterms:created>
  <dcterms:modified xsi:type="dcterms:W3CDTF">2021-12-29T01:23:57Z</dcterms:modified>
</cp:coreProperties>
</file>