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eal\Desktop\"/>
    </mc:Choice>
  </mc:AlternateContent>
  <bookViews>
    <workbookView xWindow="0" yWindow="0" windowWidth="28800" windowHeight="12300"/>
  </bookViews>
  <sheets>
    <sheet name="add_chemtable" sheetId="1" r:id="rId1"/>
    <sheet name="Clint" sheetId="2" r:id="rId2"/>
    <sheet name="Fgutab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 s="1"/>
  <c r="H5" i="3"/>
  <c r="I5" i="3"/>
  <c r="H6" i="3"/>
  <c r="I6" i="3" s="1"/>
  <c r="H7" i="3"/>
  <c r="I7" i="3"/>
  <c r="H8" i="3"/>
  <c r="I8" i="3" s="1"/>
  <c r="H9" i="3"/>
  <c r="I9" i="3"/>
  <c r="H10" i="3"/>
  <c r="I10" i="3" s="1"/>
  <c r="H11" i="3"/>
  <c r="I11" i="3"/>
  <c r="H12" i="3"/>
  <c r="I12" i="3" s="1"/>
  <c r="H13" i="3"/>
  <c r="I13" i="3"/>
  <c r="H14" i="3"/>
  <c r="I14" i="3" s="1"/>
  <c r="H16" i="3"/>
  <c r="I16" i="3" s="1"/>
  <c r="G4" i="3"/>
  <c r="G5" i="3"/>
  <c r="G6" i="3"/>
  <c r="G7" i="3"/>
  <c r="G8" i="3"/>
  <c r="G9" i="3"/>
  <c r="G10" i="3"/>
  <c r="G11" i="3"/>
  <c r="G12" i="3"/>
  <c r="G13" i="3"/>
  <c r="G14" i="3"/>
  <c r="G16" i="3"/>
  <c r="G3" i="3"/>
  <c r="H3" i="3" s="1"/>
  <c r="I3" i="3" s="1"/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R15" i="1"/>
  <c r="R14" i="1"/>
  <c r="R13" i="1"/>
  <c r="R12" i="1"/>
  <c r="R11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<sst xmlns="http://schemas.openxmlformats.org/spreadsheetml/2006/main" count="313" uniqueCount="133">
  <si>
    <t>Compound</t>
  </si>
  <si>
    <t>CAS</t>
  </si>
  <si>
    <t>CAS.Checksum</t>
  </si>
  <si>
    <t>DTXSID</t>
  </si>
  <si>
    <t>DTXSID0040127</t>
  </si>
  <si>
    <t>141-86-6</t>
  </si>
  <si>
    <t>DTXSID1025302</t>
  </si>
  <si>
    <t>5466-77-3</t>
  </si>
  <si>
    <t>DTXSID6020062</t>
  </si>
  <si>
    <t>99-57-0</t>
  </si>
  <si>
    <t>DTXSID7040734</t>
  </si>
  <si>
    <t>118-60-5</t>
  </si>
  <si>
    <t>DTXSID9020241</t>
  </si>
  <si>
    <t>404-86-4</t>
  </si>
  <si>
    <t>DTXSID0020284</t>
  </si>
  <si>
    <t>61702-44-1</t>
  </si>
  <si>
    <t>DTXSID9021342</t>
  </si>
  <si>
    <t>97-18-7</t>
  </si>
  <si>
    <t>DTXSID3022403</t>
  </si>
  <si>
    <t>131-53-3</t>
  </si>
  <si>
    <t>DTXSID7023938</t>
  </si>
  <si>
    <t>85-70-1</t>
  </si>
  <si>
    <t>DTXSID6024838</t>
  </si>
  <si>
    <t>6358-53-8</t>
  </si>
  <si>
    <t>DTXSID1036541</t>
  </si>
  <si>
    <t>145-13-1</t>
  </si>
  <si>
    <t>DTXSID8037750</t>
  </si>
  <si>
    <t>65405-77-8</t>
  </si>
  <si>
    <t>DTXSID1040245</t>
  </si>
  <si>
    <t>56038-13-2</t>
  </si>
  <si>
    <t>DTXSID6042521</t>
  </si>
  <si>
    <t>148-01-6</t>
  </si>
  <si>
    <t>Formula</t>
  </si>
  <si>
    <t>SMILES.desalt</t>
  </si>
  <si>
    <t>MW</t>
  </si>
  <si>
    <t>MW.Reference</t>
  </si>
  <si>
    <t>CompTox Dashboard 2019-10-25</t>
  </si>
  <si>
    <t>Formula.Reference</t>
  </si>
  <si>
    <t>DTXSID.Reference</t>
  </si>
  <si>
    <t>Species</t>
  </si>
  <si>
    <t>Human</t>
  </si>
  <si>
    <t xml:space="preserve"> SMILES.desalt.Reference</t>
  </si>
  <si>
    <t>Human.Clint</t>
  </si>
  <si>
    <t>Human.Clint.Reference</t>
  </si>
  <si>
    <t>Health Canada</t>
  </si>
  <si>
    <t>Pyridine-2,6-diamine</t>
  </si>
  <si>
    <t>PPI-SC Assignation</t>
  </si>
  <si>
    <t>PPI-SC-109</t>
  </si>
  <si>
    <t>2-Propenoic acid, 3-(4-methoxyphenyl)-, 2-ethylhexyl ester</t>
  </si>
  <si>
    <t>PPI-SC-115</t>
  </si>
  <si>
    <t>2-Amino-4-nitrophenol</t>
  </si>
  <si>
    <t>PPI-SC-102</t>
  </si>
  <si>
    <t>Benzoic acid, 2-hydroxy-, 2-ethylhexyl ester</t>
  </si>
  <si>
    <t>PPI-SC-112</t>
  </si>
  <si>
    <t>(6E)-N-[(4-Hydroxy-3-methoxyphenyl)methyl]-8-methylnon-6-enamide</t>
  </si>
  <si>
    <t>PPI-SC-103</t>
  </si>
  <si>
    <t>Human.Fgutabs</t>
  </si>
  <si>
    <t>Human.Fgutabs.Reference</t>
  </si>
  <si>
    <t>Human.Funbound.plasma</t>
  </si>
  <si>
    <t>Human.Funbound.plasma.Reference</t>
  </si>
  <si>
    <t>Sulfuric acid--2-chlorobenzene-1,4-diamine (1/1)</t>
  </si>
  <si>
    <t>PPI-SC-104</t>
  </si>
  <si>
    <t>2-2’-Sulfanediylbis(4,6-dichlorophenol)</t>
  </si>
  <si>
    <t>PPI-SC-105</t>
  </si>
  <si>
    <t>Methanone, (2-hydroxy-4-methoxyphenyl)(2-hydroxyphenyl)-</t>
  </si>
  <si>
    <t>PPI-SC-113</t>
  </si>
  <si>
    <t>PPI-SC-114</t>
  </si>
  <si>
    <t>2-Butoxy-2-oxoethyl butyl benzene-1,2-dicarboxylate</t>
  </si>
  <si>
    <t>PPI-SC-106</t>
  </si>
  <si>
    <t>1-[(E)-(2,5-Dimethoxyphenyl)diazenyl]naphthalen-2-ol</t>
  </si>
  <si>
    <t>PPI-SC-107</t>
  </si>
  <si>
    <t>(3beta)-3-Hydroxypregn-5-en-20-one</t>
  </si>
  <si>
    <t>PPI-SC-108</t>
  </si>
  <si>
    <t>Benzoic acid, 2-hydroxy-, 3-hexenyl ester, (Ù)-</t>
  </si>
  <si>
    <t>1,6-Dichloro-1,6-dideoxy-beta-D-fructofuranosyl 4-chloro-4-deoxy-alpha-D-galactopyranoside</t>
  </si>
  <si>
    <t>PPI-SC-110</t>
  </si>
  <si>
    <t>2-Methyl-3,5-dinitrobenzamide</t>
  </si>
  <si>
    <t>PPI-SC-111</t>
  </si>
  <si>
    <t>C5H7N3</t>
  </si>
  <si>
    <t>NC1=CC=CC(N)=N1</t>
  </si>
  <si>
    <t>CCCCC(CC)COC(=O)C=CC1=CC=C(OC)C=C1</t>
  </si>
  <si>
    <t>C18H26O3</t>
  </si>
  <si>
    <t>C6H6N2O3</t>
  </si>
  <si>
    <t>NC1=C(O)C=CC(=C1)[N+]([O-])=O</t>
  </si>
  <si>
    <t>C15H22O3</t>
  </si>
  <si>
    <t>CCCCC(CC)COC(=O)C1=C(O)C=CC=C1</t>
  </si>
  <si>
    <t>2-Ethylhexyl salicylate</t>
  </si>
  <si>
    <t>2,6-Diaminopyridine</t>
  </si>
  <si>
    <t>Octinoxate</t>
  </si>
  <si>
    <t>Capsaicin</t>
  </si>
  <si>
    <t>C18H27NO3</t>
  </si>
  <si>
    <t>COC1=C(O)C=CC(CNC(=O)CCCC\C=C\C(C)C)=C1</t>
  </si>
  <si>
    <t>2-Chloro-1,4-diaminobenzene sulfate</t>
  </si>
  <si>
    <t>OS(O)(=O)=O.NC1=CC=C(N)C(Cl)=C1</t>
  </si>
  <si>
    <t>C6H9ClN2O4S</t>
  </si>
  <si>
    <t>Bithionol</t>
  </si>
  <si>
    <t>OC1=C(Cl)C=C(Cl)C=C1SC1=C(O)C(Cl)=CC(Cl)=C1</t>
  </si>
  <si>
    <t>C12H6Cl4O2S</t>
  </si>
  <si>
    <t>2,2'-Dihydroxy-4-methoxybenzophenone</t>
  </si>
  <si>
    <t>COC1=CC=C(C(=O)C2=C(O)C=CC=C2)C(O)=C1</t>
  </si>
  <si>
    <t>C14H12O4</t>
  </si>
  <si>
    <t>Butylphthalyl butylglycolate</t>
  </si>
  <si>
    <t>C18H24O6</t>
  </si>
  <si>
    <t>CCCCOC(=O)COC(=O)C1=CC=CC=C1C(=O)OCCCC</t>
  </si>
  <si>
    <t>C18H16N2O3</t>
  </si>
  <si>
    <t>C.I. Solvent Red 80</t>
  </si>
  <si>
    <t>COC1=CC=C(OC)C(=C1)\N=N\C1=C2C=CC=CC2=CC=C1O</t>
  </si>
  <si>
    <t>C21H32O2</t>
  </si>
  <si>
    <t>CC(=O)[C@H]1CC[C@H]2[C@@H]3CC=C4C[C@@H](O)CC[C@]4(C)[C@H]3CC[C@]12C</t>
  </si>
  <si>
    <t>Pregnenolone</t>
  </si>
  <si>
    <t>C13H16O3</t>
  </si>
  <si>
    <t>CC\C=C/CCOC(=O)C1=C(O)C=CC=C1</t>
  </si>
  <si>
    <t>(3Z)-Hex-3-en-1-yl salicylate</t>
  </si>
  <si>
    <t>C12H19Cl3O8</t>
  </si>
  <si>
    <t>Sucralose</t>
  </si>
  <si>
    <t>OC[C@H]1O[C@H](O[C@]2(CCl)O[C@H](CCl)[C@@H](O)[C@@H]2O)[C@H](O)[C@@H](O)[C@H]1Cl</t>
  </si>
  <si>
    <t>Zoalene</t>
  </si>
  <si>
    <t>C8H7N3O5</t>
  </si>
  <si>
    <t>CC1=C(C=C(C=C1C(N)=O)[N+]([O-])=O)[N+]([O-])=O</t>
  </si>
  <si>
    <t>HC.Compound.Names</t>
  </si>
  <si>
    <t>NA</t>
  </si>
  <si>
    <r>
      <t>Concentration 1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</si>
  <si>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r>
      <t>Concentration 2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</si>
  <si>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t>Clint (ln2/half-life/millionsPerML * 1000mL/L)</t>
  </si>
  <si>
    <t>Mean Half-life 1 (min)</t>
  </si>
  <si>
    <t>Mean Half-life 2 (min)</t>
  </si>
  <si>
    <t>Rep 1</t>
  </si>
  <si>
    <t>Rep 2</t>
  </si>
  <si>
    <t>Peff</t>
  </si>
  <si>
    <t>Fgutabs</t>
  </si>
  <si>
    <t>A-To_B</t>
  </si>
  <si>
    <t>B-To-A</t>
  </si>
  <si>
    <r>
      <t>Papp (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 xml:space="preserve"> cm/s) Mean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</si>
</sst>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2</xdr:row>
      <xdr:rowOff>95250</xdr:rowOff>
    </xdr:from>
    <xdr:to>
      <xdr:col>15</xdr:col>
      <xdr:colOff>171130</xdr:colOff>
      <xdr:row>4</xdr:row>
      <xdr:rowOff>171393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476250"/>
          <a:ext cx="2561905" cy="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5</xdr:row>
      <xdr:rowOff>104775</xdr:rowOff>
    </xdr:from>
    <xdr:to>
      <xdr:col>17</xdr:col>
      <xdr:colOff>161357</xdr:colOff>
      <xdr:row>7</xdr:row>
      <xdr:rowOff>152346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1057275"/>
          <a:ext cx="4542857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A11" sqref="A11"/>
    </sheetView>
  </sheetViews>
  <sheetFormatPr defaultRowHeight="15" x14ac:dyDescent="0.25"/>
  <cols>
    <col min="1" max="1" width="32.7109375" customWidth="1"/>
    <col min="2" max="2" width="13" customWidth="1"/>
    <col min="3" max="3" width="13.140625" customWidth="1"/>
    <col min="4" max="4" width="16.42578125" customWidth="1"/>
    <col min="5" max="5" width="17.140625" customWidth="1"/>
    <col min="6" max="6" width="11" customWidth="1"/>
    <col min="7" max="8" width="12.85546875" customWidth="1"/>
    <col min="9" max="9" width="8" customWidth="1"/>
    <col min="10" max="10" width="30.42578125" customWidth="1"/>
    <col min="11" max="11" width="9.42578125" customWidth="1"/>
    <col min="12" max="12" width="19.28515625" customWidth="1"/>
    <col min="14" max="19" width="14" customWidth="1"/>
    <col min="20" max="20" width="29.7109375" bestFit="1" customWidth="1"/>
  </cols>
  <sheetData>
    <row r="1" spans="1:20" x14ac:dyDescent="0.25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32</v>
      </c>
      <c r="G1" t="s">
        <v>33</v>
      </c>
      <c r="H1" t="s">
        <v>119</v>
      </c>
      <c r="I1" t="s">
        <v>34</v>
      </c>
      <c r="J1" t="s">
        <v>35</v>
      </c>
      <c r="K1" t="s">
        <v>39</v>
      </c>
      <c r="L1" t="s">
        <v>38</v>
      </c>
      <c r="M1" t="s">
        <v>37</v>
      </c>
      <c r="N1" t="s">
        <v>42</v>
      </c>
      <c r="O1" t="s">
        <v>43</v>
      </c>
      <c r="P1" t="s">
        <v>56</v>
      </c>
      <c r="Q1" t="s">
        <v>57</v>
      </c>
      <c r="R1" t="s">
        <v>58</v>
      </c>
      <c r="S1" t="s">
        <v>59</v>
      </c>
      <c r="T1" t="s">
        <v>41</v>
      </c>
    </row>
    <row r="2" spans="1:20" x14ac:dyDescent="0.25">
      <c r="A2" t="s">
        <v>87</v>
      </c>
      <c r="B2" t="s">
        <v>47</v>
      </c>
      <c r="C2" t="s">
        <v>5</v>
      </c>
      <c r="D2" t="b">
        <v>1</v>
      </c>
      <c r="E2" t="s">
        <v>4</v>
      </c>
      <c r="F2" t="s">
        <v>78</v>
      </c>
      <c r="G2" t="s">
        <v>79</v>
      </c>
      <c r="H2" t="s">
        <v>45</v>
      </c>
      <c r="I2">
        <v>109.13200000000001</v>
      </c>
      <c r="J2" t="s">
        <v>36</v>
      </c>
      <c r="K2" t="s">
        <v>40</v>
      </c>
      <c r="L2" t="s">
        <v>36</v>
      </c>
      <c r="M2" t="s">
        <v>36</v>
      </c>
      <c r="N2">
        <v>3.8508176697774736</v>
      </c>
      <c r="O2" t="s">
        <v>44</v>
      </c>
      <c r="P2" s="8">
        <v>0.99999999999963729</v>
      </c>
      <c r="Q2" t="s">
        <v>44</v>
      </c>
      <c r="R2">
        <f>1-(33.44/100)</f>
        <v>0.66559999999999997</v>
      </c>
      <c r="S2" t="s">
        <v>44</v>
      </c>
      <c r="T2" t="s">
        <v>36</v>
      </c>
    </row>
    <row r="3" spans="1:20" x14ac:dyDescent="0.25">
      <c r="A3" t="s">
        <v>88</v>
      </c>
      <c r="B3" t="s">
        <v>49</v>
      </c>
      <c r="C3" t="s">
        <v>7</v>
      </c>
      <c r="D3" t="b">
        <v>1</v>
      </c>
      <c r="E3" t="s">
        <v>6</v>
      </c>
      <c r="F3" t="s">
        <v>81</v>
      </c>
      <c r="G3" t="s">
        <v>80</v>
      </c>
      <c r="H3" t="s">
        <v>48</v>
      </c>
      <c r="I3">
        <v>290.40300000000002</v>
      </c>
      <c r="J3" t="s">
        <v>36</v>
      </c>
      <c r="K3" t="s">
        <v>40</v>
      </c>
      <c r="L3" t="s">
        <v>36</v>
      </c>
      <c r="M3" t="s">
        <v>36</v>
      </c>
      <c r="N3">
        <v>33.404683400479293</v>
      </c>
      <c r="O3" t="s">
        <v>44</v>
      </c>
      <c r="P3" s="8">
        <v>0.99999678819122528</v>
      </c>
      <c r="Q3" t="s">
        <v>44</v>
      </c>
      <c r="R3">
        <f>1-(99.79/100)</f>
        <v>2.0999999999999908E-3</v>
      </c>
      <c r="S3" t="s">
        <v>44</v>
      </c>
      <c r="T3" t="s">
        <v>36</v>
      </c>
    </row>
    <row r="4" spans="1:20" x14ac:dyDescent="0.25">
      <c r="A4" t="s">
        <v>50</v>
      </c>
      <c r="B4" t="s">
        <v>51</v>
      </c>
      <c r="C4" t="s">
        <v>9</v>
      </c>
      <c r="D4" t="b">
        <v>1</v>
      </c>
      <c r="E4" t="s">
        <v>8</v>
      </c>
      <c r="F4" t="s">
        <v>82</v>
      </c>
      <c r="G4" t="s">
        <v>83</v>
      </c>
      <c r="H4" t="s">
        <v>50</v>
      </c>
      <c r="I4">
        <v>154.125</v>
      </c>
      <c r="J4" t="s">
        <v>36</v>
      </c>
      <c r="K4" t="s">
        <v>40</v>
      </c>
      <c r="L4" t="s">
        <v>36</v>
      </c>
      <c r="M4" t="s">
        <v>36</v>
      </c>
      <c r="N4">
        <v>7.8588115709744368</v>
      </c>
      <c r="O4" t="s">
        <v>44</v>
      </c>
      <c r="P4" s="8">
        <v>0.99999999999460099</v>
      </c>
      <c r="Q4" t="s">
        <v>44</v>
      </c>
      <c r="R4">
        <f>1-(47.66/100)</f>
        <v>0.52340000000000009</v>
      </c>
      <c r="S4" t="s">
        <v>44</v>
      </c>
      <c r="T4" t="s">
        <v>36</v>
      </c>
    </row>
    <row r="5" spans="1:20" x14ac:dyDescent="0.25">
      <c r="A5" t="s">
        <v>86</v>
      </c>
      <c r="B5" t="s">
        <v>53</v>
      </c>
      <c r="C5" t="s">
        <v>11</v>
      </c>
      <c r="D5" t="b">
        <v>1</v>
      </c>
      <c r="E5" t="s">
        <v>10</v>
      </c>
      <c r="F5" t="s">
        <v>84</v>
      </c>
      <c r="G5" t="s">
        <v>85</v>
      </c>
      <c r="H5" t="s">
        <v>52</v>
      </c>
      <c r="I5">
        <v>250.33799999999999</v>
      </c>
      <c r="J5" t="s">
        <v>36</v>
      </c>
      <c r="K5" t="s">
        <v>40</v>
      </c>
      <c r="L5" t="s">
        <v>36</v>
      </c>
      <c r="M5" t="s">
        <v>36</v>
      </c>
      <c r="N5">
        <v>247.55256448569477</v>
      </c>
      <c r="O5" t="s">
        <v>44</v>
      </c>
      <c r="P5" s="8">
        <v>0.99999970849439646</v>
      </c>
      <c r="Q5" t="s">
        <v>44</v>
      </c>
      <c r="R5">
        <f>1-(98.11/100)</f>
        <v>1.8900000000000028E-2</v>
      </c>
      <c r="S5" t="s">
        <v>44</v>
      </c>
      <c r="T5" t="s">
        <v>36</v>
      </c>
    </row>
    <row r="6" spans="1:20" x14ac:dyDescent="0.25">
      <c r="A6" t="s">
        <v>89</v>
      </c>
      <c r="B6" t="s">
        <v>55</v>
      </c>
      <c r="C6" t="s">
        <v>13</v>
      </c>
      <c r="D6" t="b">
        <v>1</v>
      </c>
      <c r="E6" t="s">
        <v>12</v>
      </c>
      <c r="F6" t="s">
        <v>90</v>
      </c>
      <c r="G6" t="s">
        <v>91</v>
      </c>
      <c r="H6" t="s">
        <v>54</v>
      </c>
      <c r="I6">
        <v>305.41800000000001</v>
      </c>
      <c r="J6" t="s">
        <v>36</v>
      </c>
      <c r="K6" t="s">
        <v>40</v>
      </c>
      <c r="L6" t="s">
        <v>36</v>
      </c>
      <c r="M6" t="s">
        <v>36</v>
      </c>
      <c r="N6">
        <v>150.68416968694464</v>
      </c>
      <c r="O6" t="s">
        <v>44</v>
      </c>
      <c r="P6" s="8">
        <v>0.99999998161188253</v>
      </c>
      <c r="Q6" t="s">
        <v>44</v>
      </c>
      <c r="R6">
        <f>1-(96.21/100)</f>
        <v>3.7900000000000045E-2</v>
      </c>
      <c r="S6" t="s">
        <v>44</v>
      </c>
      <c r="T6" t="s">
        <v>36</v>
      </c>
    </row>
    <row r="7" spans="1:20" x14ac:dyDescent="0.25">
      <c r="A7" t="s">
        <v>92</v>
      </c>
      <c r="B7" t="s">
        <v>61</v>
      </c>
      <c r="C7" t="s">
        <v>15</v>
      </c>
      <c r="D7" t="b">
        <v>1</v>
      </c>
      <c r="E7" t="s">
        <v>14</v>
      </c>
      <c r="F7" t="s">
        <v>94</v>
      </c>
      <c r="G7" t="s">
        <v>93</v>
      </c>
      <c r="H7" t="s">
        <v>60</v>
      </c>
      <c r="I7">
        <v>240.66</v>
      </c>
      <c r="J7" t="s">
        <v>36</v>
      </c>
      <c r="K7" t="s">
        <v>40</v>
      </c>
      <c r="L7" t="s">
        <v>36</v>
      </c>
      <c r="M7" t="s">
        <v>36</v>
      </c>
      <c r="N7">
        <v>13.42008094017319</v>
      </c>
      <c r="O7" t="s">
        <v>44</v>
      </c>
      <c r="P7" s="8">
        <v>0.99999999999801614</v>
      </c>
      <c r="Q7" t="s">
        <v>44</v>
      </c>
      <c r="R7">
        <f>1-(22.55/100)</f>
        <v>0.77449999999999997</v>
      </c>
      <c r="S7" t="s">
        <v>44</v>
      </c>
      <c r="T7" t="s">
        <v>36</v>
      </c>
    </row>
    <row r="8" spans="1:20" x14ac:dyDescent="0.25">
      <c r="A8" t="s">
        <v>95</v>
      </c>
      <c r="B8" t="s">
        <v>63</v>
      </c>
      <c r="C8" t="s">
        <v>17</v>
      </c>
      <c r="D8" t="b">
        <v>1</v>
      </c>
      <c r="E8" t="s">
        <v>16</v>
      </c>
      <c r="F8" t="s">
        <v>97</v>
      </c>
      <c r="G8" t="s">
        <v>96</v>
      </c>
      <c r="H8" t="s">
        <v>62</v>
      </c>
      <c r="I8">
        <v>356.04</v>
      </c>
      <c r="J8" t="s">
        <v>36</v>
      </c>
      <c r="K8" t="s">
        <v>40</v>
      </c>
      <c r="L8" t="s">
        <v>36</v>
      </c>
      <c r="M8" t="s">
        <v>36</v>
      </c>
      <c r="N8">
        <v>3.8508176697774736</v>
      </c>
      <c r="O8" t="s">
        <v>44</v>
      </c>
      <c r="P8" s="8">
        <v>0.9999999927611154</v>
      </c>
      <c r="Q8" t="s">
        <v>44</v>
      </c>
      <c r="R8">
        <f>1-(99.88/100)</f>
        <v>1.2000000000000899E-3</v>
      </c>
      <c r="S8" t="s">
        <v>44</v>
      </c>
      <c r="T8" t="s">
        <v>36</v>
      </c>
    </row>
    <row r="9" spans="1:20" x14ac:dyDescent="0.25">
      <c r="A9" t="s">
        <v>98</v>
      </c>
      <c r="B9" t="s">
        <v>65</v>
      </c>
      <c r="C9" t="s">
        <v>19</v>
      </c>
      <c r="D9" t="b">
        <v>1</v>
      </c>
      <c r="E9" t="s">
        <v>18</v>
      </c>
      <c r="F9" t="s">
        <v>100</v>
      </c>
      <c r="G9" t="s">
        <v>99</v>
      </c>
      <c r="H9" t="s">
        <v>64</v>
      </c>
      <c r="I9">
        <v>244.24600000000001</v>
      </c>
      <c r="J9" t="s">
        <v>36</v>
      </c>
      <c r="K9" t="s">
        <v>40</v>
      </c>
      <c r="L9" t="s">
        <v>36</v>
      </c>
      <c r="M9" t="s">
        <v>36</v>
      </c>
      <c r="N9">
        <v>35.546009259484372</v>
      </c>
      <c r="O9" t="s">
        <v>44</v>
      </c>
      <c r="P9" s="8">
        <v>0.99999999999089306</v>
      </c>
      <c r="Q9" t="s">
        <v>44</v>
      </c>
      <c r="R9">
        <f>1-(97.04/100)</f>
        <v>2.959999999999996E-2</v>
      </c>
      <c r="S9" t="s">
        <v>44</v>
      </c>
      <c r="T9" t="s">
        <v>36</v>
      </c>
    </row>
    <row r="10" spans="1:20" x14ac:dyDescent="0.25">
      <c r="A10" t="s">
        <v>101</v>
      </c>
      <c r="B10" t="s">
        <v>68</v>
      </c>
      <c r="C10" t="s">
        <v>21</v>
      </c>
      <c r="D10" t="b">
        <v>1</v>
      </c>
      <c r="E10" t="s">
        <v>20</v>
      </c>
      <c r="F10" t="s">
        <v>102</v>
      </c>
      <c r="G10" t="s">
        <v>103</v>
      </c>
      <c r="H10" t="s">
        <v>67</v>
      </c>
      <c r="I10">
        <v>336.38400000000001</v>
      </c>
      <c r="J10" t="s">
        <v>36</v>
      </c>
      <c r="K10" t="s">
        <v>40</v>
      </c>
      <c r="L10" t="s">
        <v>36</v>
      </c>
      <c r="M10" t="s">
        <v>36</v>
      </c>
      <c r="N10">
        <v>577.62265046662105</v>
      </c>
      <c r="O10" t="s">
        <v>44</v>
      </c>
      <c r="P10" s="8">
        <v>0.98644320307469713</v>
      </c>
      <c r="Q10" t="s">
        <v>44</v>
      </c>
      <c r="R10" s="1" t="s">
        <v>120</v>
      </c>
      <c r="S10" t="s">
        <v>44</v>
      </c>
      <c r="T10" t="s">
        <v>36</v>
      </c>
    </row>
    <row r="11" spans="1:20" x14ac:dyDescent="0.25">
      <c r="A11" t="s">
        <v>105</v>
      </c>
      <c r="B11" t="s">
        <v>70</v>
      </c>
      <c r="C11" t="s">
        <v>23</v>
      </c>
      <c r="D11" t="b">
        <v>1</v>
      </c>
      <c r="E11" t="s">
        <v>22</v>
      </c>
      <c r="F11" t="s">
        <v>104</v>
      </c>
      <c r="G11" t="s">
        <v>106</v>
      </c>
      <c r="H11" t="s">
        <v>69</v>
      </c>
      <c r="I11">
        <v>308.33699999999999</v>
      </c>
      <c r="J11" t="s">
        <v>36</v>
      </c>
      <c r="K11" t="s">
        <v>40</v>
      </c>
      <c r="L11" t="s">
        <v>36</v>
      </c>
      <c r="M11" t="s">
        <v>36</v>
      </c>
      <c r="N11">
        <v>6.542210293156633</v>
      </c>
      <c r="O11" t="s">
        <v>44</v>
      </c>
      <c r="P11" s="8">
        <v>0.99998262058875687</v>
      </c>
      <c r="Q11" t="s">
        <v>44</v>
      </c>
      <c r="R11">
        <f>1-(99.75/100)</f>
        <v>2.4999999999999467E-3</v>
      </c>
      <c r="S11" t="s">
        <v>44</v>
      </c>
      <c r="T11" t="s">
        <v>36</v>
      </c>
    </row>
    <row r="12" spans="1:20" x14ac:dyDescent="0.25">
      <c r="A12" t="s">
        <v>109</v>
      </c>
      <c r="B12" t="s">
        <v>72</v>
      </c>
      <c r="C12" t="s">
        <v>25</v>
      </c>
      <c r="D12" t="b">
        <v>1</v>
      </c>
      <c r="E12" t="s">
        <v>24</v>
      </c>
      <c r="F12" t="s">
        <v>107</v>
      </c>
      <c r="G12" t="s">
        <v>108</v>
      </c>
      <c r="H12" t="s">
        <v>71</v>
      </c>
      <c r="I12">
        <v>316.48500000000001</v>
      </c>
      <c r="J12" t="s">
        <v>36</v>
      </c>
      <c r="K12" t="s">
        <v>40</v>
      </c>
      <c r="L12" t="s">
        <v>36</v>
      </c>
      <c r="M12" t="s">
        <v>36</v>
      </c>
      <c r="N12">
        <v>77.881705680892722</v>
      </c>
      <c r="O12" t="s">
        <v>44</v>
      </c>
      <c r="P12" s="8">
        <v>0.99999999976803111</v>
      </c>
      <c r="Q12" t="s">
        <v>44</v>
      </c>
      <c r="R12">
        <f>1-(94.69/100)</f>
        <v>5.3100000000000036E-2</v>
      </c>
      <c r="S12" t="s">
        <v>44</v>
      </c>
      <c r="T12" t="s">
        <v>36</v>
      </c>
    </row>
    <row r="13" spans="1:20" x14ac:dyDescent="0.25">
      <c r="A13" t="s">
        <v>112</v>
      </c>
      <c r="B13" t="s">
        <v>66</v>
      </c>
      <c r="C13" t="s">
        <v>27</v>
      </c>
      <c r="D13" t="b">
        <v>1</v>
      </c>
      <c r="E13" t="s">
        <v>26</v>
      </c>
      <c r="F13" t="s">
        <v>110</v>
      </c>
      <c r="G13" t="s">
        <v>111</v>
      </c>
      <c r="H13" t="s">
        <v>73</v>
      </c>
      <c r="I13">
        <v>220.268</v>
      </c>
      <c r="J13" t="s">
        <v>36</v>
      </c>
      <c r="K13" t="s">
        <v>40</v>
      </c>
      <c r="L13" t="s">
        <v>36</v>
      </c>
      <c r="M13" t="s">
        <v>36</v>
      </c>
      <c r="N13">
        <v>495.10512897138955</v>
      </c>
      <c r="O13" t="s">
        <v>44</v>
      </c>
      <c r="P13" s="8">
        <v>0.99999965770299715</v>
      </c>
      <c r="Q13" t="s">
        <v>44</v>
      </c>
      <c r="R13">
        <f>1-(97.69/100)</f>
        <v>2.3100000000000009E-2</v>
      </c>
      <c r="S13" t="s">
        <v>44</v>
      </c>
      <c r="T13" t="s">
        <v>36</v>
      </c>
    </row>
    <row r="14" spans="1:20" x14ac:dyDescent="0.25">
      <c r="A14" t="s">
        <v>114</v>
      </c>
      <c r="B14" t="s">
        <v>75</v>
      </c>
      <c r="C14" t="s">
        <v>29</v>
      </c>
      <c r="D14" t="b">
        <v>1</v>
      </c>
      <c r="E14" t="s">
        <v>28</v>
      </c>
      <c r="F14" t="s">
        <v>113</v>
      </c>
      <c r="G14" t="s">
        <v>115</v>
      </c>
      <c r="H14" t="s">
        <v>74</v>
      </c>
      <c r="I14">
        <v>397.63</v>
      </c>
      <c r="J14" t="s">
        <v>36</v>
      </c>
      <c r="K14" t="s">
        <v>40</v>
      </c>
      <c r="L14" t="s">
        <v>36</v>
      </c>
      <c r="M14" t="s">
        <v>36</v>
      </c>
      <c r="N14">
        <v>3.8508176697774736</v>
      </c>
      <c r="O14" t="s">
        <v>44</v>
      </c>
      <c r="P14" s="1" t="s">
        <v>120</v>
      </c>
      <c r="Q14" t="s">
        <v>44</v>
      </c>
      <c r="R14">
        <f>1-(3.91/100)</f>
        <v>0.96089999999999998</v>
      </c>
      <c r="S14" t="s">
        <v>44</v>
      </c>
      <c r="T14" t="s">
        <v>36</v>
      </c>
    </row>
    <row r="15" spans="1:20" x14ac:dyDescent="0.25">
      <c r="A15" t="s">
        <v>116</v>
      </c>
      <c r="B15" t="s">
        <v>77</v>
      </c>
      <c r="C15" t="s">
        <v>31</v>
      </c>
      <c r="D15" t="b">
        <v>1</v>
      </c>
      <c r="E15" t="s">
        <v>30</v>
      </c>
      <c r="F15" t="s">
        <v>117</v>
      </c>
      <c r="G15" t="s">
        <v>118</v>
      </c>
      <c r="H15" t="s">
        <v>76</v>
      </c>
      <c r="I15">
        <v>225.16</v>
      </c>
      <c r="J15" t="s">
        <v>36</v>
      </c>
      <c r="K15" t="s">
        <v>40</v>
      </c>
      <c r="L15" t="s">
        <v>36</v>
      </c>
      <c r="M15" t="s">
        <v>36</v>
      </c>
      <c r="N15">
        <v>3.8508176697774736</v>
      </c>
      <c r="O15" t="s">
        <v>44</v>
      </c>
      <c r="P15" s="8">
        <v>0.99999999999954992</v>
      </c>
      <c r="Q15" t="s">
        <v>44</v>
      </c>
      <c r="R15">
        <f>1-(23.59/100)</f>
        <v>0.7641</v>
      </c>
      <c r="S15" t="s">
        <v>44</v>
      </c>
      <c r="T1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" sqref="A1:B15"/>
    </sheetView>
  </sheetViews>
  <sheetFormatPr defaultRowHeight="15" x14ac:dyDescent="0.25"/>
  <cols>
    <col min="1" max="1" width="14.28515625" customWidth="1"/>
    <col min="3" max="3" width="19.42578125" customWidth="1"/>
    <col min="4" max="4" width="20.5703125" customWidth="1"/>
    <col min="5" max="6" width="19.140625" customWidth="1"/>
    <col min="7" max="7" width="42.5703125" bestFit="1" customWidth="1"/>
  </cols>
  <sheetData>
    <row r="1" spans="1:7" x14ac:dyDescent="0.25">
      <c r="A1" t="s">
        <v>46</v>
      </c>
      <c r="B1" t="s">
        <v>1</v>
      </c>
      <c r="C1" t="s">
        <v>121</v>
      </c>
      <c r="D1" t="s">
        <v>122</v>
      </c>
      <c r="E1" t="s">
        <v>124</v>
      </c>
      <c r="F1" t="s">
        <v>125</v>
      </c>
      <c r="G1" t="s">
        <v>123</v>
      </c>
    </row>
    <row r="2" spans="1:7" x14ac:dyDescent="0.25">
      <c r="A2" t="s">
        <v>47</v>
      </c>
      <c r="B2" t="s">
        <v>5</v>
      </c>
      <c r="C2">
        <v>1</v>
      </c>
      <c r="D2">
        <v>10</v>
      </c>
      <c r="E2">
        <v>360</v>
      </c>
      <c r="F2">
        <v>360</v>
      </c>
      <c r="G2">
        <f>(LN(2)/MIN(E2:F2)/0.5)*1000</f>
        <v>3.8508176697774736</v>
      </c>
    </row>
    <row r="3" spans="1:7" x14ac:dyDescent="0.25">
      <c r="A3" t="s">
        <v>49</v>
      </c>
      <c r="B3" t="s">
        <v>7</v>
      </c>
      <c r="C3">
        <v>10</v>
      </c>
      <c r="D3">
        <v>30</v>
      </c>
      <c r="E3">
        <v>41.5</v>
      </c>
      <c r="F3">
        <v>54.8</v>
      </c>
      <c r="G3">
        <f>(LN(2)/MIN(E3:F3)/0.5)*1000</f>
        <v>33.404683400479293</v>
      </c>
    </row>
    <row r="4" spans="1:7" x14ac:dyDescent="0.25">
      <c r="A4" t="s">
        <v>51</v>
      </c>
      <c r="B4" t="s">
        <v>9</v>
      </c>
      <c r="C4">
        <v>10</v>
      </c>
      <c r="D4">
        <v>30</v>
      </c>
      <c r="E4">
        <v>176.4</v>
      </c>
      <c r="F4">
        <v>266.7</v>
      </c>
      <c r="G4">
        <f>(LN(2)/MIN(E4:F4)/0.5)*1000</f>
        <v>7.8588115709744368</v>
      </c>
    </row>
    <row r="5" spans="1:7" x14ac:dyDescent="0.25">
      <c r="A5" t="s">
        <v>53</v>
      </c>
      <c r="B5" t="s">
        <v>11</v>
      </c>
      <c r="C5">
        <v>10</v>
      </c>
      <c r="D5">
        <v>30</v>
      </c>
      <c r="E5">
        <v>5.6</v>
      </c>
      <c r="F5">
        <v>7.8</v>
      </c>
      <c r="G5">
        <f>(LN(2)/MIN(E5:F5)/0.5)*1000</f>
        <v>247.55256448569477</v>
      </c>
    </row>
    <row r="6" spans="1:7" x14ac:dyDescent="0.25">
      <c r="A6" t="s">
        <v>55</v>
      </c>
      <c r="B6" t="s">
        <v>13</v>
      </c>
      <c r="C6">
        <v>1</v>
      </c>
      <c r="D6">
        <v>10</v>
      </c>
      <c r="E6">
        <v>9.1999999999999993</v>
      </c>
      <c r="F6">
        <v>27.8</v>
      </c>
      <c r="G6">
        <f>(LN(2)/MIN(E6:F6)/0.5)*1000</f>
        <v>150.68416968694464</v>
      </c>
    </row>
    <row r="7" spans="1:7" x14ac:dyDescent="0.25">
      <c r="A7" t="s">
        <v>61</v>
      </c>
      <c r="B7" t="s">
        <v>15</v>
      </c>
      <c r="C7">
        <v>10</v>
      </c>
      <c r="D7">
        <v>30</v>
      </c>
      <c r="E7">
        <v>103.3</v>
      </c>
      <c r="F7">
        <v>339.5</v>
      </c>
      <c r="G7">
        <f>(LN(2)/MIN(E7:F7)/0.5)*1000</f>
        <v>13.42008094017319</v>
      </c>
    </row>
    <row r="8" spans="1:7" x14ac:dyDescent="0.25">
      <c r="A8" t="s">
        <v>63</v>
      </c>
      <c r="B8" t="s">
        <v>17</v>
      </c>
      <c r="C8">
        <v>1</v>
      </c>
      <c r="D8">
        <v>10</v>
      </c>
      <c r="E8">
        <v>360</v>
      </c>
      <c r="F8">
        <v>360</v>
      </c>
      <c r="G8">
        <f>(LN(2)/MIN(E8:F8)/0.5)*1000</f>
        <v>3.8508176697774736</v>
      </c>
    </row>
    <row r="9" spans="1:7" x14ac:dyDescent="0.25">
      <c r="A9" t="s">
        <v>65</v>
      </c>
      <c r="B9" t="s">
        <v>19</v>
      </c>
      <c r="C9">
        <v>10</v>
      </c>
      <c r="D9">
        <v>30</v>
      </c>
      <c r="E9">
        <v>39</v>
      </c>
      <c r="F9">
        <v>91.2</v>
      </c>
      <c r="G9">
        <f>(LN(2)/MIN(E9:F9)/0.5)*1000</f>
        <v>35.546009259484372</v>
      </c>
    </row>
    <row r="10" spans="1:7" x14ac:dyDescent="0.25">
      <c r="A10" t="s">
        <v>68</v>
      </c>
      <c r="B10" t="s">
        <v>21</v>
      </c>
      <c r="C10">
        <v>1</v>
      </c>
      <c r="D10">
        <v>10</v>
      </c>
      <c r="E10">
        <v>2.4</v>
      </c>
      <c r="F10">
        <v>3.9</v>
      </c>
      <c r="G10">
        <f>(LN(2)/MIN(E10:F10)/0.5)*1000</f>
        <v>577.62265046662105</v>
      </c>
    </row>
    <row r="11" spans="1:7" x14ac:dyDescent="0.25">
      <c r="A11" t="s">
        <v>70</v>
      </c>
      <c r="B11" t="s">
        <v>23</v>
      </c>
      <c r="C11">
        <v>1</v>
      </c>
      <c r="D11">
        <v>10</v>
      </c>
      <c r="E11">
        <v>211.9</v>
      </c>
      <c r="F11">
        <v>360</v>
      </c>
      <c r="G11">
        <f>(LN(2)/MIN(E11:F11)/0.5)*1000</f>
        <v>6.542210293156633</v>
      </c>
    </row>
    <row r="12" spans="1:7" x14ac:dyDescent="0.25">
      <c r="A12" t="s">
        <v>72</v>
      </c>
      <c r="B12" t="s">
        <v>25</v>
      </c>
      <c r="C12">
        <v>1</v>
      </c>
      <c r="D12">
        <v>10</v>
      </c>
      <c r="E12">
        <v>17.8</v>
      </c>
      <c r="F12">
        <v>98.4</v>
      </c>
      <c r="G12">
        <f>(LN(2)/MIN(E12:F12)/0.5)*1000</f>
        <v>77.881705680892722</v>
      </c>
    </row>
    <row r="13" spans="1:7" x14ac:dyDescent="0.25">
      <c r="A13" t="s">
        <v>66</v>
      </c>
      <c r="B13" t="s">
        <v>27</v>
      </c>
      <c r="C13">
        <v>10</v>
      </c>
      <c r="D13">
        <v>30</v>
      </c>
      <c r="E13">
        <v>2.8</v>
      </c>
      <c r="F13">
        <v>6.3</v>
      </c>
      <c r="G13">
        <f>(LN(2)/MIN(E13:F13)/0.5)*1000</f>
        <v>495.10512897138955</v>
      </c>
    </row>
    <row r="14" spans="1:7" x14ac:dyDescent="0.25">
      <c r="A14" t="s">
        <v>75</v>
      </c>
      <c r="B14" t="s">
        <v>29</v>
      </c>
      <c r="C14">
        <v>10</v>
      </c>
      <c r="D14">
        <v>30</v>
      </c>
      <c r="E14">
        <v>360</v>
      </c>
      <c r="F14">
        <v>360</v>
      </c>
      <c r="G14">
        <f>(LN(2)/MIN(E14:F14)/0.5)*1000</f>
        <v>3.8508176697774736</v>
      </c>
    </row>
    <row r="15" spans="1:7" x14ac:dyDescent="0.25">
      <c r="A15" t="s">
        <v>77</v>
      </c>
      <c r="B15" t="s">
        <v>31</v>
      </c>
      <c r="C15">
        <v>10</v>
      </c>
      <c r="D15">
        <v>30</v>
      </c>
      <c r="E15">
        <v>360</v>
      </c>
      <c r="F15">
        <v>360</v>
      </c>
      <c r="G15">
        <f>(LN(2)/MIN(E15:F15)/0.5)*1000</f>
        <v>3.8508176697774736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" sqref="I3:I16"/>
    </sheetView>
  </sheetViews>
  <sheetFormatPr defaultRowHeight="15" x14ac:dyDescent="0.25"/>
  <cols>
    <col min="1" max="1" width="17.7109375" bestFit="1" customWidth="1"/>
    <col min="7" max="7" width="23.5703125" bestFit="1" customWidth="1"/>
  </cols>
  <sheetData>
    <row r="1" spans="1:9" x14ac:dyDescent="0.25">
      <c r="A1" s="7" t="s">
        <v>46</v>
      </c>
      <c r="B1" s="7" t="s">
        <v>1</v>
      </c>
      <c r="C1" s="4" t="s">
        <v>130</v>
      </c>
      <c r="D1" s="4"/>
      <c r="E1" s="4" t="s">
        <v>131</v>
      </c>
      <c r="F1" s="4"/>
      <c r="G1" s="5" t="s">
        <v>132</v>
      </c>
      <c r="H1" s="6" t="s">
        <v>128</v>
      </c>
      <c r="I1" s="6" t="s">
        <v>129</v>
      </c>
    </row>
    <row r="2" spans="1:9" x14ac:dyDescent="0.25">
      <c r="A2" s="7"/>
      <c r="B2" s="7"/>
      <c r="C2" s="2" t="s">
        <v>126</v>
      </c>
      <c r="D2" s="2" t="s">
        <v>127</v>
      </c>
      <c r="E2" s="2" t="s">
        <v>126</v>
      </c>
      <c r="F2" s="2" t="s">
        <v>127</v>
      </c>
      <c r="G2" s="5"/>
      <c r="H2" s="6"/>
      <c r="I2" s="6"/>
    </row>
    <row r="3" spans="1:9" x14ac:dyDescent="0.25">
      <c r="A3" s="2" t="s">
        <v>47</v>
      </c>
      <c r="B3" s="2" t="s">
        <v>5</v>
      </c>
      <c r="C3" s="2">
        <v>16.7</v>
      </c>
      <c r="D3" s="2">
        <v>18.399999999999999</v>
      </c>
      <c r="E3" s="2">
        <v>53.4</v>
      </c>
      <c r="F3" s="2">
        <v>65</v>
      </c>
      <c r="G3" s="2">
        <f>AVERAGE(C3:F3)</f>
        <v>38.375</v>
      </c>
      <c r="H3" s="3">
        <f>10^((0.6532*(LOG(G3*100)))-0.3036)</f>
        <v>109.01855149544042</v>
      </c>
      <c r="I3" s="3">
        <f>1-(1+0.54*H3)^-7</f>
        <v>0.99999999999963729</v>
      </c>
    </row>
    <row r="4" spans="1:9" x14ac:dyDescent="0.25">
      <c r="A4" s="2" t="s">
        <v>49</v>
      </c>
      <c r="B4" s="2" t="s">
        <v>7</v>
      </c>
      <c r="C4" s="2">
        <v>0.61</v>
      </c>
      <c r="D4" s="2">
        <v>0.95</v>
      </c>
      <c r="E4" s="2">
        <v>0.86</v>
      </c>
      <c r="F4" s="2">
        <v>1.2</v>
      </c>
      <c r="G4" s="2">
        <f t="shared" ref="G4:G16" si="0">AVERAGE(C4:F4)</f>
        <v>0.90500000000000003</v>
      </c>
      <c r="H4" s="3">
        <f t="shared" ref="H4:H16" si="1">10^((0.6532*(LOG(G4*100)))-0.3036)</f>
        <v>9.4293737896067213</v>
      </c>
      <c r="I4" s="3">
        <f t="shared" ref="I4:I16" si="2">1-(1+0.54*H4)^-7</f>
        <v>0.99999678819122528</v>
      </c>
    </row>
    <row r="5" spans="1:9" x14ac:dyDescent="0.25">
      <c r="A5" s="2" t="s">
        <v>51</v>
      </c>
      <c r="B5" s="2" t="s">
        <v>9</v>
      </c>
      <c r="C5" s="2">
        <v>27.8</v>
      </c>
      <c r="D5" s="2">
        <v>19.2</v>
      </c>
      <c r="E5" s="2">
        <v>15.2</v>
      </c>
      <c r="F5" s="2">
        <v>21.8</v>
      </c>
      <c r="G5" s="2">
        <f t="shared" si="0"/>
        <v>21</v>
      </c>
      <c r="H5" s="3">
        <f t="shared" si="1"/>
        <v>73.531536893594634</v>
      </c>
      <c r="I5" s="3">
        <f t="shared" si="2"/>
        <v>0.99999999999460099</v>
      </c>
    </row>
    <row r="6" spans="1:9" x14ac:dyDescent="0.25">
      <c r="A6" s="2" t="s">
        <v>53</v>
      </c>
      <c r="B6" s="2" t="s">
        <v>11</v>
      </c>
      <c r="C6" s="2">
        <v>2.9</v>
      </c>
      <c r="D6" s="2">
        <v>1.9</v>
      </c>
      <c r="E6" s="2">
        <v>0.88</v>
      </c>
      <c r="F6" s="2">
        <v>0.98</v>
      </c>
      <c r="G6" s="2">
        <f t="shared" si="0"/>
        <v>1.665</v>
      </c>
      <c r="H6" s="3">
        <f t="shared" si="1"/>
        <v>14.041961571106453</v>
      </c>
      <c r="I6" s="3">
        <f t="shared" si="2"/>
        <v>0.99999970849439646</v>
      </c>
    </row>
    <row r="7" spans="1:9" x14ac:dyDescent="0.25">
      <c r="A7" s="2" t="s">
        <v>55</v>
      </c>
      <c r="B7" s="2" t="s">
        <v>13</v>
      </c>
      <c r="C7" s="2">
        <v>3.2</v>
      </c>
      <c r="D7" s="2">
        <v>3.2</v>
      </c>
      <c r="E7" s="2">
        <v>3.2</v>
      </c>
      <c r="F7" s="2">
        <v>3.4</v>
      </c>
      <c r="G7" s="2">
        <f t="shared" si="0"/>
        <v>3.2500000000000004</v>
      </c>
      <c r="H7" s="3">
        <f t="shared" si="1"/>
        <v>21.735128463446099</v>
      </c>
      <c r="I7" s="3">
        <f t="shared" si="2"/>
        <v>0.99999998161188253</v>
      </c>
    </row>
    <row r="8" spans="1:9" x14ac:dyDescent="0.25">
      <c r="A8" s="2" t="s">
        <v>61</v>
      </c>
      <c r="B8" s="2" t="s">
        <v>15</v>
      </c>
      <c r="C8" s="2">
        <v>22.7</v>
      </c>
      <c r="D8" s="2">
        <v>17.5</v>
      </c>
      <c r="E8" s="2">
        <v>30.2</v>
      </c>
      <c r="F8" s="2">
        <v>34.700000000000003</v>
      </c>
      <c r="G8" s="2">
        <f t="shared" si="0"/>
        <v>26.275000000000002</v>
      </c>
      <c r="H8" s="3">
        <f t="shared" si="1"/>
        <v>85.122683781484184</v>
      </c>
      <c r="I8" s="3">
        <f t="shared" si="2"/>
        <v>0.99999999999801614</v>
      </c>
    </row>
    <row r="9" spans="1:9" x14ac:dyDescent="0.25">
      <c r="A9" s="2" t="s">
        <v>63</v>
      </c>
      <c r="B9" s="2" t="s">
        <v>17</v>
      </c>
      <c r="C9" s="2">
        <v>6.9</v>
      </c>
      <c r="D9" s="2">
        <v>6.6</v>
      </c>
      <c r="E9" s="2">
        <v>1.2</v>
      </c>
      <c r="F9" s="2">
        <v>1.5</v>
      </c>
      <c r="G9" s="2">
        <f t="shared" si="0"/>
        <v>4.05</v>
      </c>
      <c r="H9" s="3">
        <f t="shared" si="1"/>
        <v>25.095139902357467</v>
      </c>
      <c r="I9" s="3">
        <f t="shared" si="2"/>
        <v>0.9999999927611154</v>
      </c>
    </row>
    <row r="10" spans="1:9" x14ac:dyDescent="0.25">
      <c r="A10" s="2" t="s">
        <v>65</v>
      </c>
      <c r="B10" s="2" t="s">
        <v>19</v>
      </c>
      <c r="C10" s="2">
        <v>19.600000000000001</v>
      </c>
      <c r="D10" s="2">
        <v>18.3</v>
      </c>
      <c r="E10" s="2">
        <v>17.3</v>
      </c>
      <c r="F10" s="2">
        <v>19.5</v>
      </c>
      <c r="G10" s="2">
        <f t="shared" si="0"/>
        <v>18.675000000000001</v>
      </c>
      <c r="H10" s="3">
        <f t="shared" si="1"/>
        <v>68.106322534073712</v>
      </c>
      <c r="I10" s="3">
        <f t="shared" si="2"/>
        <v>0.99999999999089306</v>
      </c>
    </row>
    <row r="11" spans="1:9" x14ac:dyDescent="0.25">
      <c r="A11" s="2" t="s">
        <v>68</v>
      </c>
      <c r="B11" s="2" t="s">
        <v>21</v>
      </c>
      <c r="C11" s="2">
        <v>4.2999999999999997E-2</v>
      </c>
      <c r="D11" s="2">
        <v>5.1999999999999998E-2</v>
      </c>
      <c r="E11" s="2">
        <v>7.4999999999999997E-2</v>
      </c>
      <c r="F11" s="2">
        <v>6.3E-2</v>
      </c>
      <c r="G11" s="2">
        <f t="shared" si="0"/>
        <v>5.8249999999999996E-2</v>
      </c>
      <c r="H11" s="3">
        <f t="shared" si="1"/>
        <v>1.5714164722071895</v>
      </c>
      <c r="I11" s="3">
        <f t="shared" si="2"/>
        <v>0.98644320307469713</v>
      </c>
    </row>
    <row r="12" spans="1:9" x14ac:dyDescent="0.25">
      <c r="A12" s="2" t="s">
        <v>70</v>
      </c>
      <c r="B12" s="2" t="s">
        <v>23</v>
      </c>
      <c r="C12" s="2">
        <v>0.23</v>
      </c>
      <c r="D12" s="2">
        <v>0.49</v>
      </c>
      <c r="E12" s="2">
        <v>0.8</v>
      </c>
      <c r="F12" s="2">
        <v>0.78</v>
      </c>
      <c r="G12" s="2">
        <f t="shared" si="0"/>
        <v>0.57499999999999996</v>
      </c>
      <c r="H12" s="3">
        <f t="shared" si="1"/>
        <v>7.0115661572331245</v>
      </c>
      <c r="I12" s="3">
        <f t="shared" si="2"/>
        <v>0.99998262058875687</v>
      </c>
    </row>
    <row r="13" spans="1:9" x14ac:dyDescent="0.25">
      <c r="A13" s="2" t="s">
        <v>72</v>
      </c>
      <c r="B13" s="2" t="s">
        <v>25</v>
      </c>
      <c r="C13" s="2">
        <v>10.6</v>
      </c>
      <c r="D13" s="2">
        <v>12.3</v>
      </c>
      <c r="E13" s="2">
        <v>5.8</v>
      </c>
      <c r="F13" s="2">
        <v>7.2</v>
      </c>
      <c r="G13" s="2">
        <f t="shared" si="0"/>
        <v>8.9749999999999996</v>
      </c>
      <c r="H13" s="3">
        <f t="shared" si="1"/>
        <v>42.200938325143859</v>
      </c>
      <c r="I13" s="3">
        <f t="shared" si="2"/>
        <v>0.99999999976803111</v>
      </c>
    </row>
    <row r="14" spans="1:9" x14ac:dyDescent="0.25">
      <c r="A14" s="2" t="s">
        <v>66</v>
      </c>
      <c r="B14" s="2" t="s">
        <v>27</v>
      </c>
      <c r="C14" s="2">
        <v>1.8</v>
      </c>
      <c r="D14" s="2">
        <v>1.2</v>
      </c>
      <c r="E14" s="2">
        <v>1.6</v>
      </c>
      <c r="F14" s="2">
        <v>1.8</v>
      </c>
      <c r="G14" s="2">
        <f t="shared" si="0"/>
        <v>1.5999999999999999</v>
      </c>
      <c r="H14" s="3">
        <f t="shared" si="1"/>
        <v>13.681419916553144</v>
      </c>
      <c r="I14" s="3">
        <f t="shared" si="2"/>
        <v>0.99999965770299715</v>
      </c>
    </row>
    <row r="15" spans="1:9" x14ac:dyDescent="0.25">
      <c r="A15" s="2" t="s">
        <v>75</v>
      </c>
      <c r="B15" s="2" t="s">
        <v>29</v>
      </c>
      <c r="C15" s="2" t="s">
        <v>120</v>
      </c>
      <c r="D15" s="2" t="s">
        <v>120</v>
      </c>
      <c r="E15" s="2" t="s">
        <v>120</v>
      </c>
      <c r="F15" s="2" t="s">
        <v>120</v>
      </c>
      <c r="G15" s="2" t="s">
        <v>120</v>
      </c>
      <c r="H15" s="3" t="s">
        <v>120</v>
      </c>
      <c r="I15" s="3" t="s">
        <v>120</v>
      </c>
    </row>
    <row r="16" spans="1:9" x14ac:dyDescent="0.25">
      <c r="A16" s="2" t="s">
        <v>77</v>
      </c>
      <c r="B16" s="2" t="s">
        <v>31</v>
      </c>
      <c r="C16" s="2">
        <v>32.799999999999997</v>
      </c>
      <c r="D16" s="2">
        <v>33</v>
      </c>
      <c r="E16" s="2">
        <v>38.5</v>
      </c>
      <c r="F16" s="2">
        <v>42</v>
      </c>
      <c r="G16" s="2">
        <f t="shared" si="0"/>
        <v>36.575000000000003</v>
      </c>
      <c r="H16" s="3">
        <f t="shared" si="1"/>
        <v>105.65060965629759</v>
      </c>
      <c r="I16" s="3">
        <f t="shared" si="2"/>
        <v>0.99999999999954992</v>
      </c>
    </row>
  </sheetData>
  <mergeCells count="7">
    <mergeCell ref="A1:A2"/>
    <mergeCell ref="C1:D1"/>
    <mergeCell ref="E1:F1"/>
    <mergeCell ref="G1:G2"/>
    <mergeCell ref="H1:H2"/>
    <mergeCell ref="I1:I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add_chemtable</vt:lpstr>
      <vt:lpstr>Clint</vt:lpstr>
      <vt:lpstr>Fgutabs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Beal</dc:creator>
  <cp:lastModifiedBy>Marc Beal</cp:lastModifiedBy>
  <dcterms:created xsi:type="dcterms:W3CDTF">2019-10-25T17:44:59Z</dcterms:created>
  <dcterms:modified xsi:type="dcterms:W3CDTF">2019-10-25T20:16:26Z</dcterms:modified>
</cp:coreProperties>
</file>