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Desktop\"/>
    </mc:Choice>
  </mc:AlternateContent>
  <xr:revisionPtr revIDLastSave="0" documentId="13_ncr:1_{D2C5D308-D06E-466E-B324-60C593E3C984}" xr6:coauthVersionLast="44" xr6:coauthVersionMax="44" xr10:uidLastSave="{00000000-0000-0000-0000-000000000000}"/>
  <bookViews>
    <workbookView xWindow="-120" yWindow="-120" windowWidth="20730" windowHeight="11760" xr2:uid="{67E38929-52AA-449F-9892-ABB9AC15BB39}"/>
  </bookViews>
  <sheets>
    <sheet name="Factors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4" i="1"/>
  <c r="K2" i="1"/>
  <c r="I4" i="1"/>
  <c r="K3" i="1"/>
  <c r="G2" i="1"/>
  <c r="G3" i="1"/>
  <c r="G4" i="1"/>
  <c r="G5" i="1"/>
  <c r="F2" i="2"/>
  <c r="F3" i="2"/>
  <c r="I3" i="1" l="1"/>
  <c r="I5" i="1"/>
  <c r="I2" i="1"/>
  <c r="E5" i="1" l="1"/>
  <c r="E2" i="1"/>
  <c r="E4" i="1"/>
  <c r="E3" i="1"/>
</calcChain>
</file>

<file path=xl/sharedStrings.xml><?xml version="1.0" encoding="utf-8"?>
<sst xmlns="http://schemas.openxmlformats.org/spreadsheetml/2006/main" count="82" uniqueCount="55">
  <si>
    <t>Parameter</t>
  </si>
  <si>
    <t>Description</t>
  </si>
  <si>
    <t>Units</t>
  </si>
  <si>
    <t>Reference</t>
  </si>
  <si>
    <t>Total blood flow to the liver (arterial and gut)</t>
  </si>
  <si>
    <t>L/h/kg body weight</t>
  </si>
  <si>
    <t>Flow to the glomerulus (glomerular filtration rate)</t>
  </si>
  <si>
    <t>Davies, et al. (1993)</t>
  </si>
  <si>
    <t>Hepatocellularity</t>
  </si>
  <si>
    <t>Volume of the liver</t>
  </si>
  <si>
    <t>L/kg body weight</t>
  </si>
  <si>
    <t>Liver density</t>
  </si>
  <si>
    <t>g/mL</t>
  </si>
  <si>
    <t>International Commission on Radiological Protection (1975)</t>
  </si>
  <si>
    <t>hematocrit</t>
  </si>
  <si>
    <t>Fraction of blood that is red blood cells</t>
  </si>
  <si>
    <t>Fraction</t>
  </si>
  <si>
    <t>(Davies, et al., 1993)</t>
  </si>
  <si>
    <t>Qliverc</t>
  </si>
  <si>
    <t>Davies et al. (1993)</t>
  </si>
  <si>
    <t>QGFR</t>
  </si>
  <si>
    <t>Carlile et al. (1997)</t>
  </si>
  <si>
    <t>n_(cell density)</t>
  </si>
  <si>
    <t>V_liverc</t>
  </si>
  <si>
    <t>d_liver</t>
  </si>
  <si>
    <t>Measurement</t>
  </si>
  <si>
    <t>Value</t>
  </si>
  <si>
    <t>n_(microsome)</t>
  </si>
  <si>
    <t>Recovery ratio</t>
  </si>
  <si>
    <t>Ito and Houston, 2004</t>
  </si>
  <si>
    <t>mg protein / g liver (rat)</t>
  </si>
  <si>
    <t>Cl_int_hep</t>
  </si>
  <si>
    <t>Cl_int_mic</t>
  </si>
  <si>
    <t>Units2</t>
  </si>
  <si>
    <t>µL / min / 10^6 hepatocytes</t>
  </si>
  <si>
    <t>mL / h / 10^6 hepatocytes</t>
  </si>
  <si>
    <t>L/ h / kg bodyweight</t>
  </si>
  <si>
    <t>Units3</t>
  </si>
  <si>
    <t>µL / min / mg protein</t>
  </si>
  <si>
    <t>mL / h / mg protein</t>
  </si>
  <si>
    <t>Method</t>
  </si>
  <si>
    <t>hepatocyte</t>
  </si>
  <si>
    <t>microsome</t>
  </si>
  <si>
    <t xml:space="preserve"> Mean Human Value (*Varied by HTTK-pop (Ring, et al., 2017))</t>
  </si>
  <si>
    <t>Mean Rat Value</t>
  </si>
  <si>
    <t>Reference2</t>
  </si>
  <si>
    <t>ILSI-RSI 1994</t>
  </si>
  <si>
    <t>Davies and Morris 1993</t>
  </si>
  <si>
    <t>Millions of cells per gram liver (rat)</t>
  </si>
  <si>
    <t>Human Cl_int_hep</t>
  </si>
  <si>
    <t>Units4</t>
  </si>
  <si>
    <t>Human Hepatic Clearance (Cl_h)</t>
  </si>
  <si>
    <t>Rat Cl_int_hep</t>
  </si>
  <si>
    <t>Rag Hepatic Clearance (Cl_h)4</t>
  </si>
  <si>
    <t>Units5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</si>
</sst>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1" fontId="0" fillId="0" borderId="0" xfId="0" applyNumberFormat="1" applyAlignment="1">
      <alignment wrapText="1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3">
    <dxf>
      <numFmt numFmtId="15" formatCode="0.00E+00"/>
      <alignment horizontal="general" vertical="bottom" textRotation="0" wrapText="1" indent="0" justifyLastLine="0" shrinkToFit="0" readingOrder="0"/>
    </dxf>
    <dxf>
      <numFmt numFmtId="15" formatCode="0.00E+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5" formatCode="0.00E+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9CA7ED-28D0-48ED-B825-FAA20C91112B}" name="Table2" displayName="Table2" ref="A1:L5" totalsRowShown="0" headerRowDxfId="13" dataDxfId="12">
  <autoFilter ref="A1:L5" xr:uid="{3778A077-6B41-4C7D-AE0B-9C0291B35A38}"/>
  <tableColumns count="12">
    <tableColumn id="1" xr3:uid="{9785AA5A-D815-4009-A982-90D166BC7FC0}" name="Measurement" dataDxfId="11"/>
    <tableColumn id="8" xr3:uid="{D8329403-D9B1-41CA-B8E8-57D037AEA581}" name="Method" dataDxfId="10"/>
    <tableColumn id="2" xr3:uid="{5F2C2FE3-600F-422C-BA19-F5009B449DCF}" name="Units" dataDxfId="9"/>
    <tableColumn id="3" xr3:uid="{91EA77BE-8AF9-4D81-BD3C-153087ADBAFA}" name="Value" dataDxfId="8"/>
    <tableColumn id="7" xr3:uid="{B1A31905-0F5E-4BD5-9B4F-271A1B0A88CB}" name="Human Cl_int_hep" dataDxfId="7"/>
    <tableColumn id="6" xr3:uid="{5BE9CB23-5551-4488-8010-B46946432C5C}" name="Units2" dataDxfId="6"/>
    <tableColumn id="4" xr3:uid="{DFCD18C5-CD14-401D-A0C9-4DA087E54841}" name="Human Hepatic Clearance (Cl_h)" dataDxfId="5">
      <calculatedColumnFormula>Constants!$D$4*Constants!$D$8*Constants!$D$6*Factors!D2/1000*60</calculatedColumnFormula>
    </tableColumn>
    <tableColumn id="5" xr3:uid="{248D6BAD-7A6F-4718-AF84-B1837681292D}" name="Units3" dataDxfId="4"/>
    <tableColumn id="9" xr3:uid="{848F52A6-5AE7-40DA-BAE0-CAFE8DF2627F}" name="Rat Cl_int_hep" dataDxfId="0">
      <calculatedColumnFormula>Table2[[#This Row],[Human Hepatic Clearance (Cl_h)]]/K$2</calculatedColumnFormula>
    </tableColumn>
    <tableColumn id="10" xr3:uid="{444FE854-895F-41D3-961B-5BA91D000F68}" name="Units4" dataDxfId="3"/>
    <tableColumn id="11" xr3:uid="{E0A104EB-B44D-4837-900C-56627F0C1FB3}" name="Rag Hepatic Clearance (Cl_h)4" dataDxfId="1"/>
    <tableColumn id="12" xr3:uid="{C618CC55-DBCA-48A1-9A75-B8842276BFA6}" name="Units5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D49C9-D53E-4D2A-83CA-115035DA6072}" name="Table1" displayName="Table1" ref="A1:G8" totalsRowShown="0" headerRowDxfId="22" dataDxfId="21">
  <autoFilter ref="A1:G8" xr:uid="{0312A655-0213-43D6-942E-BF5A4DA157B5}"/>
  <tableColumns count="7">
    <tableColumn id="1" xr3:uid="{ED808134-76AA-470C-90D1-CB2DB393044B}" name="Parameter" dataDxfId="20"/>
    <tableColumn id="2" xr3:uid="{2D7D49AF-D8F3-4792-8191-0AA37C908DCF}" name="Description" dataDxfId="19"/>
    <tableColumn id="3" xr3:uid="{9D95A3AB-6BBF-4008-9273-F86D82411351}" name="Units" dataDxfId="18"/>
    <tableColumn id="4" xr3:uid="{6471E546-9F59-45F7-B303-6F66E3FF3AAB}" name=" Mean Human Value (*Varied by HTTK-pop (Ring, et al., 2017))" dataDxfId="17"/>
    <tableColumn id="5" xr3:uid="{372D8E51-6296-4D17-9CB0-0916F3960837}" name="Reference" dataDxfId="16"/>
    <tableColumn id="6" xr3:uid="{12365BA6-E377-4FEE-9ABF-2B7DDE7D275C}" name="Mean Rat Value" dataDxfId="15"/>
    <tableColumn id="7" xr3:uid="{D999C1BC-C4EC-4AE7-9B4D-91A784233CBC}" name="Reference2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8E92-9B8E-4BC8-A35A-66ED626FB405}">
  <dimension ref="A1:L5"/>
  <sheetViews>
    <sheetView tabSelected="1" workbookViewId="0">
      <selection activeCell="J1" sqref="J1"/>
    </sheetView>
  </sheetViews>
  <sheetFormatPr defaultRowHeight="15" x14ac:dyDescent="0.25"/>
  <cols>
    <col min="1" max="2" width="15.5703125" customWidth="1"/>
    <col min="3" max="3" width="19.7109375" customWidth="1"/>
    <col min="5" max="5" width="14" customWidth="1"/>
    <col min="6" max="6" width="13" customWidth="1"/>
    <col min="7" max="7" width="24.7109375" customWidth="1"/>
    <col min="8" max="8" width="13.7109375" customWidth="1"/>
  </cols>
  <sheetData>
    <row r="1" spans="1:12" ht="60" x14ac:dyDescent="0.25">
      <c r="A1" s="1" t="s">
        <v>25</v>
      </c>
      <c r="B1" s="1" t="s">
        <v>40</v>
      </c>
      <c r="C1" s="1" t="s">
        <v>2</v>
      </c>
      <c r="D1" s="1" t="s">
        <v>26</v>
      </c>
      <c r="E1" s="1" t="s">
        <v>49</v>
      </c>
      <c r="F1" s="1" t="s">
        <v>33</v>
      </c>
      <c r="G1" s="1" t="s">
        <v>51</v>
      </c>
      <c r="H1" s="1" t="s">
        <v>37</v>
      </c>
      <c r="I1" s="1" t="s">
        <v>52</v>
      </c>
      <c r="J1" s="1" t="s">
        <v>50</v>
      </c>
      <c r="K1" s="1" t="s">
        <v>53</v>
      </c>
      <c r="L1" s="1" t="s">
        <v>54</v>
      </c>
    </row>
    <row r="2" spans="1:12" ht="60" x14ac:dyDescent="0.25">
      <c r="A2" s="1" t="s">
        <v>31</v>
      </c>
      <c r="B2" s="1" t="s">
        <v>41</v>
      </c>
      <c r="C2" s="1" t="s">
        <v>34</v>
      </c>
      <c r="D2" s="1">
        <v>1</v>
      </c>
      <c r="E2" s="3">
        <f>Table2[[#This Row],[Human Hepatic Clearance (Cl_h)]]/G$2</f>
        <v>1</v>
      </c>
      <c r="F2" s="1" t="s">
        <v>34</v>
      </c>
      <c r="G2" s="3">
        <f>Constants!$D$4*Constants!$D$5*Constants!$D$6*Factors!D2/10^6*60*1000</f>
        <v>0.16978500000000002</v>
      </c>
      <c r="H2" s="1" t="s">
        <v>36</v>
      </c>
      <c r="I2" s="3">
        <f>Table2[[#This Row],[Human Hepatic Clearance (Cl_h)]]/K$2</f>
        <v>1</v>
      </c>
      <c r="J2" s="1" t="s">
        <v>34</v>
      </c>
      <c r="K2" s="3">
        <f>Constants!$F$4*Constants!$D$5*Constants!$F$6*Factors!D2/10^6*60*1000</f>
        <v>0.16978500000000002</v>
      </c>
      <c r="L2" s="1" t="s">
        <v>36</v>
      </c>
    </row>
    <row r="3" spans="1:12" ht="60" x14ac:dyDescent="0.25">
      <c r="A3" s="1" t="s">
        <v>32</v>
      </c>
      <c r="B3" s="1" t="s">
        <v>42</v>
      </c>
      <c r="C3" s="2" t="s">
        <v>39</v>
      </c>
      <c r="D3" s="1">
        <v>1</v>
      </c>
      <c r="E3" s="3">
        <f>Table2[[#This Row],[Human Hepatic Clearance (Cl_h)]]/G$2</f>
        <v>30.612244897959179</v>
      </c>
      <c r="F3" s="1" t="s">
        <v>34</v>
      </c>
      <c r="G3" s="3">
        <f>Constants!$D$4*Constants!$D$8*Constants!$D$6*Factors!D3/1000</f>
        <v>5.1974999999999998</v>
      </c>
      <c r="H3" s="1" t="s">
        <v>36</v>
      </c>
      <c r="I3" s="3">
        <f>Table2[[#This Row],[Human Hepatic Clearance (Cl_h)]]/K$2</f>
        <v>30.612244897959179</v>
      </c>
      <c r="J3" s="1" t="s">
        <v>34</v>
      </c>
      <c r="K3" s="3">
        <f>Constants!$F$4*Constants!$F$8*Constants!$F$6*Factors!D3/1000</f>
        <v>5.1974999999999998</v>
      </c>
      <c r="L3" s="1" t="s">
        <v>36</v>
      </c>
    </row>
    <row r="4" spans="1:12" ht="60" x14ac:dyDescent="0.25">
      <c r="A4" s="1" t="s">
        <v>31</v>
      </c>
      <c r="B4" s="1" t="s">
        <v>41</v>
      </c>
      <c r="C4" s="1" t="s">
        <v>35</v>
      </c>
      <c r="D4" s="1">
        <v>1</v>
      </c>
      <c r="E4" s="3">
        <f>Table2[[#This Row],[Human Hepatic Clearance (Cl_h)]]/G$2</f>
        <v>16.666666666666664</v>
      </c>
      <c r="F4" s="1" t="s">
        <v>34</v>
      </c>
      <c r="G4" s="3">
        <f>Constants!$D$4*Constants!$D$5*Constants!$D$6*Factors!D4/10^3*1000</f>
        <v>2.8297500000000002</v>
      </c>
      <c r="H4" s="1" t="s">
        <v>36</v>
      </c>
      <c r="I4" s="3">
        <f>Table2[[#This Row],[Human Hepatic Clearance (Cl_h)]]/K$2</f>
        <v>16.666666666666664</v>
      </c>
      <c r="J4" s="1" t="s">
        <v>34</v>
      </c>
      <c r="K4" s="3">
        <f>Constants!$F$4*Constants!$F$5*Constants!$F$6*Factors!D4/10^3*1000</f>
        <v>4.0260000000000007</v>
      </c>
      <c r="L4" s="1" t="s">
        <v>36</v>
      </c>
    </row>
    <row r="5" spans="1:12" ht="60" x14ac:dyDescent="0.25">
      <c r="A5" s="1" t="s">
        <v>32</v>
      </c>
      <c r="B5" s="1" t="s">
        <v>42</v>
      </c>
      <c r="C5" s="1" t="s">
        <v>38</v>
      </c>
      <c r="D5" s="1">
        <v>1</v>
      </c>
      <c r="E5" s="3">
        <f>Table2[[#This Row],[Human Hepatic Clearance (Cl_h)]]/G$2</f>
        <v>1.8367346938775508</v>
      </c>
      <c r="F5" s="1" t="s">
        <v>34</v>
      </c>
      <c r="G5" s="3">
        <f>Constants!$D$4*Constants!$D$8*Constants!$D$6*Factors!D5/1000/1000*60</f>
        <v>0.31185000000000002</v>
      </c>
      <c r="H5" s="1" t="s">
        <v>36</v>
      </c>
      <c r="I5" s="3">
        <f>Table2[[#This Row],[Human Hepatic Clearance (Cl_h)]]/K$2</f>
        <v>1.8367346938775508</v>
      </c>
      <c r="J5" s="1" t="s">
        <v>34</v>
      </c>
      <c r="K5" s="3">
        <f>Constants!$F$4*Constants!$F$8*Constants!$F$6*Factors!D5/1000/1000*60</f>
        <v>0.31185000000000002</v>
      </c>
      <c r="L5" s="1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CB52-56FD-4263-BE98-76E3EB844A28}">
  <dimension ref="A1:G8"/>
  <sheetViews>
    <sheetView topLeftCell="A7" workbookViewId="0">
      <selection activeCell="B7" sqref="B7"/>
    </sheetView>
  </sheetViews>
  <sheetFormatPr defaultRowHeight="15" x14ac:dyDescent="0.25"/>
  <cols>
    <col min="1" max="1" width="12.42578125" customWidth="1"/>
    <col min="2" max="2" width="13.28515625" customWidth="1"/>
    <col min="4" max="4" width="50.5703125" customWidth="1"/>
    <col min="5" max="5" width="12.28515625" customWidth="1"/>
    <col min="6" max="6" width="11.5703125" bestFit="1" customWidth="1"/>
  </cols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43</v>
      </c>
      <c r="E1" s="1" t="s">
        <v>3</v>
      </c>
      <c r="F1" s="1" t="s">
        <v>44</v>
      </c>
      <c r="G1" s="1" t="s">
        <v>45</v>
      </c>
    </row>
    <row r="2" spans="1:7" ht="60" x14ac:dyDescent="0.25">
      <c r="A2" s="1" t="s">
        <v>18</v>
      </c>
      <c r="B2" s="1" t="s">
        <v>4</v>
      </c>
      <c r="C2" s="1" t="s">
        <v>5</v>
      </c>
      <c r="D2" s="1">
        <v>3.6</v>
      </c>
      <c r="E2" s="1" t="s">
        <v>19</v>
      </c>
      <c r="F2" s="1">
        <f>33.375440072005/1000*60/0.25^(1/2)</f>
        <v>4.0050528086405999</v>
      </c>
      <c r="G2" s="5" t="s">
        <v>47</v>
      </c>
    </row>
    <row r="3" spans="1:7" ht="75" x14ac:dyDescent="0.25">
      <c r="A3" s="1" t="s">
        <v>20</v>
      </c>
      <c r="B3" s="1" t="s">
        <v>6</v>
      </c>
      <c r="C3" s="1" t="s">
        <v>5</v>
      </c>
      <c r="D3" s="1">
        <v>0.32</v>
      </c>
      <c r="E3" s="1" t="s">
        <v>7</v>
      </c>
      <c r="F3" s="1">
        <f>3.70523953341751/1000*60</f>
        <v>0.22231437200505058</v>
      </c>
      <c r="G3" s="1" t="s">
        <v>17</v>
      </c>
    </row>
    <row r="4" spans="1:7" ht="75" x14ac:dyDescent="0.25">
      <c r="A4" s="1" t="s">
        <v>22</v>
      </c>
      <c r="B4" s="1" t="s">
        <v>8</v>
      </c>
      <c r="C4" s="1" t="s">
        <v>48</v>
      </c>
      <c r="D4" s="1">
        <v>110</v>
      </c>
      <c r="E4" s="1" t="s">
        <v>21</v>
      </c>
      <c r="F4" s="1">
        <v>110</v>
      </c>
      <c r="G4" s="1" t="s">
        <v>21</v>
      </c>
    </row>
    <row r="5" spans="1:7" ht="45" x14ac:dyDescent="0.25">
      <c r="A5" s="1" t="s">
        <v>23</v>
      </c>
      <c r="B5" s="1" t="s">
        <v>9</v>
      </c>
      <c r="C5" s="1" t="s">
        <v>10</v>
      </c>
      <c r="D5" s="1">
        <v>2.4500000000000001E-2</v>
      </c>
      <c r="E5" s="1" t="s">
        <v>7</v>
      </c>
      <c r="F5" s="1">
        <v>3.4857142857142857E-2</v>
      </c>
      <c r="G5" s="4" t="s">
        <v>46</v>
      </c>
    </row>
    <row r="6" spans="1:7" ht="120" x14ac:dyDescent="0.25">
      <c r="A6" s="1" t="s">
        <v>24</v>
      </c>
      <c r="B6" s="1" t="s">
        <v>11</v>
      </c>
      <c r="C6" s="1" t="s">
        <v>12</v>
      </c>
      <c r="D6" s="1">
        <v>1.05</v>
      </c>
      <c r="E6" s="1" t="s">
        <v>13</v>
      </c>
      <c r="F6" s="1">
        <v>1.05</v>
      </c>
      <c r="G6" s="1" t="s">
        <v>13</v>
      </c>
    </row>
    <row r="7" spans="1:7" ht="60" x14ac:dyDescent="0.25">
      <c r="A7" s="1" t="s">
        <v>14</v>
      </c>
      <c r="B7" s="1" t="s">
        <v>15</v>
      </c>
      <c r="C7" s="1" t="s">
        <v>16</v>
      </c>
      <c r="D7" s="1">
        <v>0.43</v>
      </c>
      <c r="E7" s="1" t="s">
        <v>17</v>
      </c>
      <c r="F7" s="1">
        <v>0.46</v>
      </c>
      <c r="G7" s="1" t="s">
        <v>17</v>
      </c>
    </row>
    <row r="8" spans="1:7" ht="60" x14ac:dyDescent="0.25">
      <c r="A8" s="1" t="s">
        <v>27</v>
      </c>
      <c r="B8" s="1" t="s">
        <v>28</v>
      </c>
      <c r="C8" s="1" t="s">
        <v>30</v>
      </c>
      <c r="D8" s="1">
        <v>45</v>
      </c>
      <c r="E8" s="1" t="s">
        <v>29</v>
      </c>
      <c r="F8" s="1">
        <v>45</v>
      </c>
      <c r="G8" s="1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</dc:creator>
  <cp:lastModifiedBy>Wambaugh, John</cp:lastModifiedBy>
  <dcterms:created xsi:type="dcterms:W3CDTF">2020-03-10T15:51:58Z</dcterms:created>
  <dcterms:modified xsi:type="dcterms:W3CDTF">2020-03-16T19:45:02Z</dcterms:modified>
</cp:coreProperties>
</file>