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13_ncr:1_{9A03F03E-92BD-4F6D-8D21-36CCC545BFFC}" xr6:coauthVersionLast="45" xr6:coauthVersionMax="45" xr10:uidLastSave="{00000000-0000-0000-0000-000000000000}"/>
  <bookViews>
    <workbookView xWindow="840" yWindow="1065" windowWidth="26610" windowHeight="11730" xr2:uid="{00000000-000D-0000-FFFF-FFFF00000000}"/>
  </bookViews>
  <sheets>
    <sheet name="Dallmann2018Tabl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Z12" i="1"/>
  <c r="Z11" i="1"/>
  <c r="Z10" i="1"/>
  <c r="Z9" i="1"/>
  <c r="Z8" i="1"/>
  <c r="Z7" i="1"/>
  <c r="Z6" i="1"/>
  <c r="Z5" i="1"/>
  <c r="Z4" i="1"/>
  <c r="Z3" i="1"/>
  <c r="Z2" i="1"/>
  <c r="Y12" i="1"/>
  <c r="Y11" i="1"/>
  <c r="Y10" i="1"/>
  <c r="Y9" i="1"/>
  <c r="Y8" i="1"/>
  <c r="Y7" i="1"/>
  <c r="Y6" i="1"/>
  <c r="Y5" i="1"/>
  <c r="Y4" i="1"/>
  <c r="Y3" i="1"/>
  <c r="Y2" i="1"/>
  <c r="W12" i="1"/>
  <c r="W11" i="1"/>
  <c r="X11" i="1" s="1"/>
  <c r="W10" i="1"/>
  <c r="W9" i="1"/>
  <c r="W8" i="1"/>
  <c r="W7" i="1"/>
  <c r="W6" i="1"/>
  <c r="W5" i="1"/>
  <c r="W4" i="1"/>
  <c r="W3" i="1"/>
  <c r="W2" i="1"/>
  <c r="V12" i="1"/>
  <c r="V11" i="1"/>
  <c r="V10" i="1"/>
  <c r="V9" i="1"/>
  <c r="V8" i="1"/>
  <c r="V7" i="1"/>
  <c r="V6" i="1"/>
  <c r="V5" i="1"/>
  <c r="V4" i="1"/>
  <c r="V3" i="1"/>
  <c r="V2" i="1"/>
  <c r="X2" i="1" s="1"/>
  <c r="X6" i="1" l="1"/>
  <c r="X10" i="1"/>
  <c r="X7" i="1"/>
  <c r="X9" i="1"/>
  <c r="AA9" i="1"/>
  <c r="AA5" i="1"/>
  <c r="AA8" i="1"/>
  <c r="AA11" i="1"/>
  <c r="AA7" i="1"/>
  <c r="AA3" i="1"/>
  <c r="AA12" i="1"/>
  <c r="AA4" i="1"/>
  <c r="AA10" i="1"/>
  <c r="AA6" i="1"/>
  <c r="AA2" i="1"/>
  <c r="X8" i="1"/>
  <c r="X5" i="1"/>
  <c r="X12" i="1"/>
  <c r="X4" i="1"/>
  <c r="X3" i="1"/>
</calcChain>
</file>

<file path=xl/sharedStrings.xml><?xml version="1.0" encoding="utf-8"?>
<sst xmlns="http://schemas.openxmlformats.org/spreadsheetml/2006/main" count="126" uniqueCount="63">
  <si>
    <t>Drug</t>
  </si>
  <si>
    <t>DTXSID</t>
  </si>
  <si>
    <t>PREFERRED_NAME</t>
  </si>
  <si>
    <t>CASRN</t>
  </si>
  <si>
    <t>Gestational.Age.Weeks</t>
  </si>
  <si>
    <t>NonPreg.Duration.Days</t>
  </si>
  <si>
    <t>Preg.Duration.Days</t>
  </si>
  <si>
    <t>Caffeine</t>
  </si>
  <si>
    <t>DTXSID0020232</t>
  </si>
  <si>
    <t>58-08-2</t>
  </si>
  <si>
    <t>uM h</t>
  </si>
  <si>
    <t>Midazolam</t>
  </si>
  <si>
    <t>DTXSID5023320</t>
  </si>
  <si>
    <t>59467-70-8</t>
  </si>
  <si>
    <t>Nifedipine</t>
  </si>
  <si>
    <t>DTXSID2025715</t>
  </si>
  <si>
    <t>21829-25-4</t>
  </si>
  <si>
    <t>Metoprolol</t>
  </si>
  <si>
    <t>DTXSID2023309</t>
  </si>
  <si>
    <t>51384-51-1</t>
  </si>
  <si>
    <t>Ondansetron</t>
  </si>
  <si>
    <t>DTXSID8023393</t>
  </si>
  <si>
    <t>99614-02-5</t>
  </si>
  <si>
    <t>Granisetron</t>
  </si>
  <si>
    <t>DTXSID0023111</t>
  </si>
  <si>
    <t>109889-09-0</t>
  </si>
  <si>
    <t>Observed Non-Pregnant</t>
  </si>
  <si>
    <t>Observed Pregnant</t>
  </si>
  <si>
    <t>Predicted Non-Pregnant</t>
  </si>
  <si>
    <t>Predicted Pregnant</t>
  </si>
  <si>
    <t>Units</t>
  </si>
  <si>
    <t>Parameter</t>
  </si>
  <si>
    <t>Diazepam</t>
  </si>
  <si>
    <t>Metronidazole</t>
  </si>
  <si>
    <t>AVERAGE_MASS</t>
  </si>
  <si>
    <t>DTXSID4020406</t>
  </si>
  <si>
    <t>439-14-5</t>
  </si>
  <si>
    <t>DTXSID2020892</t>
  </si>
  <si>
    <t>443-48-1</t>
  </si>
  <si>
    <t>AUCinf</t>
  </si>
  <si>
    <t>Cmax</t>
  </si>
  <si>
    <t>AUClast</t>
  </si>
  <si>
    <t>mg/L h</t>
  </si>
  <si>
    <t>ng/mL h</t>
  </si>
  <si>
    <t>ng/mL</t>
  </si>
  <si>
    <t>Observed Non-Pregnant2</t>
  </si>
  <si>
    <t>Predicted Non-Pregnant3</t>
  </si>
  <si>
    <t>Ratio Pregnant</t>
  </si>
  <si>
    <t>Ratio Non-Pregnant</t>
  </si>
  <si>
    <t>mg/L</t>
  </si>
  <si>
    <t>Converted Units</t>
  </si>
  <si>
    <t>Ratio Non-Pregnant4</t>
  </si>
  <si>
    <t>Observed Pregnant5</t>
  </si>
  <si>
    <t>Predicted Pregnant6</t>
  </si>
  <si>
    <t>Ratio Pregnant7</t>
  </si>
  <si>
    <t>Mass Conversion</t>
  </si>
  <si>
    <t>uM</t>
  </si>
  <si>
    <t>Dose</t>
  </si>
  <si>
    <t>Dose Units</t>
  </si>
  <si>
    <t>mg</t>
  </si>
  <si>
    <t>Dose Route</t>
  </si>
  <si>
    <t>Oral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</si>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</sst>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2"/>
      <name val="Arial"/>
      <family val="2"/>
      <charset val="1"/>
    </font>
    <font>
      <b/>
      <sz val="10"/>
      <color theme="0"/>
      <name val="Arial"/>
      <family val="2"/>
      <charset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textRotation="90"/>
    </xf>
    <xf numFmtId="0" fontId="18" fillId="0" borderId="0" xfId="0" applyFon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7" fillId="0" borderId="0" xfId="0" applyFont="1"/>
    <xf numFmtId="0" fontId="19" fillId="0" borderId="0" xfId="0" applyFont="1" applyProtection="1">
      <protection locked="0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0" borderId="0" xfId="0" applyAlignment="1">
      <alignment textRotation="90"/>
    </xf>
    <xf numFmtId="11" fontId="0" fillId="0" borderId="0" xfId="0" applyNumberFormat="1"/>
    <xf numFmtId="0" fontId="19" fillId="0" borderId="0" xfId="0" applyFont="1" applyAlignment="1" applyProtection="1">
      <alignment textRotation="90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2" formatCode="0.00"/>
      <protection locked="0" hidden="0"/>
    </dxf>
    <dxf>
      <numFmt numFmtId="164" formatCode="0.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numFmt numFmtId="15" formatCode="0.00E+00"/>
    </dxf>
    <dxf>
      <numFmt numFmtId="2" formatCode="0.00"/>
    </dxf>
    <dxf>
      <numFmt numFmtId="2" formatCode="0.00"/>
    </dxf>
    <dxf>
      <protection locked="0" hidden="0"/>
    </dxf>
    <dxf>
      <protection locked="0" hidden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  <protection locked="0" hidden="0"/>
    </dxf>
    <dxf>
      <numFmt numFmtId="30" formatCode="@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charset val="1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12" totalsRowShown="0">
  <autoFilter ref="A1:AA12" xr:uid="{00000000-0009-0000-0100-000001000000}"/>
  <tableColumns count="27">
    <tableColumn id="1" xr3:uid="{00000000-0010-0000-0000-000001000000}" name="Drug"/>
    <tableColumn id="2" xr3:uid="{00000000-0010-0000-0000-000002000000}" name="DTXSID" dataDxfId="24"/>
    <tableColumn id="3" xr3:uid="{00000000-0010-0000-0000-000003000000}" name="PREFERRED_NAME" dataDxfId="23"/>
    <tableColumn id="4" xr3:uid="{00000000-0010-0000-0000-000004000000}" name="CASRN" dataDxfId="22"/>
    <tableColumn id="16" xr3:uid="{37FDDEAD-13CA-445B-B472-5897017334B2}" name="AVERAGE_MASS" dataDxfId="21"/>
    <tableColumn id="31" xr3:uid="{454D779A-C62F-4338-BCC0-3733EA365955}" name="Dose" dataDxfId="9"/>
    <tableColumn id="32" xr3:uid="{6A0AFA4B-F33C-4193-B358-F7FD4E357445}" name="Dose Units" dataDxfId="8"/>
    <tableColumn id="33" xr3:uid="{EEA1A6BC-5094-4AA4-9CE4-5958599AF52D}" name="Dose Route" dataDxfId="4"/>
    <tableColumn id="20" xr3:uid="{B888EBE7-0E1A-4DAB-AF9B-40574273D011}" name="Gestational.Age.Weeks" dataDxfId="3"/>
    <tableColumn id="19" xr3:uid="{61A39509-D8E8-4E89-A21C-D105DEE3086B}" name="NonPreg.Duration.Days" dataDxfId="2"/>
    <tableColumn id="18" xr3:uid="{BE038C40-7E49-4B49-BEC3-47110CF63421}" name="Preg.Duration.Days" dataDxfId="0"/>
    <tableColumn id="17" xr3:uid="{20D2778A-D1FA-4952-8A06-0131057DEB19}" name="Parameter" dataDxfId="1"/>
    <tableColumn id="5" xr3:uid="{00000000-0010-0000-0000-000005000000}" name="Units"/>
    <tableColumn id="6" xr3:uid="{00000000-0010-0000-0000-000006000000}" name="Observed Non-Pregnant" dataDxfId="20"/>
    <tableColumn id="21" xr3:uid="{53744B63-4323-4602-8A4F-E56B2164905B}" name="Predicted Non-Pregnant" dataDxfId="19"/>
    <tableColumn id="7" xr3:uid="{00000000-0010-0000-0000-000007000000}" name="Ratio Non-Pregnant" dataDxfId="18"/>
    <tableColumn id="8" xr3:uid="{00000000-0010-0000-0000-000008000000}" name="Observed Pregnant" dataDxfId="17"/>
    <tableColumn id="9" xr3:uid="{00000000-0010-0000-0000-000009000000}" name="Predicted Pregnant" dataDxfId="16"/>
    <tableColumn id="10" xr3:uid="{00000000-0010-0000-0000-00000A000000}" name="Ratio Pregnant" dataDxfId="7"/>
    <tableColumn id="30" xr3:uid="{4112F57B-1456-4C3F-ABAB-77A00841C3E8}" name="Mass Conversion" dataDxfId="5">
      <calculatedColumnFormula>1/1000000</calculatedColumnFormula>
    </tableColumn>
    <tableColumn id="22" xr3:uid="{3ED96EF2-FBAD-481E-9B8F-E2997260F90F}" name="Converted Units" dataDxfId="6"/>
    <tableColumn id="23" xr3:uid="{B955051F-00D2-4741-8752-29F88CE24766}" name="Observed Non-Pregnant2" dataDxfId="10">
      <calculatedColumnFormula>Table1[[#This Row],[Observed Non-Pregnant]]/1000/Table1[[#This Row],[AVERAGE_MASS]]*1000000</calculatedColumnFormula>
    </tableColumn>
    <tableColumn id="24" xr3:uid="{62376B32-5A3D-4035-8C71-E3433BC4E0F4}" name="Predicted Non-Pregnant3" dataDxfId="14">
      <calculatedColumnFormula>Table1[[#This Row],[Predicted Non-Pregnant]]/1000/Table1[[#This Row],[AVERAGE_MASS]]*1000000</calculatedColumnFormula>
    </tableColumn>
    <tableColumn id="25" xr3:uid="{6A386F25-010C-435D-AEFE-18AC4AFBD926}" name="Ratio Non-Pregnant4" dataDxfId="15">
      <calculatedColumnFormula>Table1[[#This Row],[Predicted Non-Pregnant3]]/Table1[[#This Row],[Observed Non-Pregnant2]]</calculatedColumnFormula>
    </tableColumn>
    <tableColumn id="26" xr3:uid="{A0EC3CDA-651E-4DB9-A64D-720A23B7C86F}" name="Observed Pregnant5" dataDxfId="13">
      <calculatedColumnFormula>Table1[[#This Row],[Observed Pregnant]]/1000/Table1[[#This Row],[AVERAGE_MASS]]*1000000</calculatedColumnFormula>
    </tableColumn>
    <tableColumn id="27" xr3:uid="{A32B02F1-E4AF-4617-8571-AEFBD7CA11C3}" name="Predicted Pregnant6" dataDxfId="12">
      <calculatedColumnFormula>Table1[[#This Row],[Predicted Pregnant]]/1000/Table1[[#This Row],[AVERAGE_MASS]]*1000000</calculatedColumnFormula>
    </tableColumn>
    <tableColumn id="28" xr3:uid="{BE7B95FA-485F-490A-9B51-E8BABB9A68C4}" name="Ratio Pregnant7" dataDxfId="11">
      <calculatedColumnFormula>Table1[[#This Row],[Predicted Pregnant6]]/Table1[[#This Row],[Observed Pregnant5]]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tox.epa.gov/dashboard/dsstoxdb/results?search=DTXSID8023393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comptox.epa.gov/dashboard/dsstoxdb/results?search=DTXSID5023320" TargetMode="External"/><Relationship Id="rId7" Type="http://schemas.openxmlformats.org/officeDocument/2006/relationships/hyperlink" Target="https://comptox.epa.gov/dashboard/dsstoxdb/results?search=DTXSID202330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omptox.epa.gov/dashboard/dsstoxdb/results?search=DTXSID0020232" TargetMode="External"/><Relationship Id="rId1" Type="http://schemas.openxmlformats.org/officeDocument/2006/relationships/hyperlink" Target="https://comptox.epa.gov/dashboard/dsstoxdb/results?search=DTXSID0020232" TargetMode="External"/><Relationship Id="rId6" Type="http://schemas.openxmlformats.org/officeDocument/2006/relationships/hyperlink" Target="https://comptox.epa.gov/dashboard/dsstoxdb/results?search=DTXSID2025715" TargetMode="External"/><Relationship Id="rId11" Type="http://schemas.openxmlformats.org/officeDocument/2006/relationships/hyperlink" Target="https://comptox.epa.gov/dashboard/dsstoxdb/results?search=DTXSID2020892" TargetMode="External"/><Relationship Id="rId5" Type="http://schemas.openxmlformats.org/officeDocument/2006/relationships/hyperlink" Target="https://comptox.epa.gov/dashboard/dsstoxdb/results?search=DTXSID2025715" TargetMode="External"/><Relationship Id="rId10" Type="http://schemas.openxmlformats.org/officeDocument/2006/relationships/hyperlink" Target="https://comptox.epa.gov/dashboard/dsstoxdb/results?search=DTXSID4020406" TargetMode="External"/><Relationship Id="rId4" Type="http://schemas.openxmlformats.org/officeDocument/2006/relationships/hyperlink" Target="https://comptox.epa.gov/dashboard/dsstoxdb/results?search=DTXSID5023320" TargetMode="External"/><Relationship Id="rId9" Type="http://schemas.openxmlformats.org/officeDocument/2006/relationships/hyperlink" Target="https://comptox.epa.gov/dashboard/dsstoxdb/results?search=DTXSID0023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workbookViewId="0">
      <selection activeCell="M11" sqref="M11"/>
    </sheetView>
  </sheetViews>
  <sheetFormatPr defaultRowHeight="15" x14ac:dyDescent="0.25"/>
  <cols>
    <col min="1" max="1" width="14.140625" bestFit="1" customWidth="1"/>
    <col min="2" max="2" width="14.42578125" bestFit="1" customWidth="1"/>
    <col min="3" max="3" width="14.140625" bestFit="1" customWidth="1"/>
    <col min="4" max="4" width="11.42578125" bestFit="1" customWidth="1"/>
    <col min="5" max="5" width="8" bestFit="1" customWidth="1"/>
    <col min="6" max="6" width="4" bestFit="1" customWidth="1"/>
    <col min="7" max="7" width="3.7109375" bestFit="1" customWidth="1"/>
    <col min="8" max="8" width="4.7109375" bestFit="1" customWidth="1"/>
    <col min="9" max="9" width="5.5703125" bestFit="1" customWidth="1"/>
    <col min="10" max="11" width="4.7109375" bestFit="1" customWidth="1"/>
    <col min="12" max="12" width="7.85546875" bestFit="1" customWidth="1"/>
    <col min="13" max="13" width="8.140625" style="1" bestFit="1" customWidth="1"/>
    <col min="14" max="15" width="6.5703125" style="1" bestFit="1" customWidth="1"/>
    <col min="16" max="16" width="4.5703125" style="1" bestFit="1" customWidth="1"/>
    <col min="17" max="18" width="6.5703125" style="1" bestFit="1" customWidth="1"/>
    <col min="19" max="19" width="4.5703125" style="1" customWidth="1"/>
    <col min="20" max="20" width="8.28515625" bestFit="1" customWidth="1"/>
    <col min="21" max="21" width="5.42578125" bestFit="1" customWidth="1"/>
    <col min="22" max="23" width="6.5703125" bestFit="1" customWidth="1"/>
    <col min="24" max="24" width="4.5703125" bestFit="1" customWidth="1"/>
    <col min="25" max="26" width="6.5703125" bestFit="1" customWidth="1"/>
    <col min="27" max="27" width="4.5703125" bestFit="1" customWidth="1"/>
  </cols>
  <sheetData>
    <row r="1" spans="1:27" ht="125.2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34</v>
      </c>
      <c r="F1" s="12" t="s">
        <v>57</v>
      </c>
      <c r="G1" s="12" t="s">
        <v>58</v>
      </c>
      <c r="H1" s="12" t="s">
        <v>60</v>
      </c>
      <c r="I1" s="2" t="s">
        <v>4</v>
      </c>
      <c r="J1" s="2" t="s">
        <v>5</v>
      </c>
      <c r="K1" s="2" t="s">
        <v>6</v>
      </c>
      <c r="L1" s="2" t="s">
        <v>31</v>
      </c>
      <c r="M1" t="s">
        <v>30</v>
      </c>
      <c r="N1" s="2" t="s">
        <v>26</v>
      </c>
      <c r="O1" s="2" t="s">
        <v>28</v>
      </c>
      <c r="P1" s="2" t="s">
        <v>48</v>
      </c>
      <c r="Q1" s="2" t="s">
        <v>27</v>
      </c>
      <c r="R1" s="2" t="s">
        <v>29</v>
      </c>
      <c r="S1" s="2" t="s">
        <v>47</v>
      </c>
      <c r="T1" s="2" t="s">
        <v>55</v>
      </c>
      <c r="U1" s="10" t="s">
        <v>50</v>
      </c>
      <c r="V1" s="2" t="s">
        <v>45</v>
      </c>
      <c r="W1" s="2" t="s">
        <v>46</v>
      </c>
      <c r="X1" s="2" t="s">
        <v>51</v>
      </c>
      <c r="Y1" s="2" t="s">
        <v>52</v>
      </c>
      <c r="Z1" s="2" t="s">
        <v>53</v>
      </c>
      <c r="AA1" s="2" t="s">
        <v>54</v>
      </c>
    </row>
    <row r="2" spans="1:27" x14ac:dyDescent="0.25">
      <c r="A2" t="s">
        <v>7</v>
      </c>
      <c r="B2" s="3" t="s">
        <v>8</v>
      </c>
      <c r="C2" s="4" t="s">
        <v>7</v>
      </c>
      <c r="D2" s="5" t="s">
        <v>9</v>
      </c>
      <c r="E2" s="4">
        <v>194.19399999999999</v>
      </c>
      <c r="F2" s="4">
        <v>150</v>
      </c>
      <c r="G2" s="4" t="s">
        <v>59</v>
      </c>
      <c r="H2" s="4" t="s">
        <v>61</v>
      </c>
      <c r="I2" s="8">
        <v>36</v>
      </c>
      <c r="J2" s="8">
        <v>0.5</v>
      </c>
      <c r="K2" s="8">
        <v>1</v>
      </c>
      <c r="L2" s="1" t="s">
        <v>39</v>
      </c>
      <c r="M2" t="s">
        <v>42</v>
      </c>
      <c r="N2" s="8">
        <v>24.5</v>
      </c>
      <c r="O2" s="8">
        <v>28.2</v>
      </c>
      <c r="P2" s="8">
        <v>1.1499999999999999</v>
      </c>
      <c r="Q2" s="8">
        <v>71</v>
      </c>
      <c r="R2" s="8">
        <v>60.7</v>
      </c>
      <c r="S2" s="8">
        <v>0.85</v>
      </c>
      <c r="T2" s="11">
        <v>1E-3</v>
      </c>
      <c r="U2" s="8" t="s">
        <v>10</v>
      </c>
      <c r="V2" s="8">
        <f>Table1[[#This Row],[Observed Non-Pregnant]]*Table1[[#This Row],[Mass Conversion]]/Table1[[#This Row],[AVERAGE_MASS]]*1000000</f>
        <v>126.16249729651793</v>
      </c>
      <c r="W2" s="8">
        <f>Table1[[#This Row],[Predicted Non-Pregnant]]*Table1[[#This Row],[Mass Conversion]]/Table1[[#This Row],[AVERAGE_MASS]]*1000000</f>
        <v>145.2156091331349</v>
      </c>
      <c r="X2" s="8">
        <f>Table1[[#This Row],[Predicted Non-Pregnant3]]/Table1[[#This Row],[Observed Non-Pregnant2]]</f>
        <v>1.1510204081632651</v>
      </c>
      <c r="Y2" s="8">
        <f>Table1[[#This Row],[Observed Pregnant]]*Table1[[#This Row],[Mass Conversion]]/Table1[[#This Row],[AVERAGE_MASS]]*1000000</f>
        <v>365.61376767562342</v>
      </c>
      <c r="Z2" s="8">
        <f>Table1[[#This Row],[Predicted Pregnant]]*Table1[[#This Row],[Mass Conversion]]/Table1[[#This Row],[AVERAGE_MASS]]*1000000</f>
        <v>312.57402391423011</v>
      </c>
      <c r="AA2" s="8">
        <f>Table1[[#This Row],[Predicted Pregnant6]]/Table1[[#This Row],[Observed Pregnant5]]</f>
        <v>0.85492957746478859</v>
      </c>
    </row>
    <row r="3" spans="1:27" x14ac:dyDescent="0.25">
      <c r="A3" t="s">
        <v>7</v>
      </c>
      <c r="B3" s="3" t="s">
        <v>8</v>
      </c>
      <c r="C3" s="4" t="s">
        <v>7</v>
      </c>
      <c r="D3" s="5" t="s">
        <v>9</v>
      </c>
      <c r="E3" s="4">
        <v>194.19399999999999</v>
      </c>
      <c r="F3" s="4">
        <v>150</v>
      </c>
      <c r="G3" s="4" t="s">
        <v>59</v>
      </c>
      <c r="H3" s="4" t="s">
        <v>61</v>
      </c>
      <c r="I3" s="8">
        <v>36</v>
      </c>
      <c r="J3" s="8">
        <v>0.5</v>
      </c>
      <c r="K3" s="8">
        <v>1</v>
      </c>
      <c r="L3" s="1" t="s">
        <v>40</v>
      </c>
      <c r="M3" t="s">
        <v>49</v>
      </c>
      <c r="N3" s="8">
        <v>4.63</v>
      </c>
      <c r="O3" s="8">
        <v>3.94</v>
      </c>
      <c r="P3" s="8">
        <v>0.85</v>
      </c>
      <c r="Q3" s="8">
        <v>4.08</v>
      </c>
      <c r="R3" s="8">
        <v>3.6</v>
      </c>
      <c r="S3" s="8">
        <v>0.88</v>
      </c>
      <c r="T3" s="11">
        <v>1E-3</v>
      </c>
      <c r="U3" s="8" t="s">
        <v>56</v>
      </c>
      <c r="V3" s="8">
        <f>Table1[[#This Row],[Observed Non-Pregnant]]*Table1[[#This Row],[Mass Conversion]]/Table1[[#This Row],[AVERAGE_MASS]]*1000000</f>
        <v>23.842137244199098</v>
      </c>
      <c r="W3" s="8">
        <f>Table1[[#This Row],[Predicted Non-Pregnant]]*Table1[[#This Row],[Mass Conversion]]/Table1[[#This Row],[AVERAGE_MASS]]*1000000</f>
        <v>20.288989361154311</v>
      </c>
      <c r="X3" s="8">
        <f>Table1[[#This Row],[Predicted Non-Pregnant3]]/Table1[[#This Row],[Observed Non-Pregnant2]]</f>
        <v>0.85097192224622042</v>
      </c>
      <c r="Y3" s="8">
        <f>Table1[[#This Row],[Observed Pregnant]]*Table1[[#This Row],[Mass Conversion]]/Table1[[#This Row],[AVERAGE_MASS]]*1000000</f>
        <v>21.009917917134413</v>
      </c>
      <c r="Z3" s="8">
        <f>Table1[[#This Row],[Predicted Pregnant]]*Table1[[#This Row],[Mass Conversion]]/Table1[[#This Row],[AVERAGE_MASS]]*1000000</f>
        <v>18.538162868059779</v>
      </c>
      <c r="AA3" s="8">
        <f>Table1[[#This Row],[Predicted Pregnant6]]/Table1[[#This Row],[Observed Pregnant5]]</f>
        <v>0.88235294117647067</v>
      </c>
    </row>
    <row r="4" spans="1:27" x14ac:dyDescent="0.25">
      <c r="A4" t="s">
        <v>11</v>
      </c>
      <c r="B4" s="3" t="s">
        <v>12</v>
      </c>
      <c r="C4" s="4" t="s">
        <v>11</v>
      </c>
      <c r="D4" s="5" t="s">
        <v>13</v>
      </c>
      <c r="E4" s="4">
        <v>325.77</v>
      </c>
      <c r="F4" s="4">
        <v>2</v>
      </c>
      <c r="G4" s="4" t="s">
        <v>59</v>
      </c>
      <c r="H4" s="4" t="s">
        <v>61</v>
      </c>
      <c r="I4" s="9">
        <v>30</v>
      </c>
      <c r="J4" s="9">
        <v>0.25</v>
      </c>
      <c r="K4" s="9">
        <v>0.25</v>
      </c>
      <c r="L4" s="1" t="s">
        <v>39</v>
      </c>
      <c r="M4" t="s">
        <v>43</v>
      </c>
      <c r="N4" s="8">
        <v>17.899999999999999</v>
      </c>
      <c r="O4" s="8">
        <v>17.100000000000001</v>
      </c>
      <c r="P4" s="8">
        <v>0.95</v>
      </c>
      <c r="Q4" s="8">
        <v>9.5</v>
      </c>
      <c r="R4" s="8">
        <v>7.88</v>
      </c>
      <c r="S4" s="8">
        <v>0.83</v>
      </c>
      <c r="T4" s="11">
        <v>9.9999999999999995E-7</v>
      </c>
      <c r="U4" s="8" t="s">
        <v>10</v>
      </c>
      <c r="V4" s="8">
        <f>Table1[[#This Row],[Observed Non-Pregnant]]*Table1[[#This Row],[Mass Conversion]]/Table1[[#This Row],[AVERAGE_MASS]]*1000000</f>
        <v>5.4946741566135618E-2</v>
      </c>
      <c r="W4" s="8">
        <f>Table1[[#This Row],[Predicted Non-Pregnant]]*Table1[[#This Row],[Mass Conversion]]/Table1[[#This Row],[AVERAGE_MASS]]*1000000</f>
        <v>5.2491021272677053E-2</v>
      </c>
      <c r="X4" s="8">
        <f>Table1[[#This Row],[Predicted Non-Pregnant3]]/Table1[[#This Row],[Observed Non-Pregnant2]]</f>
        <v>0.95530726256983256</v>
      </c>
      <c r="Y4" s="8">
        <f>Table1[[#This Row],[Observed Pregnant]]*Table1[[#This Row],[Mass Conversion]]/Table1[[#This Row],[AVERAGE_MASS]]*1000000</f>
        <v>2.9161678484820576E-2</v>
      </c>
      <c r="Z4" s="8">
        <f>Table1[[#This Row],[Predicted Pregnant]]*Table1[[#This Row],[Mass Conversion]]/Table1[[#This Row],[AVERAGE_MASS]]*1000000</f>
        <v>2.4188844890566961E-2</v>
      </c>
      <c r="AA4" s="8">
        <f>Table1[[#This Row],[Predicted Pregnant6]]/Table1[[#This Row],[Observed Pregnant5]]</f>
        <v>0.82947368421052625</v>
      </c>
    </row>
    <row r="5" spans="1:27" x14ac:dyDescent="0.25">
      <c r="A5" t="s">
        <v>11</v>
      </c>
      <c r="B5" s="3" t="s">
        <v>12</v>
      </c>
      <c r="C5" s="4" t="s">
        <v>11</v>
      </c>
      <c r="D5" s="5" t="s">
        <v>13</v>
      </c>
      <c r="E5" s="4">
        <v>325.77</v>
      </c>
      <c r="F5" s="4">
        <v>2</v>
      </c>
      <c r="G5" s="4" t="s">
        <v>59</v>
      </c>
      <c r="H5" s="4" t="s">
        <v>61</v>
      </c>
      <c r="I5" s="9">
        <v>30</v>
      </c>
      <c r="J5" s="9">
        <v>0.25</v>
      </c>
      <c r="K5" s="9">
        <v>0.25</v>
      </c>
      <c r="L5" s="1" t="s">
        <v>40</v>
      </c>
      <c r="M5" t="s">
        <v>44</v>
      </c>
      <c r="N5" s="8">
        <v>9.3000000000000007</v>
      </c>
      <c r="O5" s="8">
        <v>7.71</v>
      </c>
      <c r="P5" s="8">
        <v>0.83</v>
      </c>
      <c r="Q5" s="8">
        <v>6.4</v>
      </c>
      <c r="R5" s="8">
        <v>4.12</v>
      </c>
      <c r="S5" s="8">
        <v>0.64</v>
      </c>
      <c r="T5" s="11">
        <v>9.9999999999999995E-7</v>
      </c>
      <c r="U5" s="8" t="s">
        <v>56</v>
      </c>
      <c r="V5" s="8">
        <f>Table1[[#This Row],[Observed Non-Pregnant]]*Table1[[#This Row],[Mass Conversion]]/Table1[[#This Row],[AVERAGE_MASS]]*1000000</f>
        <v>2.854774841145594E-2</v>
      </c>
      <c r="W5" s="8">
        <f>Table1[[#This Row],[Predicted Non-Pregnant]]*Table1[[#This Row],[Mass Conversion]]/Table1[[#This Row],[AVERAGE_MASS]]*1000000</f>
        <v>2.3667004328207016E-2</v>
      </c>
      <c r="X5" s="8">
        <f>Table1[[#This Row],[Predicted Non-Pregnant3]]/Table1[[#This Row],[Observed Non-Pregnant2]]</f>
        <v>0.82903225806451597</v>
      </c>
      <c r="Y5" s="8">
        <f>Table1[[#This Row],[Observed Pregnant]]*Table1[[#This Row],[Mass Conversion]]/Table1[[#This Row],[AVERAGE_MASS]]*1000000</f>
        <v>1.9645762347668599E-2</v>
      </c>
      <c r="Z5" s="8">
        <f>Table1[[#This Row],[Predicted Pregnant]]*Table1[[#This Row],[Mass Conversion]]/Table1[[#This Row],[AVERAGE_MASS]]*1000000</f>
        <v>1.2646959511311661E-2</v>
      </c>
      <c r="AA5" s="8">
        <f>Table1[[#This Row],[Predicted Pregnant6]]/Table1[[#This Row],[Observed Pregnant5]]</f>
        <v>0.64375000000000004</v>
      </c>
    </row>
    <row r="6" spans="1:27" x14ac:dyDescent="0.25">
      <c r="A6" t="s">
        <v>14</v>
      </c>
      <c r="B6" s="3" t="s">
        <v>15</v>
      </c>
      <c r="C6" s="4" t="s">
        <v>14</v>
      </c>
      <c r="D6" s="5" t="s">
        <v>16</v>
      </c>
      <c r="E6" s="4">
        <v>346.339</v>
      </c>
      <c r="F6" s="4">
        <v>20</v>
      </c>
      <c r="G6" s="4" t="s">
        <v>59</v>
      </c>
      <c r="H6" s="4" t="s">
        <v>61</v>
      </c>
      <c r="I6" s="9">
        <v>32</v>
      </c>
      <c r="J6" s="9">
        <v>1</v>
      </c>
      <c r="K6" s="9">
        <v>0.33333333333333298</v>
      </c>
      <c r="L6" s="1" t="s">
        <v>39</v>
      </c>
      <c r="M6" t="s">
        <v>43</v>
      </c>
      <c r="N6" s="8">
        <v>326</v>
      </c>
      <c r="O6" s="8">
        <v>373</v>
      </c>
      <c r="P6" s="8">
        <v>1.1399999999999999</v>
      </c>
      <c r="Q6" s="8">
        <v>272</v>
      </c>
      <c r="R6" s="8">
        <v>231</v>
      </c>
      <c r="S6" s="8">
        <v>0.85</v>
      </c>
      <c r="T6" s="11">
        <v>9.9999999999999995E-7</v>
      </c>
      <c r="U6" s="8" t="s">
        <v>10</v>
      </c>
      <c r="V6" s="8">
        <f>Table1[[#This Row],[Observed Non-Pregnant]]*Table1[[#This Row],[Mass Conversion]]/Table1[[#This Row],[AVERAGE_MASS]]*1000000</f>
        <v>0.94127430061298323</v>
      </c>
      <c r="W6" s="8">
        <f>Table1[[#This Row],[Predicted Non-Pregnant]]*Table1[[#This Row],[Mass Conversion]]/Table1[[#This Row],[AVERAGE_MASS]]*1000000</f>
        <v>1.0769794911921555</v>
      </c>
      <c r="X6" s="8">
        <f>Table1[[#This Row],[Predicted Non-Pregnant3]]/Table1[[#This Row],[Observed Non-Pregnant2]]</f>
        <v>1.1441717791411041</v>
      </c>
      <c r="Y6" s="8">
        <f>Table1[[#This Row],[Observed Pregnant]]*Table1[[#This Row],[Mass Conversion]]/Table1[[#This Row],[AVERAGE_MASS]]*1000000</f>
        <v>0.78535769867095528</v>
      </c>
      <c r="Z6" s="8">
        <f>Table1[[#This Row],[Predicted Pregnant]]*Table1[[#This Row],[Mass Conversion]]/Table1[[#This Row],[AVERAGE_MASS]]*1000000</f>
        <v>0.66697657497423035</v>
      </c>
      <c r="AA6" s="8">
        <f>Table1[[#This Row],[Predicted Pregnant6]]/Table1[[#This Row],[Observed Pregnant5]]</f>
        <v>0.84926470588235292</v>
      </c>
    </row>
    <row r="7" spans="1:27" x14ac:dyDescent="0.25">
      <c r="A7" t="s">
        <v>14</v>
      </c>
      <c r="B7" s="3" t="s">
        <v>15</v>
      </c>
      <c r="C7" s="4" t="s">
        <v>14</v>
      </c>
      <c r="D7" s="5" t="s">
        <v>16</v>
      </c>
      <c r="E7" s="4">
        <v>346.339</v>
      </c>
      <c r="F7" s="4">
        <v>20</v>
      </c>
      <c r="G7" s="4" t="s">
        <v>59</v>
      </c>
      <c r="H7" s="4" t="s">
        <v>61</v>
      </c>
      <c r="I7" s="9">
        <v>32</v>
      </c>
      <c r="J7" s="9">
        <v>1</v>
      </c>
      <c r="K7" s="9">
        <v>0.33333333333333298</v>
      </c>
      <c r="L7" s="1" t="s">
        <v>40</v>
      </c>
      <c r="M7" t="s">
        <v>44</v>
      </c>
      <c r="N7" s="8">
        <v>152</v>
      </c>
      <c r="O7" s="8">
        <v>98.9</v>
      </c>
      <c r="P7" s="8">
        <v>0.65</v>
      </c>
      <c r="Q7" s="8">
        <v>134</v>
      </c>
      <c r="R7" s="8">
        <v>63</v>
      </c>
      <c r="S7" s="8">
        <v>0.47</v>
      </c>
      <c r="T7" s="11">
        <v>9.9999999999999995E-7</v>
      </c>
      <c r="U7" s="8" t="s">
        <v>56</v>
      </c>
      <c r="V7" s="8">
        <f>Table1[[#This Row],[Observed Non-Pregnant]]*Table1[[#This Row],[Mass Conversion]]/Table1[[#This Row],[AVERAGE_MASS]]*1000000</f>
        <v>0.43887636102200439</v>
      </c>
      <c r="W7" s="8">
        <f>Table1[[#This Row],[Predicted Non-Pregnant]]*Table1[[#This Row],[Mass Conversion]]/Table1[[#This Row],[AVERAGE_MASS]]*1000000</f>
        <v>0.28555836911234372</v>
      </c>
      <c r="X7" s="8">
        <f>Table1[[#This Row],[Predicted Non-Pregnant3]]/Table1[[#This Row],[Observed Non-Pregnant2]]</f>
        <v>0.65065789473684232</v>
      </c>
      <c r="Y7" s="8">
        <f>Table1[[#This Row],[Observed Pregnant]]*Table1[[#This Row],[Mass Conversion]]/Table1[[#This Row],[AVERAGE_MASS]]*1000000</f>
        <v>0.38690416037466185</v>
      </c>
      <c r="Z7" s="8">
        <f>Table1[[#This Row],[Predicted Pregnant]]*Table1[[#This Row],[Mass Conversion]]/Table1[[#This Row],[AVERAGE_MASS]]*1000000</f>
        <v>0.18190270226569921</v>
      </c>
      <c r="AA7" s="8">
        <f>Table1[[#This Row],[Predicted Pregnant6]]/Table1[[#This Row],[Observed Pregnant5]]</f>
        <v>0.47014925373134325</v>
      </c>
    </row>
    <row r="8" spans="1:27" x14ac:dyDescent="0.25">
      <c r="A8" t="s">
        <v>17</v>
      </c>
      <c r="B8" s="3" t="s">
        <v>18</v>
      </c>
      <c r="C8" s="4" t="s">
        <v>17</v>
      </c>
      <c r="D8" s="5" t="s">
        <v>19</v>
      </c>
      <c r="E8" s="4">
        <v>267.36900000000003</v>
      </c>
      <c r="F8" s="4">
        <v>10</v>
      </c>
      <c r="G8" s="4" t="s">
        <v>59</v>
      </c>
      <c r="H8" s="4" t="s">
        <v>62</v>
      </c>
      <c r="I8" s="9">
        <v>37</v>
      </c>
      <c r="J8" s="9">
        <v>0.5</v>
      </c>
      <c r="K8" s="9">
        <v>0.5</v>
      </c>
      <c r="L8" s="1" t="s">
        <v>39</v>
      </c>
      <c r="M8" t="s">
        <v>43</v>
      </c>
      <c r="N8" s="8">
        <v>256</v>
      </c>
      <c r="O8" s="8">
        <v>241</v>
      </c>
      <c r="P8" s="8">
        <v>0.94</v>
      </c>
      <c r="Q8" s="8">
        <v>121</v>
      </c>
      <c r="R8" s="8">
        <v>132</v>
      </c>
      <c r="S8" s="8">
        <v>1.0900000000000001</v>
      </c>
      <c r="T8" s="11">
        <v>9.9999999999999995E-7</v>
      </c>
      <c r="U8" s="8" t="s">
        <v>10</v>
      </c>
      <c r="V8" s="8">
        <f>Table1[[#This Row],[Observed Non-Pregnant]]*Table1[[#This Row],[Mass Conversion]]/Table1[[#This Row],[AVERAGE_MASS]]*1000000</f>
        <v>0.95747824168097262</v>
      </c>
      <c r="W8" s="8">
        <f>Table1[[#This Row],[Predicted Non-Pregnant]]*Table1[[#This Row],[Mass Conversion]]/Table1[[#This Row],[AVERAGE_MASS]]*1000000</f>
        <v>0.90137600095747805</v>
      </c>
      <c r="X8" s="8">
        <f>Table1[[#This Row],[Predicted Non-Pregnant3]]/Table1[[#This Row],[Observed Non-Pregnant2]]</f>
        <v>0.94140624999999989</v>
      </c>
      <c r="Y8" s="8">
        <f>Table1[[#This Row],[Observed Pregnant]]*Table1[[#This Row],[Mass Conversion]]/Table1[[#This Row],[AVERAGE_MASS]]*1000000</f>
        <v>0.45255807516952223</v>
      </c>
      <c r="Z8" s="8">
        <f>Table1[[#This Row],[Predicted Pregnant]]*Table1[[#This Row],[Mass Conversion]]/Table1[[#This Row],[AVERAGE_MASS]]*1000000</f>
        <v>0.49369971836675147</v>
      </c>
      <c r="AA8" s="8">
        <f>Table1[[#This Row],[Predicted Pregnant6]]/Table1[[#This Row],[Observed Pregnant5]]</f>
        <v>1.0909090909090908</v>
      </c>
    </row>
    <row r="9" spans="1:27" x14ac:dyDescent="0.25">
      <c r="A9" t="s">
        <v>20</v>
      </c>
      <c r="B9" s="3" t="s">
        <v>21</v>
      </c>
      <c r="C9" s="4" t="s">
        <v>20</v>
      </c>
      <c r="D9" s="5" t="s">
        <v>22</v>
      </c>
      <c r="E9" s="4">
        <v>293.37</v>
      </c>
      <c r="F9" s="4">
        <v>4</v>
      </c>
      <c r="G9" s="4" t="s">
        <v>59</v>
      </c>
      <c r="H9" s="4" t="s">
        <v>62</v>
      </c>
      <c r="I9" s="9">
        <v>39</v>
      </c>
      <c r="J9" s="9">
        <v>0.33333333333333298</v>
      </c>
      <c r="K9" s="9">
        <v>0.33333333333333298</v>
      </c>
      <c r="L9" s="1" t="s">
        <v>39</v>
      </c>
      <c r="M9" t="s">
        <v>43</v>
      </c>
      <c r="N9" s="8">
        <v>234</v>
      </c>
      <c r="O9" s="8">
        <v>242</v>
      </c>
      <c r="P9" s="8">
        <v>1.04</v>
      </c>
      <c r="Q9" s="8">
        <v>164</v>
      </c>
      <c r="R9" s="8">
        <v>158</v>
      </c>
      <c r="S9" s="8">
        <v>0.97</v>
      </c>
      <c r="T9" s="11">
        <v>9.9999999999999995E-7</v>
      </c>
      <c r="U9" s="8" t="s">
        <v>10</v>
      </c>
      <c r="V9" s="8">
        <f>Table1[[#This Row],[Observed Non-Pregnant]]*Table1[[#This Row],[Mass Conversion]]/Table1[[#This Row],[AVERAGE_MASS]]*1000000</f>
        <v>0.79762756928111256</v>
      </c>
      <c r="W9" s="8">
        <f>Table1[[#This Row],[Predicted Non-Pregnant]]*Table1[[#This Row],[Mass Conversion]]/Table1[[#This Row],[AVERAGE_MASS]]*1000000</f>
        <v>0.82489688788901383</v>
      </c>
      <c r="X9" s="8">
        <f>Table1[[#This Row],[Predicted Non-Pregnant3]]/Table1[[#This Row],[Observed Non-Pregnant2]]</f>
        <v>1.0341880341880341</v>
      </c>
      <c r="Y9" s="8">
        <f>Table1[[#This Row],[Observed Pregnant]]*Table1[[#This Row],[Mass Conversion]]/Table1[[#This Row],[AVERAGE_MASS]]*1000000</f>
        <v>0.55902103146197635</v>
      </c>
      <c r="Z9" s="8">
        <f>Table1[[#This Row],[Predicted Pregnant]]*Table1[[#This Row],[Mass Conversion]]/Table1[[#This Row],[AVERAGE_MASS]]*1000000</f>
        <v>0.53856904250605031</v>
      </c>
      <c r="AA9" s="8">
        <f>Table1[[#This Row],[Predicted Pregnant6]]/Table1[[#This Row],[Observed Pregnant5]]</f>
        <v>0.96341463414634132</v>
      </c>
    </row>
    <row r="10" spans="1:27" x14ac:dyDescent="0.25">
      <c r="A10" t="s">
        <v>23</v>
      </c>
      <c r="B10" s="3" t="s">
        <v>24</v>
      </c>
      <c r="C10" s="4" t="s">
        <v>23</v>
      </c>
      <c r="D10" s="5" t="s">
        <v>25</v>
      </c>
      <c r="E10" s="4">
        <v>312.41699999999997</v>
      </c>
      <c r="F10" s="4">
        <v>1</v>
      </c>
      <c r="G10" s="4" t="s">
        <v>59</v>
      </c>
      <c r="H10" s="4" t="s">
        <v>62</v>
      </c>
      <c r="I10" s="8">
        <v>15</v>
      </c>
      <c r="J10" s="8">
        <v>1</v>
      </c>
      <c r="K10" s="8">
        <v>1</v>
      </c>
      <c r="L10" s="1" t="s">
        <v>39</v>
      </c>
      <c r="M10" t="s">
        <v>43</v>
      </c>
      <c r="N10" s="8">
        <v>125</v>
      </c>
      <c r="O10" s="8">
        <v>103</v>
      </c>
      <c r="P10" s="8">
        <v>0.82</v>
      </c>
      <c r="Q10" s="8">
        <v>113</v>
      </c>
      <c r="R10" s="8">
        <v>111</v>
      </c>
      <c r="S10" s="8">
        <v>0.98</v>
      </c>
      <c r="T10" s="11">
        <v>9.9999999999999995E-7</v>
      </c>
      <c r="U10" s="8" t="s">
        <v>10</v>
      </c>
      <c r="V10" s="8">
        <f>Table1[[#This Row],[Observed Non-Pregnant]]*Table1[[#This Row],[Mass Conversion]]/Table1[[#This Row],[AVERAGE_MASS]]*1000000</f>
        <v>0.40010626822484058</v>
      </c>
      <c r="W10" s="8">
        <f>Table1[[#This Row],[Predicted Non-Pregnant]]*Table1[[#This Row],[Mass Conversion]]/Table1[[#This Row],[AVERAGE_MASS]]*1000000</f>
        <v>0.32968756501726859</v>
      </c>
      <c r="X10" s="8">
        <f>Table1[[#This Row],[Predicted Non-Pregnant3]]/Table1[[#This Row],[Observed Non-Pregnant2]]</f>
        <v>0.82399999999999984</v>
      </c>
      <c r="Y10" s="8">
        <f>Table1[[#This Row],[Observed Pregnant]]*Table1[[#This Row],[Mass Conversion]]/Table1[[#This Row],[AVERAGE_MASS]]*1000000</f>
        <v>0.36169606647525582</v>
      </c>
      <c r="Z10" s="8">
        <f>Table1[[#This Row],[Predicted Pregnant]]*Table1[[#This Row],[Mass Conversion]]/Table1[[#This Row],[AVERAGE_MASS]]*1000000</f>
        <v>0.35529436618365839</v>
      </c>
      <c r="AA10" s="8">
        <f>Table1[[#This Row],[Predicted Pregnant6]]/Table1[[#This Row],[Observed Pregnant5]]</f>
        <v>0.9823008849557523</v>
      </c>
    </row>
    <row r="11" spans="1:27" x14ac:dyDescent="0.25">
      <c r="A11" t="s">
        <v>32</v>
      </c>
      <c r="B11" s="3" t="s">
        <v>35</v>
      </c>
      <c r="C11" s="4" t="s">
        <v>32</v>
      </c>
      <c r="D11" s="5" t="s">
        <v>36</v>
      </c>
      <c r="E11" s="4">
        <v>284.74</v>
      </c>
      <c r="F11" s="4">
        <v>10</v>
      </c>
      <c r="G11" s="4" t="s">
        <v>59</v>
      </c>
      <c r="H11" s="4" t="s">
        <v>62</v>
      </c>
      <c r="I11" s="9">
        <v>39</v>
      </c>
      <c r="J11" s="9">
        <v>1</v>
      </c>
      <c r="K11" s="9">
        <f>10/24</f>
        <v>0.41666666666666669</v>
      </c>
      <c r="L11" s="1" t="s">
        <v>41</v>
      </c>
      <c r="M11" t="s">
        <v>42</v>
      </c>
      <c r="N11" s="8">
        <v>2.33</v>
      </c>
      <c r="O11" s="8">
        <v>2.25</v>
      </c>
      <c r="P11" s="8">
        <v>0.96</v>
      </c>
      <c r="Q11" s="8">
        <v>0.7</v>
      </c>
      <c r="R11" s="8">
        <v>0.63</v>
      </c>
      <c r="S11" s="8">
        <v>0.9</v>
      </c>
      <c r="T11" s="11">
        <v>1E-3</v>
      </c>
      <c r="U11" s="8" t="s">
        <v>10</v>
      </c>
      <c r="V11" s="8">
        <f>Table1[[#This Row],[Observed Non-Pregnant]]*Table1[[#This Row],[Mass Conversion]]/Table1[[#This Row],[AVERAGE_MASS]]*1000000</f>
        <v>8.1829037016225321</v>
      </c>
      <c r="W11" s="8">
        <f>Table1[[#This Row],[Predicted Non-Pregnant]]*Table1[[#This Row],[Mass Conversion]]/Table1[[#This Row],[AVERAGE_MASS]]*1000000</f>
        <v>7.9019456346140347</v>
      </c>
      <c r="X11" s="8">
        <f>Table1[[#This Row],[Predicted Non-Pregnant3]]/Table1[[#This Row],[Observed Non-Pregnant2]]</f>
        <v>0.96566523605150234</v>
      </c>
      <c r="Y11" s="8">
        <f>Table1[[#This Row],[Observed Pregnant]]*Table1[[#This Row],[Mass Conversion]]/Table1[[#This Row],[AVERAGE_MASS]]*1000000</f>
        <v>2.4583830863243659</v>
      </c>
      <c r="Z11" s="8">
        <f>Table1[[#This Row],[Predicted Pregnant]]*Table1[[#This Row],[Mass Conversion]]/Table1[[#This Row],[AVERAGE_MASS]]*1000000</f>
        <v>2.2125447776919294</v>
      </c>
      <c r="AA11" s="8">
        <f>Table1[[#This Row],[Predicted Pregnant6]]/Table1[[#This Row],[Observed Pregnant5]]</f>
        <v>0.9</v>
      </c>
    </row>
    <row r="12" spans="1:27" x14ac:dyDescent="0.25">
      <c r="A12" t="s">
        <v>33</v>
      </c>
      <c r="B12" s="3" t="s">
        <v>37</v>
      </c>
      <c r="C12" s="4" t="s">
        <v>33</v>
      </c>
      <c r="D12" s="5" t="s">
        <v>38</v>
      </c>
      <c r="E12" s="4">
        <v>171.15600000000001</v>
      </c>
      <c r="F12" s="4">
        <v>500</v>
      </c>
      <c r="G12" s="4" t="s">
        <v>59</v>
      </c>
      <c r="H12" s="4" t="s">
        <v>62</v>
      </c>
      <c r="I12" s="9">
        <v>39</v>
      </c>
      <c r="J12" s="9">
        <v>2</v>
      </c>
      <c r="K12" s="9">
        <v>2</v>
      </c>
      <c r="L12" s="1" t="s">
        <v>39</v>
      </c>
      <c r="M12" t="s">
        <v>42</v>
      </c>
      <c r="N12" s="8">
        <v>151</v>
      </c>
      <c r="O12" s="8">
        <v>170</v>
      </c>
      <c r="P12" s="8">
        <v>1.1200000000000001</v>
      </c>
      <c r="Q12" s="8">
        <v>102</v>
      </c>
      <c r="R12" s="8">
        <v>112</v>
      </c>
      <c r="S12" s="8">
        <v>1.1000000000000001</v>
      </c>
      <c r="T12" s="11">
        <v>1E-3</v>
      </c>
      <c r="U12" s="8" t="s">
        <v>10</v>
      </c>
      <c r="V12" s="8">
        <f>Table1[[#This Row],[Observed Non-Pregnant]]*Table1[[#This Row],[Mass Conversion]]/Table1[[#This Row],[AVERAGE_MASS]]*1000000</f>
        <v>882.2360887143891</v>
      </c>
      <c r="W12" s="8">
        <f>Table1[[#This Row],[Predicted Non-Pregnant]]*Table1[[#This Row],[Mass Conversion]]/Table1[[#This Row],[AVERAGE_MASS]]*1000000</f>
        <v>993.24592769169647</v>
      </c>
      <c r="X12" s="8">
        <f>Table1[[#This Row],[Predicted Non-Pregnant3]]/Table1[[#This Row],[Observed Non-Pregnant2]]</f>
        <v>1.1258278145695366</v>
      </c>
      <c r="Y12" s="8">
        <f>Table1[[#This Row],[Observed Pregnant]]*Table1[[#This Row],[Mass Conversion]]/Table1[[#This Row],[AVERAGE_MASS]]*1000000</f>
        <v>595.9475566150179</v>
      </c>
      <c r="Z12" s="8">
        <f>Table1[[#This Row],[Predicted Pregnant]]*Table1[[#This Row],[Mass Conversion]]/Table1[[#This Row],[AVERAGE_MASS]]*1000000</f>
        <v>654.37378765570588</v>
      </c>
      <c r="AA12" s="8">
        <f>Table1[[#This Row],[Predicted Pregnant6]]/Table1[[#This Row],[Observed Pregnant5]]</f>
        <v>1.0980392156862744</v>
      </c>
    </row>
  </sheetData>
  <phoneticPr fontId="20" type="noConversion"/>
  <hyperlinks>
    <hyperlink ref="B2" r:id="rId1" xr:uid="{1211AD04-3D69-4F8E-A2DE-55D4DD7C4602}"/>
    <hyperlink ref="B3" r:id="rId2" xr:uid="{8E159550-F0BE-4EDC-AF0D-3D83AFB8386E}"/>
    <hyperlink ref="B4" r:id="rId3" xr:uid="{E230F3B9-B9F5-467C-9126-E77106D72F6F}"/>
    <hyperlink ref="B5" r:id="rId4" xr:uid="{24839EBA-F5EE-4F97-B827-A589A5134CFE}"/>
    <hyperlink ref="B6" r:id="rId5" xr:uid="{08C3D507-B144-4806-B16C-9B56D990079F}"/>
    <hyperlink ref="B7" r:id="rId6" xr:uid="{F497367F-4873-4D69-8AF3-EFCCDC1801BC}"/>
    <hyperlink ref="B8" r:id="rId7" xr:uid="{23599E68-3FBC-4A7C-B2F5-BD13B6C0CB6B}"/>
    <hyperlink ref="B9" r:id="rId8" xr:uid="{9149ED72-4D59-40A9-B680-119A1C443C97}"/>
    <hyperlink ref="B10" r:id="rId9" xr:uid="{7EA9BC9F-7E0F-4700-9B5C-68F7EB68C99B}"/>
    <hyperlink ref="B11" r:id="rId10" xr:uid="{121B9A42-C0EE-46A2-9FF8-C6B41327B41C}"/>
    <hyperlink ref="B12" r:id="rId11" xr:uid="{F1E6E80A-7F64-4854-B5C6-106D3C5246B7}"/>
  </hyperlinks>
  <pageMargins left="0.7" right="0.7" top="0.75" bottom="0.75" header="0.3" footer="0.3"/>
  <pageSetup orientation="portrait" horizontalDpi="0" verticalDpi="0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Dallmann2018Table5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2021-03-10T02:16:47Z</dcterms:created>
  <dcterms:modified xsi:type="dcterms:W3CDTF">2021-06-22T14:35:33Z</dcterms:modified>
</cp:coreProperties>
</file>