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13_ncr:1_{958D4556-7ABF-457A-B2AC-5066DE6EEE63}" xr6:coauthVersionLast="46" xr6:coauthVersionMax="46" xr10:uidLastSave="{00000000-0000-0000-0000-000000000000}"/>
  <bookViews>
    <workbookView xWindow="0" yWindow="3795" windowWidth="21600" windowHeight="11385" tabRatio="823" activeTab="5" xr2:uid="{00000000-000D-0000-FFFF-FFFF00000000}"/>
  </bookViews>
  <sheets>
    <sheet name="Cover Sheet" sheetId="8" r:id="rId1"/>
    <sheet name="Executive Summary" sheetId="9" r:id="rId2"/>
    <sheet name="FractionUnbound" sheetId="10" r:id="rId3"/>
    <sheet name="SampleIDs" sheetId="11" r:id="rId4"/>
    <sheet name="CC,eLOQ" sheetId="12" r:id="rId5"/>
    <sheet name="Data" sheetId="1" r:id="rId6"/>
    <sheet name="513 MDL" sheetId="7" r:id="rId7"/>
    <sheet name="268 MDL" sheetId="6" r:id="rId8"/>
    <sheet name="275 MDL" sheetId="5" r:id="rId9"/>
    <sheet name="4NT MDL" sheetId="4" r:id="rId10"/>
    <sheet name="812 MDL" sheetId="3" r:id="rId11"/>
    <sheet name="ValueList_Helper" sheetId="2" state="hidden" r:id="rId12"/>
  </sheets>
  <externalReferences>
    <externalReference r:id="rId13"/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0" l="1"/>
  <c r="A20" i="10"/>
  <c r="B15" i="10"/>
  <c r="A15" i="10"/>
  <c r="B10" i="10"/>
  <c r="A10" i="10"/>
  <c r="O18" i="9" l="1"/>
  <c r="M24" i="9"/>
  <c r="M21" i="9"/>
  <c r="M18" i="9"/>
  <c r="J18" i="9"/>
  <c r="H24" i="9"/>
  <c r="H21" i="9"/>
  <c r="H18" i="9"/>
  <c r="O6" i="9"/>
  <c r="M12" i="9"/>
  <c r="M9" i="9"/>
  <c r="M6" i="9"/>
  <c r="J6" i="9"/>
  <c r="H12" i="9"/>
  <c r="H9" i="9"/>
  <c r="H6" i="9"/>
  <c r="E6" i="9"/>
  <c r="E7" i="9"/>
  <c r="E8" i="9"/>
  <c r="E5" i="9"/>
  <c r="D9" i="9"/>
  <c r="D8" i="9"/>
  <c r="D7" i="9"/>
  <c r="D6" i="9"/>
  <c r="D5" i="9"/>
  <c r="S26" i="10"/>
  <c r="S21" i="10"/>
  <c r="S16" i="10"/>
  <c r="S11" i="10"/>
  <c r="S25" i="10"/>
  <c r="P25" i="10"/>
  <c r="P20" i="10"/>
  <c r="S20" i="10"/>
  <c r="F20" i="10"/>
  <c r="E20" i="10"/>
  <c r="F15" i="10"/>
  <c r="E15" i="10"/>
  <c r="F10" i="10"/>
  <c r="E10" i="10"/>
  <c r="R23" i="10"/>
  <c r="Q23" i="10"/>
  <c r="F5" i="10"/>
  <c r="G5" i="10" s="1"/>
  <c r="R28" i="10"/>
  <c r="Q28" i="10"/>
  <c r="P28" i="10"/>
  <c r="O28" i="10"/>
  <c r="N28" i="10"/>
  <c r="M28" i="10"/>
  <c r="L28" i="10"/>
  <c r="K28" i="10"/>
  <c r="J28" i="10"/>
  <c r="P23" i="10"/>
  <c r="O23" i="10"/>
  <c r="N23" i="10"/>
  <c r="M23" i="10"/>
  <c r="L23" i="10"/>
  <c r="K23" i="10"/>
  <c r="J23" i="10"/>
  <c r="R18" i="10"/>
  <c r="Q18" i="10"/>
  <c r="P18" i="10"/>
  <c r="O18" i="10"/>
  <c r="N18" i="10"/>
  <c r="M18" i="10"/>
  <c r="L18" i="10"/>
  <c r="K18" i="10"/>
  <c r="J18" i="10"/>
  <c r="R13" i="10"/>
  <c r="Q13" i="10"/>
  <c r="P10" i="10" s="1"/>
  <c r="P13" i="10"/>
  <c r="O13" i="10"/>
  <c r="N13" i="10"/>
  <c r="M13" i="10"/>
  <c r="L13" i="10"/>
  <c r="K13" i="10"/>
  <c r="J13" i="10"/>
  <c r="R8" i="10"/>
  <c r="Q8" i="10"/>
  <c r="P5" i="10" s="1"/>
  <c r="P8" i="10"/>
  <c r="O8" i="10"/>
  <c r="N8" i="10"/>
  <c r="M8" i="10"/>
  <c r="L8" i="10"/>
  <c r="K8" i="10"/>
  <c r="J8" i="10"/>
  <c r="T18" i="1"/>
  <c r="T19" i="1"/>
  <c r="T20" i="1"/>
  <c r="T21" i="1"/>
  <c r="T22" i="1"/>
  <c r="T23" i="1"/>
  <c r="T24" i="1"/>
  <c r="T25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R17" i="1"/>
  <c r="AR18" i="1"/>
  <c r="AR19" i="1"/>
  <c r="AR20" i="1"/>
  <c r="AR21" i="1"/>
  <c r="AR22" i="1"/>
  <c r="AR23" i="1"/>
  <c r="AR24" i="1"/>
  <c r="AR25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B9" i="12"/>
  <c r="B8" i="12"/>
  <c r="B7" i="12"/>
  <c r="B6" i="12"/>
  <c r="B5" i="12"/>
  <c r="AQ17" i="12"/>
  <c r="AQ16" i="12"/>
  <c r="AQ15" i="12"/>
  <c r="AQ14" i="12"/>
  <c r="AQ13" i="12"/>
  <c r="AQ12" i="12"/>
  <c r="AQ11" i="12"/>
  <c r="AQ10" i="12"/>
  <c r="AQ9" i="12"/>
  <c r="AQ8" i="12"/>
  <c r="AQ7" i="12"/>
  <c r="AQ6" i="12"/>
  <c r="AQ5" i="12"/>
  <c r="AQ4" i="12"/>
  <c r="AQ3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A17" i="12"/>
  <c r="AA16" i="12"/>
  <c r="AA15" i="12"/>
  <c r="AA14" i="12"/>
  <c r="AA13" i="12"/>
  <c r="AA12" i="12"/>
  <c r="AA11" i="12"/>
  <c r="AA10" i="12"/>
  <c r="AA9" i="12"/>
  <c r="AA8" i="12"/>
  <c r="AA7" i="12"/>
  <c r="AA6" i="12"/>
  <c r="AA5" i="12"/>
  <c r="AA4" i="12"/>
  <c r="AA3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P15" i="10" l="1"/>
  <c r="E9" i="9" l="1"/>
  <c r="X8" i="10"/>
  <c r="W13" i="10"/>
  <c r="X13" i="10"/>
  <c r="U13" i="10"/>
  <c r="X18" i="10"/>
  <c r="S18" i="10"/>
  <c r="Y20" i="10"/>
  <c r="W23" i="10"/>
  <c r="U23" i="10"/>
  <c r="V28" i="10"/>
  <c r="G4" i="9"/>
  <c r="L4" i="9"/>
  <c r="O7" i="9"/>
  <c r="O8" i="9"/>
  <c r="G16" i="9"/>
  <c r="L16" i="9"/>
  <c r="J19" i="9"/>
  <c r="O19" i="9"/>
  <c r="J20" i="9"/>
  <c r="B14" i="8"/>
  <c r="T28" i="10" l="1"/>
  <c r="X28" i="10"/>
  <c r="W28" i="10"/>
  <c r="M15" i="10"/>
  <c r="U18" i="10"/>
  <c r="J15" i="10"/>
  <c r="T18" i="10"/>
  <c r="W18" i="10"/>
  <c r="T23" i="10"/>
  <c r="V18" i="10"/>
  <c r="M25" i="10"/>
  <c r="Y5" i="10"/>
  <c r="Y15" i="10"/>
  <c r="M10" i="10"/>
  <c r="W8" i="10"/>
  <c r="V23" i="10"/>
  <c r="U28" i="10"/>
  <c r="J25" i="10"/>
  <c r="J20" i="10"/>
  <c r="S13" i="10"/>
  <c r="J10" i="10"/>
  <c r="J5" i="10"/>
  <c r="V13" i="10"/>
  <c r="H10" i="10" s="1"/>
  <c r="Y25" i="10"/>
  <c r="S23" i="10"/>
  <c r="T13" i="10"/>
  <c r="S10" i="10" s="1"/>
  <c r="S8" i="10"/>
  <c r="T8" i="10"/>
  <c r="U8" i="10"/>
  <c r="M20" i="10"/>
  <c r="Y10" i="10"/>
  <c r="S28" i="10"/>
  <c r="X23" i="10"/>
  <c r="H20" i="10" s="1"/>
  <c r="V8" i="10"/>
  <c r="H5" i="10" s="1"/>
  <c r="M5" i="10"/>
  <c r="E5" i="10" l="1"/>
  <c r="S15" i="10"/>
  <c r="S5" i="10"/>
  <c r="G15" i="10"/>
  <c r="V15" i="10"/>
  <c r="V25" i="10"/>
  <c r="H25" i="10"/>
  <c r="V20" i="10"/>
  <c r="H15" i="10"/>
  <c r="F25" i="10"/>
  <c r="V5" i="10"/>
  <c r="V10" i="10"/>
  <c r="E25" i="10"/>
  <c r="G20" i="10" l="1"/>
  <c r="G10" i="10"/>
  <c r="G25" i="10"/>
  <c r="I14" i="3"/>
  <c r="I15" i="3" s="1"/>
  <c r="I14" i="4"/>
  <c r="I15" i="4" s="1"/>
  <c r="I14" i="5"/>
  <c r="I15" i="5" s="1"/>
  <c r="I14" i="6"/>
  <c r="I15" i="6" s="1"/>
  <c r="I14" i="7"/>
  <c r="I15" i="7" s="1"/>
</calcChain>
</file>

<file path=xl/sharedStrings.xml><?xml version="1.0" encoding="utf-8"?>
<sst xmlns="http://schemas.openxmlformats.org/spreadsheetml/2006/main" count="1176" uniqueCount="342">
  <si>
    <t>812 Results</t>
  </si>
  <si>
    <t>Accuracy</t>
  </si>
  <si>
    <t>DoubleBlank</t>
  </si>
  <si>
    <t>7010_3_111621035.D</t>
  </si>
  <si>
    <t>MFOET (ISTD) Results</t>
  </si>
  <si>
    <t>7010_3_111621050.D</t>
  </si>
  <si>
    <t>RT</t>
  </si>
  <si>
    <t>7010_3_111621039.D</t>
  </si>
  <si>
    <t>7010_3_111621038.D</t>
  </si>
  <si>
    <t>UCG8 S2 T5c</t>
  </si>
  <si>
    <t>7010_3_111621041.D</t>
  </si>
  <si>
    <t>7010_3_111621024.D</t>
  </si>
  <si>
    <t>Blank</t>
  </si>
  <si>
    <t>UCG8 S1 T1a</t>
  </si>
  <si>
    <t>7010_3_111621033.D</t>
  </si>
  <si>
    <t>7010_3_111621025.D</t>
  </si>
  <si>
    <t>7010_3_111621003.D</t>
  </si>
  <si>
    <t>7010_3_111621015.D</t>
  </si>
  <si>
    <t>7010_3_111621034.D</t>
  </si>
  <si>
    <t>UCG8 S2 T1c</t>
  </si>
  <si>
    <t>Exp. Conc.</t>
  </si>
  <si>
    <t>7010_3_111621046.D</t>
  </si>
  <si>
    <t>4NT13C6 (ISTD) Results</t>
  </si>
  <si>
    <t>Final Conc.</t>
  </si>
  <si>
    <t>7010_3_111621032.D</t>
  </si>
  <si>
    <t>UCCC7</t>
  </si>
  <si>
    <t>2</t>
  </si>
  <si>
    <t>UCCC14</t>
  </si>
  <si>
    <t>Sample</t>
  </si>
  <si>
    <t>Level</t>
  </si>
  <si>
    <t>QC</t>
  </si>
  <si>
    <t>7010_3_111621047.D</t>
  </si>
  <si>
    <t>513 Method</t>
  </si>
  <si>
    <t>MatrixSpikeDup</t>
  </si>
  <si>
    <t>268 Method</t>
  </si>
  <si>
    <t>UCG8 S2 T5b</t>
  </si>
  <si>
    <t>UCCC15</t>
  </si>
  <si>
    <t>7010_3_111621020.D</t>
  </si>
  <si>
    <t>UCG8 S1 T1c</t>
  </si>
  <si>
    <t>Comment</t>
  </si>
  <si>
    <t>10</t>
  </si>
  <si>
    <t>4NT Method</t>
  </si>
  <si>
    <t>UCG8 S1 T5b</t>
  </si>
  <si>
    <t>Cal</t>
  </si>
  <si>
    <t>13</t>
  </si>
  <si>
    <t>UCG8 S1 AFb</t>
  </si>
  <si>
    <t>7010_3_111621009.D</t>
  </si>
  <si>
    <t>7010_3_111621028.D</t>
  </si>
  <si>
    <t>MatrixSpike</t>
  </si>
  <si>
    <t>Data File</t>
  </si>
  <si>
    <t>7010_3_111621042.D</t>
  </si>
  <si>
    <t>UCCC9</t>
  </si>
  <si>
    <t>3</t>
  </si>
  <si>
    <t>7010_3_111621023.D</t>
  </si>
  <si>
    <t>UCG8 S1 AFa</t>
  </si>
  <si>
    <t>7010_3_111621030.D</t>
  </si>
  <si>
    <t>UCG8 S2 T1a</t>
  </si>
  <si>
    <t>Name</t>
  </si>
  <si>
    <t>UCG8 S2 AFa</t>
  </si>
  <si>
    <t>UCG8 S2 AFc</t>
  </si>
  <si>
    <t>Type</t>
  </si>
  <si>
    <t>8</t>
  </si>
  <si>
    <t>7010_3_111621002.D</t>
  </si>
  <si>
    <t>7010_3_111621011.D</t>
  </si>
  <si>
    <t>Acq. Date-Time</t>
  </si>
  <si>
    <t>UCG8QCCC11</t>
  </si>
  <si>
    <t>812 Method</t>
  </si>
  <si>
    <t>7010_3_111621013.D</t>
  </si>
  <si>
    <t>7010_3_111621006.D</t>
  </si>
  <si>
    <t>7010_3_111621048.D</t>
  </si>
  <si>
    <t>UCG8 S2 T1b</t>
  </si>
  <si>
    <t>UCCC13</t>
  </si>
  <si>
    <t>Area</t>
  </si>
  <si>
    <t>7010_3_111621019.D</t>
  </si>
  <si>
    <t>UCCC3</t>
  </si>
  <si>
    <t>7010_3_111621026.D</t>
  </si>
  <si>
    <t>7010_3_111621008.D</t>
  </si>
  <si>
    <t>7010_3_111621037.D</t>
  </si>
  <si>
    <t>UCG8 S2 T5a</t>
  </si>
  <si>
    <t>7010_3_111621014.D</t>
  </si>
  <si>
    <t>275 Results</t>
  </si>
  <si>
    <t>7010_3_111621007.D</t>
  </si>
  <si>
    <t>UCCC12</t>
  </si>
  <si>
    <t>7010_3_111621004.D</t>
  </si>
  <si>
    <t>7010_3_111621040.D</t>
  </si>
  <si>
    <t>7010_3_111621022.D</t>
  </si>
  <si>
    <t>ResponseCheck</t>
  </si>
  <si>
    <t>1</t>
  </si>
  <si>
    <t>Info.</t>
  </si>
  <si>
    <t>7010_3_111621017.D</t>
  </si>
  <si>
    <t>UCG8 S1 T1b</t>
  </si>
  <si>
    <t>513 Results</t>
  </si>
  <si>
    <t>4NT Results</t>
  </si>
  <si>
    <t>268 Results</t>
  </si>
  <si>
    <t>7010_3_111621018.D</t>
  </si>
  <si>
    <t>7010_3_111621036.D</t>
  </si>
  <si>
    <t>UCCC spike</t>
  </si>
  <si>
    <t>UCG8QCCC8</t>
  </si>
  <si>
    <t>7010_3_111621043.D</t>
  </si>
  <si>
    <t>11</t>
  </si>
  <si>
    <t>7010_3_111621045.D</t>
  </si>
  <si>
    <t>UCCC8</t>
  </si>
  <si>
    <t>9</t>
  </si>
  <si>
    <t>MFBET (ISTD) Results</t>
  </si>
  <si>
    <t>7010_3_111621027.D</t>
  </si>
  <si>
    <t>UCCC5</t>
  </si>
  <si>
    <t>TuneCheck</t>
  </si>
  <si>
    <t>7010_3_111621029.D</t>
  </si>
  <si>
    <t>UCG8QCCC5</t>
  </si>
  <si>
    <t>UCG8 S1 T5c</t>
  </si>
  <si>
    <t>7010_3_111621001.D</t>
  </si>
  <si>
    <t>UCG8 S1 AFc</t>
  </si>
  <si>
    <t>CC</t>
  </si>
  <si>
    <t>Resp.</t>
  </si>
  <si>
    <t>UCCC4</t>
  </si>
  <si>
    <t/>
  </si>
  <si>
    <t>7010_3_111621044.D</t>
  </si>
  <si>
    <t>7010_3_111621012.D</t>
  </si>
  <si>
    <t>7010_3_111621005.D</t>
  </si>
  <si>
    <t>UCCC1</t>
  </si>
  <si>
    <t>4</t>
  </si>
  <si>
    <t>UCG8 S1 T5a</t>
  </si>
  <si>
    <t>UCCC6</t>
  </si>
  <si>
    <t>7010_3_111621031.D</t>
  </si>
  <si>
    <t>7</t>
  </si>
  <si>
    <t>7010_3_111621010.D</t>
  </si>
  <si>
    <t>6</t>
  </si>
  <si>
    <t>7010_3_111621016.D</t>
  </si>
  <si>
    <t>MatrixBlank</t>
  </si>
  <si>
    <t>7010_3_111621049.D</t>
  </si>
  <si>
    <t>275 Method</t>
  </si>
  <si>
    <t>UCG8 S2 AFb</t>
  </si>
  <si>
    <t>UCCC11</t>
  </si>
  <si>
    <t>UCCC2</t>
  </si>
  <si>
    <t>5</t>
  </si>
  <si>
    <t>UCCC10</t>
  </si>
  <si>
    <t>15</t>
  </si>
  <si>
    <t>7010_3_111621000.D</t>
  </si>
  <si>
    <t>14</t>
  </si>
  <si>
    <t>12</t>
  </si>
  <si>
    <t>7010_3_111621021.D</t>
  </si>
  <si>
    <t>MDL Calculation</t>
  </si>
  <si>
    <t>sd</t>
  </si>
  <si>
    <t>Student's t-value at 6 degrees of freedom (0.99 confidence interval)</t>
  </si>
  <si>
    <t>MDL (nM)</t>
  </si>
  <si>
    <t xml:space="preserve">References: </t>
  </si>
  <si>
    <t>40 CFR Part 136</t>
  </si>
  <si>
    <t>https://www.ecfr.gov/cgi-bin/text-idx?SID=a6bb8a02b6d783f9356758b5ff0ed106&amp;mc=true&amp;node=pt40.25.136&amp;rgn=div5</t>
  </si>
  <si>
    <t>EPA Definition and Procedure for the Determination of the Method Detection Limit, Revision 2 (December 2016)</t>
  </si>
  <si>
    <t>https://www.epa.gov/sites/production/files/2016-12/documents/mdl-procedure_rev2_12-13-2016.pdf</t>
  </si>
  <si>
    <t>4NT</t>
  </si>
  <si>
    <t>7010_3_111621057.D</t>
  </si>
  <si>
    <t>7010_3_111621058.D</t>
  </si>
  <si>
    <t>7010_3_111621059.D</t>
  </si>
  <si>
    <t>7010_3_111621060.D</t>
  </si>
  <si>
    <t>7010_3_111621061.D</t>
  </si>
  <si>
    <t>7010_3_111621062.D</t>
  </si>
  <si>
    <t>7010_3_111621063.D</t>
  </si>
  <si>
    <t>7010_3_111621051.D</t>
  </si>
  <si>
    <t>7010_3_111621052.D</t>
  </si>
  <si>
    <t>7010_3_111621053.D</t>
  </si>
  <si>
    <t>7010_3_111621054.D</t>
  </si>
  <si>
    <t>7010_3_111621055.D</t>
  </si>
  <si>
    <t>7010_3_111621056.D</t>
  </si>
  <si>
    <t>Concentrations listed are the post crash concentrations, unless otherwise specified</t>
  </si>
  <si>
    <t>Additional Notes</t>
  </si>
  <si>
    <t>ALK</t>
  </si>
  <si>
    <t>MSC</t>
  </si>
  <si>
    <t>Action</t>
  </si>
  <si>
    <t>Person</t>
  </si>
  <si>
    <t>Review of Data Timeline</t>
  </si>
  <si>
    <t>Ultracentrifugation Assay_Mix Replicate Stability Timepoint</t>
  </si>
  <si>
    <t>UC_S#letterT#</t>
  </si>
  <si>
    <t>Ultracentrifugation Assay_Mix Replicate Aqueous Fraction</t>
  </si>
  <si>
    <t>UC_S#letterAF</t>
  </si>
  <si>
    <t>Quality Check</t>
  </si>
  <si>
    <t>Calibration Curve</t>
  </si>
  <si>
    <t>Sample ID Key</t>
  </si>
  <si>
    <t>MFBET</t>
  </si>
  <si>
    <t>1H,1H-Perfluorooctylamine</t>
  </si>
  <si>
    <t>DTXSID50184723</t>
  </si>
  <si>
    <t>MFOET</t>
  </si>
  <si>
    <t>1,6-Diiodoperfluorohexane</t>
  </si>
  <si>
    <t>DTXSID90190949</t>
  </si>
  <si>
    <t>4-nitrotoluene</t>
  </si>
  <si>
    <t>Flags</t>
  </si>
  <si>
    <t>Avg. MW</t>
  </si>
  <si>
    <t>Reference Compound</t>
  </si>
  <si>
    <t>IS</t>
  </si>
  <si>
    <t>Sample ID</t>
  </si>
  <si>
    <t>Analyte</t>
  </si>
  <si>
    <t>Analyte-IS Matching</t>
  </si>
  <si>
    <t>Flag in comments</t>
  </si>
  <si>
    <t>Reproducibility</t>
  </si>
  <si>
    <t>RSD = ±20% of historical or published values</t>
  </si>
  <si>
    <t>1 per assay batch</t>
  </si>
  <si>
    <t>Reference Chemical(s) (Assay)</t>
  </si>
  <si>
    <t>Precision</t>
  </si>
  <si>
    <t>75-125%</t>
  </si>
  <si>
    <t>Every assay sample</t>
  </si>
  <si>
    <t xml:space="preserve">Technical Replicate assessment </t>
  </si>
  <si>
    <t>Flag in comments, assess and resolve</t>
  </si>
  <si>
    <t>Specificity</t>
  </si>
  <si>
    <t>&lt;½ LOD of instrument method</t>
  </si>
  <si>
    <t>1 every 6-10 injections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</si>
  <si>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</si>
  <si>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75-125 %</t>
  </si>
  <si>
    <t>2-3 samples per run</t>
  </si>
  <si>
    <t>Curve Check (Analytical)</t>
  </si>
  <si>
    <t>7-pt curve min.</t>
  </si>
  <si>
    <t>Rerun samples and curve</t>
  </si>
  <si>
    <t>Linearity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</si>
  <si>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</si>
  <si>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1 each run</t>
  </si>
  <si>
    <t>Calibration Curve Linearity (Analytical)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</si>
  <si>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</si>
  <si>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</si>
  <si>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</si>
  <si>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</si>
  <si>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</si>
  <si>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</si>
  <si>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</si>
  <si>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</si>
  <si>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</si>
  <si>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</si>
  <si>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</si>
  <si>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</si>
  <si>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</si>
  <si>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Total # Samples (not including blanks):</t>
  </si>
  <si>
    <t>Alcohols; Ref</t>
  </si>
  <si>
    <t>2-Perfluorobutyl-[1,1,2,2-2H4]-ethanol ; 2-Perfluorooctyl-[1,1-2H2]-[1,2-13C2]-ethanol (8:2) [lot ] (3 pg/uL); 13C6-4-Nitrotoluene [lot SDFK-011] (3 pg/uL)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</si>
  <si>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</si>
  <si>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</si>
  <si>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</si>
  <si>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</si>
  <si>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</si>
  <si>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</si>
  <si>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</si>
  <si>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PPB_UC</t>
  </si>
  <si>
    <t>Dates Prepared:</t>
  </si>
  <si>
    <t>PPB_CC</t>
  </si>
  <si>
    <t>PFAS</t>
  </si>
  <si>
    <t>Analytes: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</si>
  <si>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</si>
  <si>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</si>
  <si>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</si>
  <si>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</si>
  <si>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</si>
  <si>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T5h</t>
  </si>
  <si>
    <t>T1h</t>
  </si>
  <si>
    <t>AF</t>
  </si>
  <si>
    <t>Fraction Unbound (Fu)</t>
  </si>
  <si>
    <t>GC Date</t>
  </si>
  <si>
    <t>Avg. Measured Conc. (μM)</t>
  </si>
  <si>
    <t>Sample Text</t>
  </si>
  <si>
    <t>DTXSID4059914</t>
  </si>
  <si>
    <t>eLOQ (nM)</t>
  </si>
  <si>
    <t>LOD (nM)</t>
  </si>
  <si>
    <t>DTXSID</t>
  </si>
  <si>
    <t>Plasma Protein Binding</t>
  </si>
  <si>
    <t>Quantitative Limits</t>
  </si>
  <si>
    <t>Executive Summary</t>
  </si>
  <si>
    <t>7a</t>
  </si>
  <si>
    <t>C</t>
  </si>
  <si>
    <t>B</t>
  </si>
  <si>
    <t>A</t>
  </si>
  <si>
    <t>Run-specific CV</t>
  </si>
  <si>
    <t>Run-specific Avg</t>
  </si>
  <si>
    <t>99-99-0</t>
  </si>
  <si>
    <t>4-Nitrotoluene</t>
  </si>
  <si>
    <t>DTXSID5023792</t>
  </si>
  <si>
    <t>307-29-9</t>
  </si>
  <si>
    <t>375-80-4</t>
  </si>
  <si>
    <t>NA</t>
  </si>
  <si>
    <t>*</t>
  </si>
  <si>
    <t>t test</t>
  </si>
  <si>
    <t>UC Assay Date</t>
  </si>
  <si>
    <t>Stability</t>
  </si>
  <si>
    <t>Fu</t>
  </si>
  <si>
    <t>CAS#</t>
  </si>
  <si>
    <t>AbbrevSampleID</t>
  </si>
  <si>
    <t>Chemical</t>
  </si>
  <si>
    <t>Stability (T5hr/ T1hr)</t>
  </si>
  <si>
    <t>Fraction Unbound (fu)</t>
  </si>
  <si>
    <t>Aqueous Fraction</t>
  </si>
  <si>
    <t>Time 5 hr</t>
  </si>
  <si>
    <t>Time 1 hr</t>
  </si>
  <si>
    <t>Mean</t>
  </si>
  <si>
    <t>CV</t>
  </si>
  <si>
    <t>SD</t>
  </si>
  <si>
    <t>Ultracentrifugation Plasma protein binding assay - Experimental data and Fu calculations</t>
  </si>
  <si>
    <t>7010_2_072121059.D</t>
  </si>
  <si>
    <t>E:\Shark Tank\Group6_072821</t>
  </si>
  <si>
    <t>UCG6 7/19 S1 AFc</t>
  </si>
  <si>
    <t>7010_2_072121058.D</t>
  </si>
  <si>
    <t>UCG6 7/19 S1 AFb</t>
  </si>
  <si>
    <t>7010_2_072121057.D</t>
  </si>
  <si>
    <t>UCG6 7/19 S1 AFa</t>
  </si>
  <si>
    <t>7010_2_072121053.D</t>
  </si>
  <si>
    <t>UCG6 7/19 S1 T5c</t>
  </si>
  <si>
    <t>7010_2_072121052.D</t>
  </si>
  <si>
    <t>UCG6 7/19 S1 T5b</t>
  </si>
  <si>
    <t>7010_2_072121051.D</t>
  </si>
  <si>
    <t>UCG6 7/19 S1 T5a</t>
  </si>
  <si>
    <t>7010_2_072121050.D</t>
  </si>
  <si>
    <t>UCG6 7/19 S1 T1c</t>
  </si>
  <si>
    <t>7010_2_072121049.D</t>
  </si>
  <si>
    <t>UCG6 7/19 S1 T1b</t>
  </si>
  <si>
    <t>7010_2_072121048.D</t>
  </si>
  <si>
    <t>UCG6 7/19 S1 T1a</t>
  </si>
  <si>
    <t>7010_2_072121047.D</t>
  </si>
  <si>
    <t>UCG6 7/19 S2 AFc</t>
  </si>
  <si>
    <t>7010_2_072121046.D</t>
  </si>
  <si>
    <t>UCG6 7/19 S2 AFb</t>
  </si>
  <si>
    <t>Total # Samples:</t>
  </si>
  <si>
    <t>Compound</t>
  </si>
  <si>
    <t>Final Conc. Post-Crash</t>
  </si>
  <si>
    <t>Exp. Conc. Post-Crash</t>
  </si>
  <si>
    <t>&lt;70%</t>
  </si>
  <si>
    <t>&gt;130%</t>
  </si>
  <si>
    <t>Flag for outside eLOQ criteria</t>
  </si>
  <si>
    <t>All QC points for 513 outside 30% tolerance</t>
  </si>
  <si>
    <t>something appears off w/ AFS2a- exclude</t>
  </si>
  <si>
    <t>fu&gt;1, clearly there's a stability issue in the plasma that isn't present in the AF</t>
  </si>
  <si>
    <t>S2</t>
  </si>
  <si>
    <t>stability&lt;50%</t>
  </si>
  <si>
    <t>Flags:</t>
  </si>
  <si>
    <t>fu&lt;0.0063, based on eLOQ</t>
  </si>
  <si>
    <t>DTXSID5059828</t>
  </si>
  <si>
    <t>1-Iodopentadecafluoroheptane</t>
  </si>
  <si>
    <t>DTXSID7060332</t>
  </si>
  <si>
    <t>(Perfluorobutyryl)-2-thenoylmethane</t>
  </si>
  <si>
    <t>335-58-0</t>
  </si>
  <si>
    <t>559-94-4</t>
  </si>
  <si>
    <t>2021_PFAS_PPB_UC_Group8_ALK</t>
  </si>
  <si>
    <t>Assay conducted 11/16/2021</t>
  </si>
  <si>
    <t>MJP</t>
  </si>
  <si>
    <t>QC Report completed 12/19/2021</t>
  </si>
  <si>
    <t>Analytical data generated 12/9/2021</t>
  </si>
  <si>
    <t>All QC points outside 30% tolerance, fu&gt;1, clearly there's a stability issue in the plasma that isn't present in the AF, stability&lt;50%, something appears off w/ AFS2a- exclude</t>
  </si>
  <si>
    <t>stability &lt;50%, something appears off w/ AFS2a- exclude</t>
  </si>
  <si>
    <t>something appears off w/ AFS2a- exclude, fu&lt;0.0063, based on eLOQ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</si>
</sst>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\ AM/PM"/>
    <numFmt numFmtId="165" formatCode="0.000"/>
    <numFmt numFmtId="166" formatCode="0.0000"/>
  </numFmts>
  <fonts count="24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003F65"/>
      <name val="Roboto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3" fillId="0" borderId="0" xfId="1"/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vertical="center" wrapText="1"/>
    </xf>
    <xf numFmtId="0" fontId="3" fillId="0" borderId="0" xfId="5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9" fillId="0" borderId="0" xfId="0" applyFont="1" applyAlignment="1">
      <alignment vertical="center"/>
    </xf>
    <xf numFmtId="0" fontId="20" fillId="0" borderId="0" xfId="0" applyFont="1"/>
    <xf numFmtId="14" fontId="0" fillId="0" borderId="0" xfId="0" applyNumberFormat="1"/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left" vertical="center" wrapText="1"/>
    </xf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2" fontId="0" fillId="0" borderId="16" xfId="2" applyNumberFormat="1" applyFont="1" applyBorder="1" applyAlignment="1">
      <alignment horizontal="center" vertical="center"/>
    </xf>
    <xf numFmtId="2" fontId="0" fillId="0" borderId="17" xfId="2" applyNumberFormat="1" applyFont="1" applyBorder="1" applyAlignment="1">
      <alignment horizontal="center" vertical="center"/>
    </xf>
    <xf numFmtId="2" fontId="0" fillId="0" borderId="16" xfId="2" applyNumberFormat="1" applyFont="1" applyBorder="1" applyAlignment="1">
      <alignment horizontal="center"/>
    </xf>
    <xf numFmtId="2" fontId="0" fillId="0" borderId="17" xfId="2" applyNumberFormat="1" applyFont="1" applyBorder="1" applyAlignment="1">
      <alignment horizontal="center"/>
    </xf>
    <xf numFmtId="2" fontId="0" fillId="0" borderId="18" xfId="2" applyNumberFormat="1" applyFont="1" applyBorder="1" applyAlignment="1">
      <alignment horizontal="center"/>
    </xf>
    <xf numFmtId="2" fontId="0" fillId="0" borderId="24" xfId="2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0" borderId="8" xfId="2" applyNumberFormat="1" applyFont="1" applyFill="1" applyBorder="1" applyAlignment="1"/>
    <xf numFmtId="165" fontId="0" fillId="0" borderId="0" xfId="2" applyNumberFormat="1" applyFont="1" applyFill="1" applyBorder="1" applyAlignment="1"/>
    <xf numFmtId="165" fontId="0" fillId="0" borderId="33" xfId="2" applyNumberFormat="1" applyFont="1" applyFill="1" applyBorder="1" applyAlignment="1"/>
    <xf numFmtId="0" fontId="0" fillId="5" borderId="19" xfId="0" applyFill="1" applyBorder="1" applyAlignment="1">
      <alignment horizontal="center" vertical="center"/>
    </xf>
    <xf numFmtId="165" fontId="5" fillId="5" borderId="1" xfId="2" applyNumberFormat="1" applyFont="1" applyFill="1" applyBorder="1" applyAlignment="1">
      <alignment horizontal="center" vertical="center"/>
    </xf>
    <xf numFmtId="165" fontId="5" fillId="5" borderId="20" xfId="2" applyNumberFormat="1" applyFont="1" applyFill="1" applyBorder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2" fontId="9" fillId="0" borderId="33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2" fontId="0" fillId="0" borderId="33" xfId="2" applyNumberFormat="1" applyFont="1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2" fontId="0" fillId="5" borderId="21" xfId="2" applyNumberFormat="1" applyFont="1" applyFill="1" applyBorder="1"/>
    <xf numFmtId="2" fontId="0" fillId="5" borderId="22" xfId="2" applyNumberFormat="1" applyFont="1" applyFill="1" applyBorder="1"/>
    <xf numFmtId="165" fontId="0" fillId="5" borderId="23" xfId="2" applyNumberFormat="1" applyFont="1" applyFill="1" applyBorder="1"/>
    <xf numFmtId="2" fontId="0" fillId="5" borderId="23" xfId="2" applyNumberFormat="1" applyFont="1" applyFill="1" applyBorder="1"/>
    <xf numFmtId="2" fontId="0" fillId="5" borderId="37" xfId="2" applyNumberFormat="1" applyFont="1" applyFill="1" applyBorder="1"/>
    <xf numFmtId="2" fontId="0" fillId="5" borderId="38" xfId="2" applyNumberFormat="1" applyFont="1" applyFill="1" applyBorder="1"/>
    <xf numFmtId="0" fontId="0" fillId="5" borderId="39" xfId="0" applyFill="1" applyBorder="1" applyAlignment="1">
      <alignment horizontal="center"/>
    </xf>
    <xf numFmtId="0" fontId="0" fillId="0" borderId="45" xfId="0" applyBorder="1"/>
    <xf numFmtId="0" fontId="0" fillId="0" borderId="45" xfId="0" applyBorder="1" applyAlignment="1">
      <alignment horizontal="center" vertical="center"/>
    </xf>
    <xf numFmtId="165" fontId="0" fillId="0" borderId="16" xfId="2" applyNumberFormat="1" applyFont="1" applyBorder="1"/>
    <xf numFmtId="165" fontId="0" fillId="0" borderId="17" xfId="2" applyNumberFormat="1" applyFont="1" applyBorder="1"/>
    <xf numFmtId="165" fontId="0" fillId="0" borderId="18" xfId="2" applyNumberFormat="1" applyFont="1" applyBorder="1"/>
    <xf numFmtId="165" fontId="0" fillId="0" borderId="16" xfId="2" applyNumberFormat="1" applyFon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165" fontId="0" fillId="0" borderId="18" xfId="2" applyNumberFormat="1" applyFont="1" applyBorder="1" applyAlignment="1">
      <alignment horizontal="center" vertical="center"/>
    </xf>
    <xf numFmtId="165" fontId="0" fillId="5" borderId="21" xfId="2" applyNumberFormat="1" applyFont="1" applyFill="1" applyBorder="1"/>
    <xf numFmtId="165" fontId="0" fillId="5" borderId="22" xfId="2" applyNumberFormat="1" applyFont="1" applyFill="1" applyBorder="1"/>
    <xf numFmtId="165" fontId="0" fillId="0" borderId="30" xfId="2" applyNumberFormat="1" applyFont="1" applyBorder="1"/>
    <xf numFmtId="165" fontId="0" fillId="0" borderId="30" xfId="2" applyNumberFormat="1" applyFont="1" applyBorder="1" applyAlignment="1">
      <alignment horizontal="center" vertical="center"/>
    </xf>
    <xf numFmtId="2" fontId="0" fillId="0" borderId="30" xfId="2" applyNumberFormat="1" applyFont="1" applyBorder="1" applyAlignment="1">
      <alignment horizontal="center" vertical="center"/>
    </xf>
    <xf numFmtId="2" fontId="0" fillId="0" borderId="30" xfId="2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166" fontId="0" fillId="0" borderId="0" xfId="0" applyNumberFormat="1"/>
    <xf numFmtId="16" fontId="23" fillId="0" borderId="30" xfId="0" applyNumberFormat="1" applyFont="1" applyBorder="1" applyAlignment="1">
      <alignment horizontal="center"/>
    </xf>
    <xf numFmtId="0" fontId="0" fillId="0" borderId="50" xfId="0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" fontId="23" fillId="0" borderId="19" xfId="0" applyNumberFormat="1" applyFont="1" applyBorder="1" applyAlignment="1">
      <alignment horizontal="center"/>
    </xf>
    <xf numFmtId="16" fontId="23" fillId="0" borderId="1" xfId="0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165" fontId="0" fillId="5" borderId="23" xfId="2" applyNumberFormat="1" applyFont="1" applyFill="1" applyBorder="1" applyAlignment="1">
      <alignment horizontal="center"/>
    </xf>
    <xf numFmtId="166" fontId="23" fillId="0" borderId="0" xfId="0" applyNumberFormat="1" applyFont="1" applyAlignment="1">
      <alignment horizontal="center"/>
    </xf>
    <xf numFmtId="166" fontId="9" fillId="0" borderId="0" xfId="0" applyNumberFormat="1" applyFont="1"/>
    <xf numFmtId="0" fontId="12" fillId="0" borderId="0" xfId="0" applyFont="1"/>
    <xf numFmtId="0" fontId="23" fillId="0" borderId="0" xfId="0" applyFont="1"/>
    <xf numFmtId="14" fontId="12" fillId="0" borderId="0" xfId="0" applyNumberFormat="1" applyFont="1"/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7" fillId="4" borderId="0" xfId="4"/>
    <xf numFmtId="0" fontId="6" fillId="3" borderId="0" xfId="3" applyAlignment="1">
      <alignment horizontal="center"/>
    </xf>
    <xf numFmtId="0" fontId="0" fillId="6" borderId="0" xfId="0" applyFill="1"/>
    <xf numFmtId="0" fontId="0" fillId="0" borderId="0" xfId="0" applyAlignment="1" applyProtection="1">
      <alignment horizontal="center" vertical="center"/>
      <protection locked="0"/>
    </xf>
    <xf numFmtId="0" fontId="0" fillId="7" borderId="0" xfId="0" applyFill="1"/>
    <xf numFmtId="2" fontId="0" fillId="7" borderId="18" xfId="2" applyNumberFormat="1" applyFont="1" applyFill="1" applyBorder="1" applyAlignment="1">
      <alignment horizontal="center" vertical="center"/>
    </xf>
    <xf numFmtId="0" fontId="0" fillId="8" borderId="0" xfId="0" applyFill="1"/>
    <xf numFmtId="165" fontId="0" fillId="8" borderId="23" xfId="2" applyNumberFormat="1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2" fontId="0" fillId="10" borderId="17" xfId="2" applyNumberFormat="1" applyFont="1" applyFill="1" applyBorder="1" applyAlignment="1">
      <alignment horizontal="center" vertical="center"/>
    </xf>
    <xf numFmtId="165" fontId="0" fillId="9" borderId="23" xfId="2" applyNumberFormat="1" applyFont="1" applyFill="1" applyBorder="1"/>
    <xf numFmtId="0" fontId="14" fillId="0" borderId="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8" borderId="15" xfId="0" applyNumberFormat="1" applyFill="1" applyBorder="1" applyAlignment="1">
      <alignment horizontal="center" vertical="center"/>
    </xf>
    <xf numFmtId="165" fontId="0" fillId="8" borderId="14" xfId="0" applyNumberFormat="1" applyFill="1" applyBorder="1" applyAlignment="1">
      <alignment horizontal="center" vertical="center"/>
    </xf>
    <xf numFmtId="165" fontId="0" fillId="8" borderId="13" xfId="0" applyNumberFormat="1" applyFill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23" fillId="0" borderId="0" xfId="0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6">
    <cellStyle name="Bad" xfId="3" builtinId="27"/>
    <cellStyle name="Hyperlink" xfId="1" builtinId="8"/>
    <cellStyle name="Hyperlink 2" xfId="5" xr:uid="{77BD6BD6-1BB3-47B1-9244-5F31903F468A}"/>
    <cellStyle name="Neutral" xfId="4" builtinId="28"/>
    <cellStyle name="Normal" xfId="0" builtinId="0"/>
    <cellStyle name="Percent" xfId="2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4F807D3B-5059-49BE-9718-1507A7F46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0</xdr:rowOff>
    </xdr:from>
    <xdr:to>
      <xdr:col>14</xdr:col>
      <xdr:colOff>238125</xdr:colOff>
      <xdr:row>75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2AF50-E998-4C79-B6A1-C9C4F5FE2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14</xdr:col>
      <xdr:colOff>238125</xdr:colOff>
      <xdr:row>97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D3177F-FEC2-4A65-8D68-9514809C1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14</xdr:col>
      <xdr:colOff>238125</xdr:colOff>
      <xdr:row>119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0234BD-275C-42F9-88A0-C86189883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14</xdr:col>
      <xdr:colOff>238125</xdr:colOff>
      <xdr:row>141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2273E2-6D19-46AE-9256-10D71479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14</xdr:col>
      <xdr:colOff>238125</xdr:colOff>
      <xdr:row>163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D990D1-2046-4068-88A3-903B6F5E4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57150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2B1701-5E06-4E32-A84C-1805D31A0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816183-5DD5-44D2-9D37-0F8ED500A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762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57150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C445A-19DD-4840-867B-55864B6A0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8BFA54-187B-45B6-BC17-5B7FA51DF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762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57150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357981-5D51-4D81-8BE0-149CCC2D2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A79510-0B67-462D-A85A-A5AC29D75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762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57150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A9FEA-7F86-4A2F-90C2-4FAEBD660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E6B8D4-2916-4DEF-A085-6F1CD6D8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762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57150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F2CC6-53E5-42F1-82D6-3BDA8403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26</xdr:col>
      <xdr:colOff>552450</xdr:colOff>
      <xdr:row>25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6D9AF3-7C5A-4FEB-91C1-64E37ED85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762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kreutz_anna_epa_gov/Documents/Profile/Documents/PFAS_Data/120619_PFAS_PPB_Amides_UC_AK_031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OneDrive%20-%20Environmental%20Protection%20Agency%20(EPA)\Profile\Documents\PFAS\PFAS_Data\021220_915_965_476_267_906_273_913_899_900_analysis_08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AK"/>
      <sheetName val="FractionUnbound"/>
      <sheetName val="Blanks"/>
      <sheetName val="LOD"/>
      <sheetName val="CC,eLOQ"/>
      <sheetName val="InternalStandards"/>
      <sheetName val="SampleIDs"/>
      <sheetName val="QC"/>
      <sheetName val="1206Analysis"/>
      <sheetName val="4NT Analysis"/>
      <sheetName val="102919RawOutput"/>
      <sheetName val="102919Raw4NT"/>
      <sheetName val="110119RawOutput"/>
      <sheetName val="121019RawOutput"/>
      <sheetName val="ValueList_Helper"/>
    </sheetNames>
    <sheetDataSet>
      <sheetData sheetId="0" refreshError="1"/>
      <sheetData sheetId="1" refreshError="1"/>
      <sheetData sheetId="2">
        <row r="6">
          <cell r="B6" t="str">
            <v>Heptafluorobutyramide</v>
          </cell>
          <cell r="O6">
            <v>0.60092417624380812</v>
          </cell>
          <cell r="P6" t="str">
            <v>NA</v>
          </cell>
        </row>
        <row r="14">
          <cell r="O14">
            <v>0.60148329327336159</v>
          </cell>
          <cell r="P14">
            <v>0.45041982430871347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"/>
      <sheetName val="FractionUnbound_Adjusted"/>
      <sheetName val="Sample ID"/>
      <sheetName val="Blanks"/>
      <sheetName val="QC"/>
      <sheetName val="Control Chart"/>
      <sheetName val="Control Chart_3125"/>
      <sheetName val="Control Chart_899"/>
      <sheetName val="ValueList_Helper"/>
      <sheetName val="ControlChart_899&amp;900_MFOET"/>
      <sheetName val="ControlChart_899&amp;900_4NT13C6"/>
      <sheetName val="UC Data"/>
      <sheetName val="3125Data"/>
      <sheetName val="899&amp;900 Data"/>
      <sheetName val="899_Data0225"/>
      <sheetName val="900 Cal"/>
      <sheetName val="900_MDL_CC1"/>
      <sheetName val="899 Cal"/>
      <sheetName val="899_MDL_CC1"/>
      <sheetName val="MDL Data"/>
      <sheetName val="915_Cal"/>
      <sheetName val="915 MDL"/>
      <sheetName val="965 Cal"/>
      <sheetName val="965 MDL"/>
      <sheetName val="476 Cal"/>
      <sheetName val="476 MDL"/>
      <sheetName val="267 Cal"/>
      <sheetName val="267 MDL"/>
      <sheetName val="906 Cal"/>
      <sheetName val="906 MDL"/>
      <sheetName val="273 Cal"/>
      <sheetName val="273 MDL"/>
      <sheetName val="913 Cal"/>
      <sheetName val="913 MDL"/>
      <sheetName val="Cal_Curve 3125"/>
      <sheetName val="3125_MDL"/>
      <sheetName val="4NT Cal"/>
      <sheetName val="4NT MDL"/>
      <sheetName val="3125Cal Curve_4NT"/>
      <sheetName val="4NT Cal_899&amp;900"/>
      <sheetName val="4NT_MDL_CC1_899&amp;900"/>
      <sheetName val="Analysis"/>
      <sheetName val="FractionUnbound_Old"/>
    </sheetNames>
    <sheetDataSet>
      <sheetData sheetId="0"/>
      <sheetData sheetId="1"/>
      <sheetData sheetId="2">
        <row r="20">
          <cell r="T20">
            <v>0.99292990316662777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56DB-C80B-4542-A2AD-EFA3E041380C}">
  <dimension ref="A1:G59"/>
  <sheetViews>
    <sheetView topLeftCell="A35" zoomScale="90" zoomScaleNormal="90" workbookViewId="0">
      <selection activeCell="C46" sqref="C46"/>
    </sheetView>
  </sheetViews>
  <sheetFormatPr defaultRowHeight="15"/>
  <cols>
    <col min="1" max="1" width="38.85546875" customWidth="1"/>
    <col min="2" max="2" width="60.5703125" customWidth="1"/>
    <col min="3" max="3" width="20.7109375" customWidth="1"/>
    <col min="4" max="5" width="27.42578125" customWidth="1"/>
    <col min="6" max="6" width="21.85546875" customWidth="1"/>
  </cols>
  <sheetData>
    <row r="1" spans="1:5" ht="18.75">
      <c r="A1" s="35" t="s">
        <v>247</v>
      </c>
    </row>
    <row r="2" spans="1:5">
      <c r="A2" s="12" t="s">
        <v>246</v>
      </c>
      <c r="B2" t="s">
        <v>245</v>
      </c>
    </row>
    <row r="3" spans="1:5" ht="14.25" customHeight="1">
      <c r="A3" s="12" t="s">
        <v>244</v>
      </c>
      <c r="B3" s="12" t="s">
        <v>334</v>
      </c>
      <c r="C3" s="28" t="s">
        <v>243</v>
      </c>
    </row>
    <row r="4" spans="1:5">
      <c r="A4" s="34" t="s">
        <v>242</v>
      </c>
      <c r="B4" s="32"/>
      <c r="C4" s="31" t="s">
        <v>241</v>
      </c>
    </row>
    <row r="5" spans="1:5">
      <c r="A5" s="12" t="s">
        <v>239</v>
      </c>
      <c r="B5" s="33">
        <v>44516</v>
      </c>
      <c r="C5" s="16" t="s">
        <v>240</v>
      </c>
    </row>
    <row r="6" spans="1:5">
      <c r="A6" s="12" t="s">
        <v>236</v>
      </c>
      <c r="B6" s="33" t="s">
        <v>166</v>
      </c>
    </row>
    <row r="7" spans="1:5">
      <c r="A7" s="12" t="s">
        <v>239</v>
      </c>
      <c r="B7" s="33">
        <v>44516</v>
      </c>
      <c r="C7" s="16" t="s">
        <v>238</v>
      </c>
    </row>
    <row r="8" spans="1:5">
      <c r="A8" s="12" t="s">
        <v>237</v>
      </c>
      <c r="B8" s="33">
        <v>44516</v>
      </c>
      <c r="C8" s="16"/>
    </row>
    <row r="9" spans="1:5">
      <c r="A9" s="12" t="s">
        <v>236</v>
      </c>
      <c r="B9" s="33" t="s">
        <v>166</v>
      </c>
    </row>
    <row r="10" spans="1:5">
      <c r="A10" s="12" t="s">
        <v>235</v>
      </c>
      <c r="B10" t="s">
        <v>166</v>
      </c>
    </row>
    <row r="11" spans="1:5">
      <c r="A11" s="12" t="s">
        <v>234</v>
      </c>
      <c r="B11" t="s">
        <v>233</v>
      </c>
      <c r="C11" s="16" t="s">
        <v>232</v>
      </c>
    </row>
    <row r="12" spans="1:5" ht="45">
      <c r="A12" s="12" t="s">
        <v>231</v>
      </c>
      <c r="B12" s="32" t="s">
        <v>230</v>
      </c>
      <c r="C12" s="31" t="s">
        <v>229</v>
      </c>
    </row>
    <row r="13" spans="1:5">
      <c r="A13" s="12"/>
    </row>
    <row r="14" spans="1:5">
      <c r="A14" s="12" t="s">
        <v>228</v>
      </c>
      <c r="B14" s="16">
        <f>SampleIDs!L2</f>
        <v>62</v>
      </c>
    </row>
    <row r="16" spans="1:5" ht="15" customHeight="1">
      <c r="A16" s="12" t="s">
        <v>141</v>
      </c>
      <c r="B16" s="146"/>
      <c r="C16" s="146"/>
      <c r="D16" s="146"/>
      <c r="E16" t="s">
        <v>145</v>
      </c>
    </row>
    <row r="17" spans="1:6">
      <c r="A17" s="12"/>
      <c r="B17" s="146"/>
      <c r="C17" s="146"/>
      <c r="D17" s="146"/>
      <c r="E17" t="s">
        <v>146</v>
      </c>
      <c r="F17" s="30" t="s">
        <v>147</v>
      </c>
    </row>
    <row r="18" spans="1:6">
      <c r="A18" s="12"/>
      <c r="B18" s="146"/>
      <c r="C18" s="146"/>
      <c r="D18" s="146"/>
      <c r="E18" t="s">
        <v>148</v>
      </c>
    </row>
    <row r="19" spans="1:6">
      <c r="A19" s="12"/>
      <c r="B19" s="146"/>
      <c r="C19" s="146"/>
      <c r="D19" s="146"/>
      <c r="E19" s="29"/>
    </row>
    <row r="20" spans="1:6">
      <c r="A20" s="12"/>
      <c r="B20" s="146"/>
      <c r="C20" s="146"/>
      <c r="D20" s="146"/>
      <c r="E20" s="29"/>
    </row>
    <row r="21" spans="1:6">
      <c r="A21" s="12"/>
      <c r="B21" s="146"/>
      <c r="C21" s="146"/>
      <c r="D21" s="146"/>
      <c r="E21" s="29"/>
    </row>
    <row r="22" spans="1:6">
      <c r="A22" s="12"/>
      <c r="B22" s="146"/>
      <c r="C22" s="146"/>
      <c r="D22" s="146"/>
      <c r="E22" s="29"/>
    </row>
    <row r="23" spans="1:6">
      <c r="A23" s="12"/>
      <c r="B23" s="146"/>
      <c r="C23" s="146"/>
      <c r="D23" s="146"/>
    </row>
    <row r="24" spans="1:6">
      <c r="A24" s="12" t="s">
        <v>227</v>
      </c>
      <c r="B24" s="13" t="s">
        <v>226</v>
      </c>
      <c r="C24" s="16"/>
      <c r="D24" s="16"/>
      <c r="E24" s="16"/>
    </row>
    <row r="26" spans="1:6">
      <c r="A26" s="12" t="s">
        <v>225</v>
      </c>
      <c r="B26" s="28"/>
    </row>
    <row r="27" spans="1:6" ht="15.75" thickBot="1">
      <c r="A27" s="19" t="s">
        <v>224</v>
      </c>
      <c r="B27" s="19" t="s">
        <v>223</v>
      </c>
      <c r="C27" s="19" t="s">
        <v>220</v>
      </c>
      <c r="D27" s="19" t="s">
        <v>60</v>
      </c>
      <c r="E27" s="19"/>
    </row>
    <row r="28" spans="1:6" ht="15.75">
      <c r="A28" s="27" t="s">
        <v>222</v>
      </c>
      <c r="B28" s="147" t="s">
        <v>221</v>
      </c>
      <c r="C28" s="147" t="s">
        <v>220</v>
      </c>
      <c r="D28" s="26" t="s">
        <v>219</v>
      </c>
      <c r="E28" s="26" t="s">
        <v>218</v>
      </c>
    </row>
    <row r="29" spans="1:6" ht="16.5" thickBot="1">
      <c r="A29" s="23" t="s">
        <v>217</v>
      </c>
      <c r="B29" s="148"/>
      <c r="C29" s="148"/>
      <c r="D29" s="25" t="s">
        <v>216</v>
      </c>
      <c r="E29" s="25" t="s">
        <v>215</v>
      </c>
    </row>
    <row r="30" spans="1:6" ht="18.75">
      <c r="A30" s="142" t="s">
        <v>214</v>
      </c>
      <c r="B30" s="142" t="s">
        <v>213</v>
      </c>
      <c r="C30" s="24" t="s">
        <v>212</v>
      </c>
      <c r="D30" s="142" t="s">
        <v>211</v>
      </c>
      <c r="E30" s="142" t="s">
        <v>210</v>
      </c>
    </row>
    <row r="31" spans="1:6" ht="16.5" thickBot="1">
      <c r="A31" s="143"/>
      <c r="B31" s="143"/>
      <c r="C31" s="22" t="s">
        <v>209</v>
      </c>
      <c r="D31" s="143"/>
      <c r="E31" s="143"/>
    </row>
    <row r="32" spans="1:6" ht="16.5" thickBot="1">
      <c r="A32" s="23" t="s">
        <v>208</v>
      </c>
      <c r="B32" s="22" t="s">
        <v>207</v>
      </c>
      <c r="C32" s="22" t="s">
        <v>206</v>
      </c>
      <c r="D32" s="22" t="s">
        <v>1</v>
      </c>
      <c r="E32" s="22" t="s">
        <v>192</v>
      </c>
    </row>
    <row r="33" spans="1:7" ht="32.25" thickBot="1">
      <c r="A33" s="23" t="s">
        <v>205</v>
      </c>
      <c r="B33" s="22" t="s">
        <v>204</v>
      </c>
      <c r="C33" s="22" t="s">
        <v>203</v>
      </c>
      <c r="D33" s="22" t="s">
        <v>202</v>
      </c>
      <c r="E33" s="22" t="s">
        <v>201</v>
      </c>
    </row>
    <row r="34" spans="1:7" ht="16.5" thickBot="1">
      <c r="A34" s="23" t="s">
        <v>200</v>
      </c>
      <c r="B34" s="22" t="s">
        <v>199</v>
      </c>
      <c r="C34" s="22" t="s">
        <v>198</v>
      </c>
      <c r="D34" s="22" t="s">
        <v>197</v>
      </c>
      <c r="E34" s="22" t="s">
        <v>192</v>
      </c>
    </row>
    <row r="35" spans="1:7" ht="48" thickBot="1">
      <c r="A35" s="23" t="s">
        <v>196</v>
      </c>
      <c r="B35" s="22" t="s">
        <v>195</v>
      </c>
      <c r="C35" s="22" t="s">
        <v>194</v>
      </c>
      <c r="D35" s="22" t="s">
        <v>193</v>
      </c>
      <c r="E35" s="22" t="s">
        <v>192</v>
      </c>
    </row>
    <row r="37" spans="1:7">
      <c r="A37" s="12" t="s">
        <v>191</v>
      </c>
      <c r="B37" s="16"/>
    </row>
    <row r="38" spans="1:7">
      <c r="A38" s="19" t="s">
        <v>190</v>
      </c>
      <c r="B38" s="19" t="s">
        <v>57</v>
      </c>
      <c r="C38" s="19" t="s">
        <v>189</v>
      </c>
      <c r="D38" s="19" t="s">
        <v>188</v>
      </c>
      <c r="E38" s="19" t="s">
        <v>187</v>
      </c>
      <c r="F38" s="19" t="s">
        <v>186</v>
      </c>
      <c r="G38" s="12" t="s">
        <v>185</v>
      </c>
    </row>
    <row r="39" spans="1:7">
      <c r="A39" s="52" t="s">
        <v>328</v>
      </c>
      <c r="B39" s="52" t="s">
        <v>329</v>
      </c>
      <c r="C39" s="52">
        <v>513</v>
      </c>
      <c r="D39" s="20" t="s">
        <v>178</v>
      </c>
      <c r="E39" s="144" t="s">
        <v>184</v>
      </c>
      <c r="F39" s="16">
        <v>495.95800000000003</v>
      </c>
      <c r="G39" t="s">
        <v>339</v>
      </c>
    </row>
    <row r="40" spans="1:7">
      <c r="A40" s="52" t="s">
        <v>180</v>
      </c>
      <c r="B40" s="52" t="s">
        <v>179</v>
      </c>
      <c r="C40" s="52">
        <v>268</v>
      </c>
      <c r="D40" s="133" t="s">
        <v>178</v>
      </c>
      <c r="E40" s="144"/>
      <c r="F40" s="16">
        <v>399.10300000000001</v>
      </c>
      <c r="G40" t="s">
        <v>340</v>
      </c>
    </row>
    <row r="41" spans="1:7">
      <c r="A41" s="52" t="s">
        <v>183</v>
      </c>
      <c r="B41" s="52" t="s">
        <v>182</v>
      </c>
      <c r="C41" s="52">
        <v>275</v>
      </c>
      <c r="D41" s="133" t="s">
        <v>181</v>
      </c>
      <c r="E41" s="144"/>
      <c r="F41" s="16">
        <v>553.85599999999999</v>
      </c>
      <c r="G41" t="s">
        <v>322</v>
      </c>
    </row>
    <row r="42" spans="1:7">
      <c r="A42" s="52" t="s">
        <v>330</v>
      </c>
      <c r="B42" s="52" t="s">
        <v>331</v>
      </c>
      <c r="C42" s="52">
        <v>812</v>
      </c>
      <c r="D42" s="20" t="s">
        <v>181</v>
      </c>
      <c r="E42" s="144"/>
      <c r="F42" s="16">
        <v>322.2</v>
      </c>
      <c r="G42" t="s">
        <v>341</v>
      </c>
    </row>
    <row r="43" spans="1:7">
      <c r="A43" s="21"/>
      <c r="B43" s="21"/>
      <c r="C43" s="21"/>
      <c r="D43" s="20"/>
      <c r="E43" s="20"/>
      <c r="F43" s="16"/>
    </row>
    <row r="44" spans="1:7">
      <c r="D44" s="14"/>
      <c r="E44" s="14"/>
    </row>
    <row r="45" spans="1:7">
      <c r="A45" s="19" t="s">
        <v>177</v>
      </c>
      <c r="D45" s="14"/>
      <c r="E45" s="14"/>
    </row>
    <row r="46" spans="1:7">
      <c r="A46" s="16" t="s">
        <v>112</v>
      </c>
      <c r="B46" s="18" t="s">
        <v>176</v>
      </c>
    </row>
    <row r="47" spans="1:7">
      <c r="A47" s="16" t="s">
        <v>30</v>
      </c>
      <c r="B47" s="18" t="s">
        <v>175</v>
      </c>
    </row>
    <row r="48" spans="1:7">
      <c r="A48" s="16" t="s">
        <v>174</v>
      </c>
      <c r="B48" t="s">
        <v>173</v>
      </c>
    </row>
    <row r="49" spans="1:2">
      <c r="A49" s="16" t="s">
        <v>172</v>
      </c>
      <c r="B49" t="s">
        <v>171</v>
      </c>
    </row>
    <row r="50" spans="1:2">
      <c r="A50" s="16"/>
    </row>
    <row r="51" spans="1:2">
      <c r="A51" s="145" t="s">
        <v>170</v>
      </c>
      <c r="B51" s="145"/>
    </row>
    <row r="52" spans="1:2">
      <c r="A52" s="17" t="s">
        <v>169</v>
      </c>
      <c r="B52" s="17" t="s">
        <v>168</v>
      </c>
    </row>
    <row r="53" spans="1:2">
      <c r="A53" s="16" t="s">
        <v>336</v>
      </c>
      <c r="B53" s="15" t="s">
        <v>335</v>
      </c>
    </row>
    <row r="54" spans="1:2">
      <c r="A54" s="16" t="s">
        <v>167</v>
      </c>
      <c r="B54" s="15" t="s">
        <v>338</v>
      </c>
    </row>
    <row r="55" spans="1:2">
      <c r="A55" s="16" t="s">
        <v>166</v>
      </c>
      <c r="B55" s="15" t="s">
        <v>337</v>
      </c>
    </row>
    <row r="56" spans="1:2">
      <c r="A56" s="14"/>
      <c r="B56" s="13"/>
    </row>
    <row r="57" spans="1:2">
      <c r="A57" s="12" t="s">
        <v>165</v>
      </c>
    </row>
    <row r="58" spans="1:2">
      <c r="A58" s="11" t="s">
        <v>164</v>
      </c>
      <c r="B58" s="10"/>
    </row>
    <row r="59" spans="1:2">
      <c r="A59" s="9"/>
    </row>
  </sheetData>
  <mergeCells count="9">
    <mergeCell ref="E30:E31"/>
    <mergeCell ref="E39:E42"/>
    <mergeCell ref="A51:B51"/>
    <mergeCell ref="B16:D23"/>
    <mergeCell ref="B28:B29"/>
    <mergeCell ref="C28:C29"/>
    <mergeCell ref="A30:A31"/>
    <mergeCell ref="B30:B31"/>
    <mergeCell ref="D30:D31"/>
  </mergeCells>
  <hyperlinks>
    <hyperlink ref="F17" r:id="rId1" xr:uid="{9BF103EF-9256-4569-87CA-FE82DF4CB4BB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D3E9-C1C4-42D3-94B9-900DDD365C37}">
  <dimension ref="A1:K28"/>
  <sheetViews>
    <sheetView workbookViewId="0"/>
  </sheetViews>
  <sheetFormatPr defaultRowHeight="15"/>
  <cols>
    <col min="3" max="3" width="13.5703125" customWidth="1"/>
    <col min="4" max="4" width="20.5703125" customWidth="1"/>
    <col min="7" max="7" width="16.28515625" customWidth="1"/>
  </cols>
  <sheetData>
    <row r="1" spans="1:11">
      <c r="A1" t="s">
        <v>141</v>
      </c>
    </row>
    <row r="3" spans="1:11">
      <c r="A3" t="s">
        <v>150</v>
      </c>
    </row>
    <row r="5" spans="1:11">
      <c r="A5" s="203" t="s">
        <v>28</v>
      </c>
      <c r="B5" s="204"/>
      <c r="C5" s="204"/>
      <c r="D5" s="204"/>
      <c r="E5" s="204"/>
      <c r="F5" s="204"/>
      <c r="G5" s="205"/>
      <c r="H5" s="203" t="s">
        <v>92</v>
      </c>
      <c r="I5" s="204"/>
      <c r="J5" s="204"/>
      <c r="K5" s="205"/>
    </row>
    <row r="6" spans="1:11">
      <c r="A6" s="1" t="s">
        <v>115</v>
      </c>
      <c r="B6" s="1" t="s">
        <v>115</v>
      </c>
      <c r="C6" s="1" t="s">
        <v>57</v>
      </c>
      <c r="D6" s="1" t="s">
        <v>49</v>
      </c>
      <c r="E6" s="1" t="s">
        <v>60</v>
      </c>
      <c r="F6" s="1" t="s">
        <v>29</v>
      </c>
      <c r="G6" s="1" t="s">
        <v>64</v>
      </c>
      <c r="H6" s="1" t="s">
        <v>6</v>
      </c>
      <c r="I6" s="1" t="s">
        <v>23</v>
      </c>
      <c r="J6" s="1" t="s">
        <v>1</v>
      </c>
      <c r="K6" s="1" t="s">
        <v>72</v>
      </c>
    </row>
    <row r="7" spans="1:11">
      <c r="A7" s="3"/>
      <c r="B7" s="3"/>
      <c r="C7" s="3" t="s">
        <v>119</v>
      </c>
      <c r="D7" s="3" t="s">
        <v>151</v>
      </c>
      <c r="E7" s="3" t="s">
        <v>43</v>
      </c>
      <c r="F7" s="3" t="s">
        <v>87</v>
      </c>
      <c r="G7" s="4">
        <v>44517.730425046298</v>
      </c>
      <c r="H7" s="2">
        <v>17.29955</v>
      </c>
      <c r="I7" s="2">
        <v>6.2154720487388104</v>
      </c>
      <c r="J7" s="2">
        <v>88.792457839125802</v>
      </c>
      <c r="K7" s="2">
        <v>9568.6797929690892</v>
      </c>
    </row>
    <row r="8" spans="1:11">
      <c r="A8" s="3"/>
      <c r="B8" s="3"/>
      <c r="C8" s="3" t="s">
        <v>119</v>
      </c>
      <c r="D8" s="3" t="s">
        <v>152</v>
      </c>
      <c r="E8" s="3" t="s">
        <v>43</v>
      </c>
      <c r="F8" s="3" t="s">
        <v>87</v>
      </c>
      <c r="G8" s="4">
        <v>44517.753160300897</v>
      </c>
      <c r="H8" s="2">
        <v>17.29955</v>
      </c>
      <c r="I8" s="2">
        <v>6.9023752600781796</v>
      </c>
      <c r="J8" s="2">
        <v>98.605360858259701</v>
      </c>
      <c r="K8" s="2">
        <v>10212.1037205387</v>
      </c>
    </row>
    <row r="9" spans="1:11">
      <c r="A9" s="3"/>
      <c r="B9" s="3"/>
      <c r="C9" s="3" t="s">
        <v>119</v>
      </c>
      <c r="D9" s="3" t="s">
        <v>153</v>
      </c>
      <c r="E9" s="3" t="s">
        <v>43</v>
      </c>
      <c r="F9" s="3" t="s">
        <v>87</v>
      </c>
      <c r="G9" s="4">
        <v>44517.775877916698</v>
      </c>
      <c r="H9" s="2">
        <v>17.299533333333301</v>
      </c>
      <c r="I9" s="2">
        <v>7.18325970852253</v>
      </c>
      <c r="J9" s="2">
        <v>102.617995836036</v>
      </c>
      <c r="K9" s="2">
        <v>11163.4223156526</v>
      </c>
    </row>
    <row r="10" spans="1:11">
      <c r="A10" s="3"/>
      <c r="B10" s="3"/>
      <c r="C10" s="3" t="s">
        <v>119</v>
      </c>
      <c r="D10" s="3" t="s">
        <v>154</v>
      </c>
      <c r="E10" s="3" t="s">
        <v>43</v>
      </c>
      <c r="F10" s="3" t="s">
        <v>87</v>
      </c>
      <c r="G10" s="4">
        <v>44517.798619189802</v>
      </c>
      <c r="H10" s="2">
        <v>17.29955</v>
      </c>
      <c r="I10" s="2">
        <v>6.9345321554624402</v>
      </c>
      <c r="J10" s="2">
        <v>99.064745078034903</v>
      </c>
      <c r="K10" s="2">
        <v>10465.133361461099</v>
      </c>
    </row>
    <row r="11" spans="1:11">
      <c r="A11" s="3"/>
      <c r="B11" s="3"/>
      <c r="C11" s="3" t="s">
        <v>119</v>
      </c>
      <c r="D11" s="3" t="s">
        <v>155</v>
      </c>
      <c r="E11" s="3" t="s">
        <v>43</v>
      </c>
      <c r="F11" s="3" t="s">
        <v>87</v>
      </c>
      <c r="G11" s="4">
        <v>44517.821294270798</v>
      </c>
      <c r="H11" s="2">
        <v>17.3038833333333</v>
      </c>
      <c r="I11" s="2">
        <v>8.5530061776852406</v>
      </c>
      <c r="J11" s="2">
        <v>122.185802538361</v>
      </c>
      <c r="K11" s="2">
        <v>12838.5884420208</v>
      </c>
    </row>
    <row r="12" spans="1:11">
      <c r="A12" s="3"/>
      <c r="B12" s="3"/>
      <c r="C12" s="3" t="s">
        <v>119</v>
      </c>
      <c r="D12" s="3" t="s">
        <v>156</v>
      </c>
      <c r="E12" s="3" t="s">
        <v>43</v>
      </c>
      <c r="F12" s="3" t="s">
        <v>87</v>
      </c>
      <c r="G12" s="4">
        <v>44517.844015856499</v>
      </c>
      <c r="H12" s="2">
        <v>17.29955</v>
      </c>
      <c r="I12" s="2">
        <v>6.9622746312112698</v>
      </c>
      <c r="J12" s="2">
        <v>99.461066160160996</v>
      </c>
      <c r="K12" s="2">
        <v>10206.1433398441</v>
      </c>
    </row>
    <row r="13" spans="1:11">
      <c r="A13" s="3"/>
      <c r="B13" s="3"/>
      <c r="C13" s="3" t="s">
        <v>119</v>
      </c>
      <c r="D13" s="3" t="s">
        <v>157</v>
      </c>
      <c r="E13" s="3" t="s">
        <v>43</v>
      </c>
      <c r="F13" s="3" t="s">
        <v>87</v>
      </c>
      <c r="G13" s="4">
        <v>44517.866691400501</v>
      </c>
      <c r="H13" s="2">
        <v>17.299533333333301</v>
      </c>
      <c r="I13" s="2">
        <v>6.24908001830154</v>
      </c>
      <c r="J13" s="2">
        <v>89.272571690022005</v>
      </c>
      <c r="K13" s="2">
        <v>9340.1245996093003</v>
      </c>
    </row>
    <row r="14" spans="1:11">
      <c r="H14" t="s">
        <v>142</v>
      </c>
      <c r="I14">
        <f>ROUND(STDEV(I7:I13),2)</f>
        <v>0.78</v>
      </c>
    </row>
    <row r="15" spans="1:11">
      <c r="A15" s="5" t="s">
        <v>143</v>
      </c>
      <c r="E15" s="6">
        <v>3.1429999999999998</v>
      </c>
      <c r="H15" t="s">
        <v>144</v>
      </c>
      <c r="I15">
        <f>ROUND((I14*E15),2)</f>
        <v>2.4500000000000002</v>
      </c>
    </row>
    <row r="26" spans="1:8">
      <c r="A26" t="s">
        <v>145</v>
      </c>
    </row>
    <row r="27" spans="1:8">
      <c r="A27" t="s">
        <v>146</v>
      </c>
      <c r="C27" s="7" t="s">
        <v>147</v>
      </c>
    </row>
    <row r="28" spans="1:8">
      <c r="A28" t="s">
        <v>148</v>
      </c>
      <c r="H28" s="7" t="s">
        <v>149</v>
      </c>
    </row>
  </sheetData>
  <mergeCells count="2">
    <mergeCell ref="A5:G5"/>
    <mergeCell ref="H5:K5"/>
  </mergeCells>
  <hyperlinks>
    <hyperlink ref="H28" r:id="rId1" xr:uid="{2AA20C73-2F99-4F3C-B6C9-250D6C96363A}"/>
    <hyperlink ref="C27" r:id="rId2" xr:uid="{F22C91CD-0BE3-4A13-95C0-DD544D350BE3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F810-416D-4183-A7EE-39006EFF4EB2}">
  <dimension ref="A1:K28"/>
  <sheetViews>
    <sheetView workbookViewId="0"/>
  </sheetViews>
  <sheetFormatPr defaultRowHeight="15"/>
  <cols>
    <col min="3" max="3" width="13.5703125" customWidth="1"/>
    <col min="4" max="4" width="20.5703125" customWidth="1"/>
    <col min="7" max="7" width="16.28515625" customWidth="1"/>
  </cols>
  <sheetData>
    <row r="1" spans="1:11">
      <c r="A1" t="s">
        <v>141</v>
      </c>
    </row>
    <row r="3" spans="1:11">
      <c r="A3">
        <v>812</v>
      </c>
    </row>
    <row r="5" spans="1:11">
      <c r="A5" s="203" t="s">
        <v>28</v>
      </c>
      <c r="B5" s="204"/>
      <c r="C5" s="204"/>
      <c r="D5" s="204"/>
      <c r="E5" s="204"/>
      <c r="F5" s="204"/>
      <c r="G5" s="205"/>
      <c r="H5" s="203" t="s">
        <v>0</v>
      </c>
      <c r="I5" s="204"/>
      <c r="J5" s="204"/>
      <c r="K5" s="205"/>
    </row>
    <row r="6" spans="1:11">
      <c r="A6" s="1" t="s">
        <v>115</v>
      </c>
      <c r="B6" s="1" t="s">
        <v>115</v>
      </c>
      <c r="C6" s="1" t="s">
        <v>57</v>
      </c>
      <c r="D6" s="1" t="s">
        <v>49</v>
      </c>
      <c r="E6" s="1" t="s">
        <v>60</v>
      </c>
      <c r="F6" s="1" t="s">
        <v>29</v>
      </c>
      <c r="G6" s="1" t="s">
        <v>64</v>
      </c>
      <c r="H6" s="1" t="s">
        <v>6</v>
      </c>
      <c r="I6" s="1" t="s">
        <v>23</v>
      </c>
      <c r="J6" s="1" t="s">
        <v>1</v>
      </c>
      <c r="K6" s="1" t="s">
        <v>72</v>
      </c>
    </row>
    <row r="7" spans="1:11">
      <c r="A7" s="3"/>
      <c r="B7" s="3"/>
      <c r="C7" s="3" t="s">
        <v>105</v>
      </c>
      <c r="D7" s="3" t="s">
        <v>73</v>
      </c>
      <c r="E7" s="3" t="s">
        <v>43</v>
      </c>
      <c r="F7" s="3" t="s">
        <v>134</v>
      </c>
      <c r="G7" s="4">
        <v>44516.867326678199</v>
      </c>
      <c r="H7" s="2">
        <v>18.9644333333333</v>
      </c>
      <c r="I7" s="2">
        <v>57.435486826837099</v>
      </c>
      <c r="J7" s="2">
        <v>114.870973653674</v>
      </c>
      <c r="K7" s="2">
        <v>3264.2141867027999</v>
      </c>
    </row>
    <row r="8" spans="1:11">
      <c r="A8" s="3"/>
      <c r="B8" s="3"/>
      <c r="C8" s="3" t="s">
        <v>105</v>
      </c>
      <c r="D8" s="3" t="s">
        <v>158</v>
      </c>
      <c r="E8" s="3" t="s">
        <v>43</v>
      </c>
      <c r="F8" s="3" t="s">
        <v>134</v>
      </c>
      <c r="G8" s="4">
        <v>44517.594086944402</v>
      </c>
      <c r="H8" s="2">
        <v>19.285116666666699</v>
      </c>
      <c r="I8" s="2">
        <v>57.004528675748297</v>
      </c>
      <c r="J8" s="2">
        <v>114.00905735149701</v>
      </c>
      <c r="K8" s="2">
        <v>2840.0556053659402</v>
      </c>
    </row>
    <row r="9" spans="1:11">
      <c r="A9" s="3"/>
      <c r="B9" s="3"/>
      <c r="C9" s="3" t="s">
        <v>105</v>
      </c>
      <c r="D9" s="3" t="s">
        <v>159</v>
      </c>
      <c r="E9" s="3" t="s">
        <v>43</v>
      </c>
      <c r="F9" s="3" t="s">
        <v>134</v>
      </c>
      <c r="G9" s="4">
        <v>44517.616842766198</v>
      </c>
      <c r="H9" s="2">
        <v>19.185449999999999</v>
      </c>
      <c r="I9" s="2">
        <v>54.724483401599599</v>
      </c>
      <c r="J9" s="2">
        <v>109.448966803199</v>
      </c>
      <c r="K9" s="2">
        <v>2723.9422921658302</v>
      </c>
    </row>
    <row r="10" spans="1:11">
      <c r="A10" s="3"/>
      <c r="B10" s="3"/>
      <c r="C10" s="3" t="s">
        <v>105</v>
      </c>
      <c r="D10" s="3" t="s">
        <v>160</v>
      </c>
      <c r="E10" s="3" t="s">
        <v>43</v>
      </c>
      <c r="F10" s="3" t="s">
        <v>134</v>
      </c>
      <c r="G10" s="4">
        <v>44517.639552268498</v>
      </c>
      <c r="H10" s="2">
        <v>19.917766666666701</v>
      </c>
      <c r="I10" s="2">
        <v>50.522425120707901</v>
      </c>
      <c r="J10" s="2">
        <v>101.044850241416</v>
      </c>
      <c r="K10" s="2">
        <v>2671.56675312781</v>
      </c>
    </row>
    <row r="11" spans="1:11">
      <c r="A11" s="3"/>
      <c r="B11" s="3"/>
      <c r="C11" s="3" t="s">
        <v>105</v>
      </c>
      <c r="D11" s="3" t="s">
        <v>161</v>
      </c>
      <c r="E11" s="3" t="s">
        <v>43</v>
      </c>
      <c r="F11" s="3" t="s">
        <v>134</v>
      </c>
      <c r="G11" s="4">
        <v>44517.662291689798</v>
      </c>
      <c r="H11" s="2">
        <v>19.345766666666702</v>
      </c>
      <c r="I11" s="2">
        <v>40.702827759412102</v>
      </c>
      <c r="J11" s="2">
        <v>81.405655518824204</v>
      </c>
      <c r="K11" s="2">
        <v>2184.1988602924398</v>
      </c>
    </row>
    <row r="12" spans="1:11">
      <c r="A12" s="3"/>
      <c r="B12" s="3"/>
      <c r="C12" s="3" t="s">
        <v>105</v>
      </c>
      <c r="D12" s="3" t="s">
        <v>162</v>
      </c>
      <c r="E12" s="3" t="s">
        <v>43</v>
      </c>
      <c r="F12" s="3" t="s">
        <v>134</v>
      </c>
      <c r="G12" s="4">
        <v>44517.684975266202</v>
      </c>
      <c r="H12" s="2">
        <v>19.419433333333298</v>
      </c>
      <c r="I12" s="2">
        <v>47.210626402772</v>
      </c>
      <c r="J12" s="2">
        <v>94.421252805544</v>
      </c>
      <c r="K12" s="2">
        <v>2559.9004939831998</v>
      </c>
    </row>
    <row r="13" spans="1:11">
      <c r="A13" s="3"/>
      <c r="B13" s="3"/>
      <c r="C13" s="3" t="s">
        <v>105</v>
      </c>
      <c r="D13" s="3" t="s">
        <v>163</v>
      </c>
      <c r="E13" s="3" t="s">
        <v>43</v>
      </c>
      <c r="F13" s="3" t="s">
        <v>134</v>
      </c>
      <c r="G13" s="4">
        <v>44517.707740034697</v>
      </c>
      <c r="H13" s="2">
        <v>19.328433333333301</v>
      </c>
      <c r="I13" s="2">
        <v>42.399621812922902</v>
      </c>
      <c r="J13" s="2">
        <v>84.799243625845804</v>
      </c>
      <c r="K13" s="2">
        <v>2153.17159827462</v>
      </c>
    </row>
    <row r="14" spans="1:11">
      <c r="H14" t="s">
        <v>142</v>
      </c>
      <c r="I14">
        <f>ROUND(STDEV(I7:I13),2)</f>
        <v>6.82</v>
      </c>
    </row>
    <row r="15" spans="1:11">
      <c r="A15" s="5" t="s">
        <v>143</v>
      </c>
      <c r="E15" s="6">
        <v>3.1429999999999998</v>
      </c>
      <c r="H15" t="s">
        <v>144</v>
      </c>
      <c r="I15">
        <f>ROUND((I14*E15),2)</f>
        <v>21.44</v>
      </c>
    </row>
    <row r="26" spans="1:8">
      <c r="A26" t="s">
        <v>145</v>
      </c>
    </row>
    <row r="27" spans="1:8">
      <c r="A27" t="s">
        <v>146</v>
      </c>
      <c r="C27" s="7" t="s">
        <v>147</v>
      </c>
    </row>
    <row r="28" spans="1:8">
      <c r="A28" t="s">
        <v>148</v>
      </c>
      <c r="H28" s="7" t="s">
        <v>149</v>
      </c>
    </row>
  </sheetData>
  <mergeCells count="2">
    <mergeCell ref="A5:G5"/>
    <mergeCell ref="H5:K5"/>
  </mergeCells>
  <hyperlinks>
    <hyperlink ref="H28" r:id="rId1" xr:uid="{C0CBC51D-CFFD-41FF-9702-AA93448CE81F}"/>
    <hyperlink ref="C27" r:id="rId2" xr:uid="{9CEA3F13-52B0-4299-B9C1-1E317296D407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28</v>
      </c>
    </row>
    <row r="2" spans="1:1">
      <c r="A2" t="s">
        <v>12</v>
      </c>
    </row>
    <row r="3" spans="1:1">
      <c r="A3" t="s">
        <v>43</v>
      </c>
    </row>
    <row r="4" spans="1:1">
      <c r="A4" t="s">
        <v>30</v>
      </c>
    </row>
    <row r="5" spans="1:1">
      <c r="A5" t="s">
        <v>112</v>
      </c>
    </row>
    <row r="6" spans="1:1">
      <c r="A6" t="s">
        <v>2</v>
      </c>
    </row>
    <row r="7" spans="1:1">
      <c r="A7" t="s">
        <v>48</v>
      </c>
    </row>
    <row r="8" spans="1:1">
      <c r="A8" t="s">
        <v>33</v>
      </c>
    </row>
    <row r="9" spans="1:1">
      <c r="A9" t="s">
        <v>128</v>
      </c>
    </row>
    <row r="10" spans="1:1">
      <c r="A10" t="s">
        <v>106</v>
      </c>
    </row>
    <row r="11" spans="1:1">
      <c r="A1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6B6A-D52E-46A5-BB86-B2C4045E5465}">
  <dimension ref="A1:O108"/>
  <sheetViews>
    <sheetView zoomScale="80" zoomScaleNormal="80" workbookViewId="0">
      <selection activeCell="A20" sqref="A20"/>
    </sheetView>
  </sheetViews>
  <sheetFormatPr defaultRowHeight="15"/>
  <cols>
    <col min="1" max="1" width="23.85546875" bestFit="1" customWidth="1"/>
    <col min="2" max="2" width="55.140625" bestFit="1" customWidth="1"/>
    <col min="3" max="3" width="17.5703125" customWidth="1"/>
    <col min="4" max="4" width="17.85546875" customWidth="1"/>
    <col min="5" max="5" width="32.28515625" bestFit="1" customWidth="1"/>
    <col min="6" max="6" width="7" customWidth="1"/>
    <col min="7" max="7" width="16.28515625" customWidth="1"/>
    <col min="8" max="8" width="23.85546875" customWidth="1"/>
    <col min="9" max="9" width="23.85546875" style="36" customWidth="1"/>
    <col min="10" max="10" width="21.85546875" customWidth="1"/>
    <col min="12" max="12" width="13.7109375" bestFit="1" customWidth="1"/>
    <col min="13" max="14" width="25.42578125" customWidth="1"/>
    <col min="15" max="15" width="22.28515625" customWidth="1"/>
  </cols>
  <sheetData>
    <row r="1" spans="1:15" ht="18.75">
      <c r="A1" s="56" t="s">
        <v>261</v>
      </c>
    </row>
    <row r="2" spans="1:15" ht="18.75">
      <c r="C2" s="56"/>
    </row>
    <row r="3" spans="1:15" ht="19.5" thickBot="1">
      <c r="C3" s="56" t="s">
        <v>260</v>
      </c>
      <c r="G3" s="56" t="s">
        <v>259</v>
      </c>
    </row>
    <row r="4" spans="1:15">
      <c r="A4" s="55" t="s">
        <v>258</v>
      </c>
      <c r="B4" s="54" t="s">
        <v>57</v>
      </c>
      <c r="C4" s="54" t="s">
        <v>189</v>
      </c>
      <c r="D4" s="54" t="s">
        <v>257</v>
      </c>
      <c r="E4" s="53" t="s">
        <v>256</v>
      </c>
      <c r="G4" s="156" t="str">
        <f>B5</f>
        <v>1-Iodopentadecafluoroheptane</v>
      </c>
      <c r="H4" s="156"/>
      <c r="I4" s="156"/>
      <c r="J4" s="156"/>
      <c r="L4" s="156" t="str">
        <f>B6</f>
        <v>1H,1H-Perfluorooctylamine</v>
      </c>
      <c r="M4" s="156"/>
      <c r="N4" s="156"/>
      <c r="O4" s="156"/>
    </row>
    <row r="5" spans="1:15" ht="30">
      <c r="A5" s="52" t="s">
        <v>328</v>
      </c>
      <c r="B5" s="52" t="s">
        <v>329</v>
      </c>
      <c r="C5" s="52">
        <v>513</v>
      </c>
      <c r="D5" s="52">
        <f>'513 MDL'!I15</f>
        <v>27.19</v>
      </c>
      <c r="E5" s="51">
        <f>'CC,eLOQ'!B5</f>
        <v>1.75</v>
      </c>
      <c r="G5" s="43" t="s">
        <v>254</v>
      </c>
      <c r="H5" s="41" t="s">
        <v>253</v>
      </c>
      <c r="I5" s="42" t="s">
        <v>252</v>
      </c>
      <c r="J5" s="41" t="s">
        <v>251</v>
      </c>
      <c r="L5" s="43" t="s">
        <v>254</v>
      </c>
      <c r="M5" s="41" t="s">
        <v>253</v>
      </c>
      <c r="N5" s="42" t="s">
        <v>252</v>
      </c>
      <c r="O5" s="41" t="s">
        <v>251</v>
      </c>
    </row>
    <row r="6" spans="1:15">
      <c r="A6" s="52" t="s">
        <v>180</v>
      </c>
      <c r="B6" s="52" t="s">
        <v>179</v>
      </c>
      <c r="C6" s="52">
        <v>268</v>
      </c>
      <c r="D6" s="52">
        <f>'268 MDL'!I15</f>
        <v>10.5</v>
      </c>
      <c r="E6" s="51">
        <f>'CC,eLOQ'!B6</f>
        <v>5</v>
      </c>
      <c r="G6" s="152" t="s">
        <v>250</v>
      </c>
      <c r="H6" s="153">
        <f>FractionUnbound!P5/1000</f>
        <v>1.769403982501341</v>
      </c>
      <c r="I6" s="157">
        <v>44516</v>
      </c>
      <c r="J6" s="160">
        <f>FractionUnbound!S5</f>
        <v>1.4449235173867208</v>
      </c>
      <c r="L6" s="152" t="s">
        <v>250</v>
      </c>
      <c r="M6" s="153">
        <f>FractionUnbound!P10/1000</f>
        <v>0.17691808953824908</v>
      </c>
      <c r="N6" s="157">
        <v>44516</v>
      </c>
      <c r="O6" s="163">
        <f>FractionUnbound!S10</f>
        <v>0.13427832038555002</v>
      </c>
    </row>
    <row r="7" spans="1:15">
      <c r="A7" s="52" t="s">
        <v>183</v>
      </c>
      <c r="B7" s="52" t="s">
        <v>182</v>
      </c>
      <c r="C7" s="52">
        <v>275</v>
      </c>
      <c r="D7" s="52">
        <f>'275 MDL'!I15</f>
        <v>1.51</v>
      </c>
      <c r="E7" s="51">
        <f>'CC,eLOQ'!B7</f>
        <v>1.75</v>
      </c>
      <c r="G7" s="152"/>
      <c r="H7" s="154"/>
      <c r="I7" s="158"/>
      <c r="J7" s="161"/>
      <c r="L7" s="152"/>
      <c r="M7" s="154"/>
      <c r="N7" s="158"/>
      <c r="O7" s="164">
        <f>[1]FractionUnbound!O14</f>
        <v>0.60148329327336159</v>
      </c>
    </row>
    <row r="8" spans="1:15">
      <c r="A8" s="52" t="s">
        <v>330</v>
      </c>
      <c r="B8" s="52" t="s">
        <v>331</v>
      </c>
      <c r="C8" s="52">
        <v>812</v>
      </c>
      <c r="D8" s="52">
        <f>'812 MDL'!I15</f>
        <v>21.44</v>
      </c>
      <c r="E8" s="51">
        <f>'CC,eLOQ'!B8</f>
        <v>7.5</v>
      </c>
      <c r="G8" s="152"/>
      <c r="H8" s="155"/>
      <c r="I8" s="159"/>
      <c r="J8" s="162"/>
      <c r="L8" s="152"/>
      <c r="M8" s="155"/>
      <c r="N8" s="159"/>
      <c r="O8" s="165">
        <f>[1]FractionUnbound!P14</f>
        <v>0.45041982430871347</v>
      </c>
    </row>
    <row r="9" spans="1:15" ht="14.25" customHeight="1" thickBot="1">
      <c r="A9" s="50" t="s">
        <v>255</v>
      </c>
      <c r="B9" s="49" t="s">
        <v>184</v>
      </c>
      <c r="C9" s="48" t="s">
        <v>150</v>
      </c>
      <c r="D9" s="48">
        <f>'4NT MDL'!I15</f>
        <v>2.4500000000000002</v>
      </c>
      <c r="E9" s="47">
        <f>'CC,eLOQ'!B9</f>
        <v>1.75</v>
      </c>
      <c r="G9" s="152" t="s">
        <v>249</v>
      </c>
      <c r="H9" s="153">
        <f>FractionUnbound!J5/1000</f>
        <v>7.782293840384563</v>
      </c>
      <c r="I9" s="46" t="s">
        <v>326</v>
      </c>
      <c r="J9" s="149"/>
      <c r="L9" s="152" t="s">
        <v>249</v>
      </c>
      <c r="M9" s="153">
        <f>FractionUnbound!J10/1000</f>
        <v>4.7609517480655166</v>
      </c>
      <c r="N9" s="138" t="s">
        <v>325</v>
      </c>
      <c r="O9" s="149"/>
    </row>
    <row r="10" spans="1:15">
      <c r="C10" s="21"/>
      <c r="D10" s="37"/>
      <c r="E10" s="37"/>
      <c r="G10" s="152"/>
      <c r="H10" s="154"/>
      <c r="I10" s="136" t="s">
        <v>323</v>
      </c>
      <c r="J10" s="150"/>
      <c r="L10" s="152"/>
      <c r="M10" s="154"/>
      <c r="N10" s="134" t="s">
        <v>322</v>
      </c>
      <c r="O10" s="150"/>
    </row>
    <row r="11" spans="1:15">
      <c r="C11" s="21"/>
      <c r="D11" s="37"/>
      <c r="E11" s="37"/>
      <c r="G11" s="152"/>
      <c r="H11" s="155"/>
      <c r="I11" s="138" t="s">
        <v>325</v>
      </c>
      <c r="J11" s="150"/>
      <c r="L11" s="152"/>
      <c r="M11" s="155"/>
      <c r="N11" s="45"/>
      <c r="O11" s="150"/>
    </row>
    <row r="12" spans="1:15">
      <c r="C12" s="21"/>
      <c r="D12" s="37"/>
      <c r="E12" s="37"/>
      <c r="G12" s="152" t="s">
        <v>248</v>
      </c>
      <c r="H12" s="153">
        <f>FractionUnbound!M5/1000</f>
        <v>1.2382110220439566</v>
      </c>
      <c r="I12" s="132" t="s">
        <v>321</v>
      </c>
      <c r="J12" s="150"/>
      <c r="L12" s="152" t="s">
        <v>248</v>
      </c>
      <c r="M12" s="153">
        <f>FractionUnbound!M10/1000</f>
        <v>1.3801222112167233</v>
      </c>
      <c r="N12" s="45"/>
      <c r="O12" s="150"/>
    </row>
    <row r="13" spans="1:15">
      <c r="C13" s="21"/>
      <c r="D13" s="37"/>
      <c r="E13" s="37"/>
      <c r="G13" s="152"/>
      <c r="H13" s="154"/>
      <c r="I13" s="134" t="s">
        <v>322</v>
      </c>
      <c r="J13" s="150"/>
      <c r="L13" s="152"/>
      <c r="M13" s="154"/>
      <c r="N13" s="45"/>
      <c r="O13" s="150"/>
    </row>
    <row r="14" spans="1:15">
      <c r="C14" s="21"/>
      <c r="D14" s="37"/>
      <c r="E14" s="37"/>
      <c r="G14" s="152"/>
      <c r="H14" s="155"/>
      <c r="I14" s="44"/>
      <c r="J14" s="151"/>
      <c r="L14" s="152"/>
      <c r="M14" s="155"/>
      <c r="N14" s="44"/>
      <c r="O14" s="151"/>
    </row>
    <row r="15" spans="1:15">
      <c r="C15" s="21"/>
      <c r="D15" s="37"/>
      <c r="E15" s="37"/>
      <c r="I15"/>
    </row>
    <row r="16" spans="1:15">
      <c r="A16" s="12" t="s">
        <v>185</v>
      </c>
      <c r="C16" s="21"/>
      <c r="D16" s="37"/>
      <c r="G16" s="167" t="str">
        <f>B7</f>
        <v>1,6-Diiodoperfluorohexane</v>
      </c>
      <c r="H16" s="156"/>
      <c r="I16" s="156"/>
      <c r="J16" s="156"/>
      <c r="L16" s="167" t="str">
        <f>B8</f>
        <v>(Perfluorobutyryl)-2-thenoylmethane</v>
      </c>
      <c r="M16" s="156"/>
      <c r="N16" s="156"/>
      <c r="O16" s="156"/>
    </row>
    <row r="17" spans="1:15" ht="30">
      <c r="A17" s="132" t="s">
        <v>321</v>
      </c>
      <c r="C17" s="21"/>
      <c r="D17" s="37"/>
      <c r="G17" s="43" t="s">
        <v>254</v>
      </c>
      <c r="H17" s="41" t="s">
        <v>253</v>
      </c>
      <c r="I17" s="42" t="s">
        <v>252</v>
      </c>
      <c r="J17" s="41" t="s">
        <v>251</v>
      </c>
      <c r="L17" s="43" t="s">
        <v>254</v>
      </c>
      <c r="M17" s="41" t="s">
        <v>253</v>
      </c>
      <c r="N17" s="42" t="s">
        <v>252</v>
      </c>
      <c r="O17" s="41" t="s">
        <v>251</v>
      </c>
    </row>
    <row r="18" spans="1:15">
      <c r="A18" s="136" t="s">
        <v>323</v>
      </c>
      <c r="C18" s="21"/>
      <c r="D18" s="37"/>
      <c r="G18" s="152" t="s">
        <v>250</v>
      </c>
      <c r="H18" s="153">
        <f>FractionUnbound!P15/1000</f>
        <v>1.3429015319079831</v>
      </c>
      <c r="I18" s="157">
        <v>44516</v>
      </c>
      <c r="J18" s="163">
        <f>FractionUnbound!S15</f>
        <v>0.26749581709425041</v>
      </c>
      <c r="L18" s="152" t="s">
        <v>250</v>
      </c>
      <c r="M18" s="153">
        <f>FractionUnbound!P20/1000</f>
        <v>4.2426406871192847E-2</v>
      </c>
      <c r="N18" s="157">
        <v>44516</v>
      </c>
      <c r="O18" s="163">
        <f>FractionUnbound!S20</f>
        <v>6.2846393448482852E-3</v>
      </c>
    </row>
    <row r="19" spans="1:15">
      <c r="A19" s="139" t="s">
        <v>327</v>
      </c>
      <c r="C19" s="21"/>
      <c r="E19" s="37"/>
      <c r="F19" s="31"/>
      <c r="G19" s="152"/>
      <c r="H19" s="154"/>
      <c r="I19" s="158"/>
      <c r="J19" s="164">
        <f>[1]FractionUnbound!O6</f>
        <v>0.60092417624380812</v>
      </c>
      <c r="L19" s="152"/>
      <c r="M19" s="154"/>
      <c r="N19" s="158"/>
      <c r="O19" s="164">
        <f>[2]FractionUnbound_Adjusted!T20</f>
        <v>0.99292990316662777</v>
      </c>
    </row>
    <row r="20" spans="1:15">
      <c r="A20" s="138" t="s">
        <v>325</v>
      </c>
      <c r="C20" s="21"/>
      <c r="D20" s="37"/>
      <c r="F20" s="31"/>
      <c r="G20" s="152"/>
      <c r="H20" s="155"/>
      <c r="I20" s="159"/>
      <c r="J20" s="165" t="str">
        <f>[1]FractionUnbound!P6</f>
        <v>NA</v>
      </c>
      <c r="L20" s="152"/>
      <c r="M20" s="155"/>
      <c r="N20" s="159"/>
      <c r="O20" s="165"/>
    </row>
    <row r="21" spans="1:15">
      <c r="A21" s="134" t="s">
        <v>322</v>
      </c>
      <c r="C21" s="21"/>
      <c r="D21" s="37"/>
      <c r="F21" s="38"/>
      <c r="G21" s="152" t="s">
        <v>249</v>
      </c>
      <c r="H21" s="153">
        <f>FractionUnbound!J15/1000</f>
        <v>7.4670640821785375</v>
      </c>
      <c r="I21" s="134" t="s">
        <v>322</v>
      </c>
      <c r="J21" s="149"/>
      <c r="L21" s="152" t="s">
        <v>249</v>
      </c>
      <c r="M21" s="153">
        <f>FractionUnbound!J15/1000</f>
        <v>7.4670640821785375</v>
      </c>
      <c r="N21" s="134" t="s">
        <v>322</v>
      </c>
      <c r="O21" s="168"/>
    </row>
    <row r="22" spans="1:15">
      <c r="C22" s="21"/>
      <c r="D22" s="37"/>
      <c r="F22" s="38"/>
      <c r="G22" s="152"/>
      <c r="H22" s="154"/>
      <c r="I22" s="45"/>
      <c r="J22" s="150"/>
      <c r="L22" s="152"/>
      <c r="M22" s="154"/>
      <c r="N22" s="139" t="s">
        <v>327</v>
      </c>
      <c r="O22" s="169"/>
    </row>
    <row r="23" spans="1:15">
      <c r="C23" s="21"/>
      <c r="E23" s="37"/>
      <c r="F23" s="38"/>
      <c r="G23" s="152"/>
      <c r="H23" s="155"/>
      <c r="I23" s="45"/>
      <c r="J23" s="150"/>
      <c r="L23" s="152"/>
      <c r="M23" s="155"/>
      <c r="N23" s="45"/>
      <c r="O23" s="169"/>
    </row>
    <row r="24" spans="1:15">
      <c r="C24" s="21"/>
      <c r="D24" s="37"/>
      <c r="F24" s="38"/>
      <c r="G24" s="152" t="s">
        <v>248</v>
      </c>
      <c r="H24" s="153">
        <f>FractionUnbound!M15/1000</f>
        <v>5.111498009521009</v>
      </c>
      <c r="I24" s="45"/>
      <c r="J24" s="150"/>
      <c r="L24" s="152" t="s">
        <v>248</v>
      </c>
      <c r="M24" s="153">
        <f>FractionUnbound!M20/1000</f>
        <v>7.5300814027076735</v>
      </c>
      <c r="N24" s="45"/>
      <c r="O24" s="169"/>
    </row>
    <row r="25" spans="1:15">
      <c r="C25" s="21"/>
      <c r="E25" s="37"/>
      <c r="F25" s="38"/>
      <c r="G25" s="152"/>
      <c r="H25" s="154"/>
      <c r="I25" s="45"/>
      <c r="J25" s="150"/>
      <c r="L25" s="152"/>
      <c r="M25" s="154"/>
      <c r="N25" s="45"/>
      <c r="O25" s="169"/>
    </row>
    <row r="26" spans="1:15">
      <c r="C26" s="21"/>
      <c r="D26" s="37"/>
      <c r="E26" s="37"/>
      <c r="F26" s="38"/>
      <c r="G26" s="152"/>
      <c r="H26" s="155"/>
      <c r="I26" s="44"/>
      <c r="J26" s="151"/>
      <c r="L26" s="152"/>
      <c r="M26" s="155"/>
      <c r="N26" s="44"/>
      <c r="O26" s="170"/>
    </row>
    <row r="27" spans="1:15">
      <c r="C27" s="21"/>
      <c r="D27" s="37"/>
      <c r="E27" s="37"/>
      <c r="F27" s="38"/>
      <c r="G27" s="31"/>
      <c r="H27" s="31"/>
      <c r="I27" s="40"/>
      <c r="J27" s="31"/>
    </row>
    <row r="28" spans="1:15">
      <c r="C28" s="21"/>
      <c r="D28" s="37"/>
      <c r="E28" s="37"/>
      <c r="F28" s="38"/>
    </row>
    <row r="29" spans="1:15">
      <c r="C29" s="21"/>
      <c r="D29" s="37"/>
      <c r="E29" s="37"/>
      <c r="F29" s="31"/>
    </row>
    <row r="30" spans="1:15">
      <c r="C30" s="21"/>
      <c r="D30" s="37"/>
      <c r="E30" s="37"/>
      <c r="F30" s="31"/>
    </row>
    <row r="31" spans="1:15">
      <c r="C31" s="21"/>
      <c r="D31" s="37"/>
      <c r="E31" s="37"/>
      <c r="F31" s="31"/>
    </row>
    <row r="32" spans="1:15">
      <c r="C32" s="21"/>
      <c r="D32" s="37"/>
      <c r="E32" s="37"/>
      <c r="F32" s="31"/>
      <c r="G32" s="31"/>
      <c r="H32" s="31"/>
      <c r="I32" s="40"/>
      <c r="J32" s="31"/>
    </row>
    <row r="33" spans="3:10">
      <c r="C33" s="21"/>
      <c r="D33" s="37"/>
      <c r="E33" s="37"/>
      <c r="F33" s="31"/>
    </row>
    <row r="34" spans="3:10">
      <c r="C34" s="21"/>
      <c r="D34" s="37"/>
      <c r="E34" s="37"/>
      <c r="F34" s="31"/>
    </row>
    <row r="35" spans="3:10">
      <c r="C35" s="31"/>
      <c r="D35" s="31"/>
      <c r="E35" s="31"/>
      <c r="F35" s="31"/>
    </row>
    <row r="36" spans="3:10">
      <c r="C36" s="31"/>
      <c r="D36" s="31"/>
      <c r="E36" s="31"/>
      <c r="F36" s="31"/>
    </row>
    <row r="37" spans="3:10">
      <c r="C37" s="31"/>
      <c r="D37" s="39"/>
      <c r="E37" s="39"/>
      <c r="F37" s="31"/>
    </row>
    <row r="38" spans="3:10">
      <c r="C38" s="21"/>
      <c r="D38" s="37"/>
      <c r="E38" s="37"/>
      <c r="F38" s="38"/>
    </row>
    <row r="39" spans="3:10">
      <c r="C39" s="21"/>
      <c r="D39" s="37"/>
      <c r="E39" s="37"/>
      <c r="F39" s="38"/>
    </row>
    <row r="40" spans="3:10">
      <c r="C40" s="21"/>
      <c r="D40" s="37"/>
      <c r="E40" s="37"/>
      <c r="F40" s="38"/>
    </row>
    <row r="41" spans="3:10">
      <c r="C41" s="21"/>
      <c r="D41" s="37"/>
      <c r="E41" s="37"/>
      <c r="F41" s="31"/>
    </row>
    <row r="42" spans="3:10">
      <c r="C42" s="21"/>
      <c r="D42" s="37"/>
      <c r="E42" s="37"/>
      <c r="F42" s="31"/>
    </row>
    <row r="43" spans="3:10">
      <c r="C43" s="21"/>
      <c r="D43" s="37"/>
      <c r="E43" s="37"/>
      <c r="F43" s="31"/>
    </row>
    <row r="44" spans="3:10">
      <c r="C44" s="21"/>
      <c r="D44" s="37"/>
      <c r="E44" s="37"/>
      <c r="F44" s="31"/>
      <c r="G44" s="31"/>
      <c r="H44" s="31"/>
      <c r="I44" s="40"/>
      <c r="J44" s="31"/>
    </row>
    <row r="45" spans="3:10">
      <c r="C45" s="21"/>
      <c r="D45" s="37"/>
      <c r="E45" s="37"/>
      <c r="F45" s="31"/>
    </row>
    <row r="46" spans="3:10">
      <c r="C46" s="21"/>
      <c r="D46" s="37"/>
      <c r="E46" s="37"/>
      <c r="F46" s="31"/>
    </row>
    <row r="47" spans="3:10">
      <c r="C47" s="31"/>
      <c r="D47" s="31"/>
      <c r="E47" s="31"/>
      <c r="F47" s="31"/>
    </row>
    <row r="48" spans="3:10">
      <c r="C48" s="31"/>
      <c r="D48" s="31"/>
      <c r="E48" s="31"/>
      <c r="F48" s="31"/>
    </row>
    <row r="49" spans="3:10">
      <c r="C49" s="31"/>
      <c r="D49" s="39"/>
      <c r="E49" s="39"/>
      <c r="F49" s="31"/>
    </row>
    <row r="50" spans="3:10">
      <c r="C50" s="21"/>
      <c r="D50" s="37"/>
      <c r="E50" s="37"/>
      <c r="F50" s="38"/>
    </row>
    <row r="51" spans="3:10">
      <c r="C51" s="21"/>
      <c r="D51" s="37"/>
      <c r="E51" s="37"/>
      <c r="F51" s="38"/>
    </row>
    <row r="52" spans="3:10">
      <c r="C52" s="21"/>
      <c r="D52" s="37"/>
      <c r="E52" s="37"/>
      <c r="F52" s="38"/>
    </row>
    <row r="53" spans="3:10">
      <c r="C53" s="21"/>
      <c r="D53" s="37"/>
      <c r="E53" s="37"/>
      <c r="F53" s="31"/>
    </row>
    <row r="54" spans="3:10">
      <c r="C54" s="21"/>
      <c r="D54" s="37"/>
      <c r="E54" s="37"/>
      <c r="F54" s="31"/>
    </row>
    <row r="55" spans="3:10">
      <c r="C55" s="21"/>
      <c r="D55" s="37"/>
      <c r="E55" s="37"/>
      <c r="F55" s="31"/>
    </row>
    <row r="56" spans="3:10">
      <c r="C56" s="21"/>
      <c r="D56" s="37"/>
      <c r="E56" s="37"/>
      <c r="F56" s="31"/>
      <c r="G56" s="31"/>
      <c r="H56" s="31"/>
      <c r="I56" s="40"/>
      <c r="J56" s="31"/>
    </row>
    <row r="57" spans="3:10">
      <c r="C57" s="21"/>
      <c r="D57" s="37"/>
      <c r="E57" s="37"/>
      <c r="F57" s="31"/>
    </row>
    <row r="58" spans="3:10">
      <c r="C58" s="21"/>
      <c r="D58" s="37"/>
      <c r="E58" s="37"/>
      <c r="F58" s="31"/>
    </row>
    <row r="59" spans="3:10">
      <c r="C59" s="31"/>
      <c r="D59" s="31"/>
      <c r="E59" s="31"/>
      <c r="F59" s="31"/>
    </row>
    <row r="60" spans="3:10">
      <c r="C60" s="31"/>
      <c r="D60" s="31"/>
      <c r="E60" s="31"/>
      <c r="F60" s="31"/>
    </row>
    <row r="61" spans="3:10">
      <c r="C61" s="31"/>
      <c r="D61" s="39"/>
      <c r="E61" s="39"/>
      <c r="F61" s="31"/>
    </row>
    <row r="62" spans="3:10">
      <c r="C62" s="21"/>
      <c r="D62" s="37"/>
      <c r="E62" s="37"/>
      <c r="F62" s="38"/>
    </row>
    <row r="63" spans="3:10">
      <c r="C63" s="21"/>
      <c r="D63" s="37"/>
      <c r="E63" s="37"/>
      <c r="F63" s="38"/>
    </row>
    <row r="64" spans="3:10">
      <c r="C64" s="21"/>
      <c r="D64" s="37"/>
      <c r="E64" s="37"/>
      <c r="F64" s="38"/>
    </row>
    <row r="65" spans="3:10">
      <c r="C65" s="21"/>
      <c r="D65" s="37"/>
      <c r="E65" s="37"/>
      <c r="F65" s="31"/>
    </row>
    <row r="66" spans="3:10">
      <c r="C66" s="21"/>
      <c r="D66" s="37"/>
      <c r="E66" s="37"/>
      <c r="F66" s="31"/>
    </row>
    <row r="67" spans="3:10">
      <c r="C67" s="21"/>
      <c r="D67" s="37"/>
      <c r="E67" s="37"/>
      <c r="F67" s="31"/>
    </row>
    <row r="68" spans="3:10">
      <c r="C68" s="21"/>
      <c r="D68" s="37"/>
      <c r="E68" s="37"/>
      <c r="F68" s="31"/>
      <c r="G68" s="31"/>
      <c r="H68" s="31"/>
      <c r="I68" s="40"/>
      <c r="J68" s="31"/>
    </row>
    <row r="69" spans="3:10">
      <c r="C69" s="21"/>
      <c r="D69" s="37"/>
      <c r="E69" s="37"/>
      <c r="F69" s="31"/>
    </row>
    <row r="70" spans="3:10">
      <c r="C70" s="21"/>
      <c r="D70" s="37"/>
      <c r="E70" s="37"/>
      <c r="F70" s="31"/>
    </row>
    <row r="71" spans="3:10">
      <c r="C71" s="31"/>
      <c r="D71" s="31"/>
      <c r="E71" s="31"/>
      <c r="F71" s="31"/>
    </row>
    <row r="72" spans="3:10">
      <c r="C72" s="31"/>
      <c r="D72" s="31"/>
      <c r="E72" s="31"/>
      <c r="F72" s="31"/>
    </row>
    <row r="73" spans="3:10">
      <c r="C73" s="31"/>
      <c r="D73" s="39"/>
      <c r="E73" s="39"/>
      <c r="F73" s="31"/>
    </row>
    <row r="74" spans="3:10">
      <c r="C74" s="21"/>
      <c r="D74" s="37"/>
      <c r="E74" s="37"/>
      <c r="F74" s="38"/>
    </row>
    <row r="75" spans="3:10">
      <c r="C75" s="21"/>
      <c r="D75" s="37"/>
      <c r="E75" s="37"/>
      <c r="F75" s="38"/>
    </row>
    <row r="76" spans="3:10">
      <c r="C76" s="21"/>
      <c r="D76" s="37"/>
      <c r="E76" s="37"/>
      <c r="F76" s="38"/>
    </row>
    <row r="77" spans="3:10">
      <c r="C77" s="21"/>
      <c r="D77" s="37"/>
      <c r="E77" s="37"/>
      <c r="F77" s="31"/>
    </row>
    <row r="78" spans="3:10">
      <c r="C78" s="21"/>
      <c r="D78" s="37"/>
      <c r="E78" s="37"/>
      <c r="F78" s="31"/>
    </row>
    <row r="79" spans="3:10">
      <c r="C79" s="21"/>
      <c r="D79" s="37"/>
      <c r="E79" s="37"/>
      <c r="F79" s="31"/>
    </row>
    <row r="80" spans="3:10">
      <c r="C80" s="21"/>
      <c r="D80" s="37"/>
      <c r="E80" s="37"/>
      <c r="F80" s="31"/>
      <c r="G80" s="31"/>
    </row>
    <row r="81" spans="3:7">
      <c r="C81" s="21"/>
      <c r="D81" s="37"/>
      <c r="E81" s="37"/>
      <c r="F81" s="31"/>
      <c r="G81" s="31"/>
    </row>
    <row r="82" spans="3:7">
      <c r="C82" s="21"/>
      <c r="D82" s="37"/>
      <c r="E82" s="37"/>
      <c r="F82" s="31"/>
      <c r="G82" s="31"/>
    </row>
    <row r="83" spans="3:7">
      <c r="C83" s="31"/>
      <c r="D83" s="31"/>
      <c r="E83" s="31"/>
      <c r="F83" s="31"/>
      <c r="G83" s="31"/>
    </row>
    <row r="84" spans="3:7">
      <c r="C84" s="31"/>
      <c r="D84" s="31"/>
      <c r="E84" s="31"/>
      <c r="F84" s="31"/>
      <c r="G84" s="31"/>
    </row>
    <row r="85" spans="3:7">
      <c r="C85" s="31"/>
      <c r="D85" s="39"/>
      <c r="E85" s="39"/>
      <c r="F85" s="31"/>
      <c r="G85" s="31"/>
    </row>
    <row r="86" spans="3:7">
      <c r="C86" s="21"/>
      <c r="D86" s="37"/>
      <c r="E86" s="37"/>
      <c r="F86" s="38"/>
      <c r="G86" s="166"/>
    </row>
    <row r="87" spans="3:7">
      <c r="C87" s="21"/>
      <c r="D87" s="37"/>
      <c r="E87" s="37"/>
      <c r="F87" s="38"/>
      <c r="G87" s="166"/>
    </row>
    <row r="88" spans="3:7">
      <c r="C88" s="21"/>
      <c r="D88" s="37"/>
      <c r="E88" s="37"/>
      <c r="F88" s="38"/>
      <c r="G88" s="166"/>
    </row>
    <row r="89" spans="3:7">
      <c r="C89" s="21"/>
      <c r="D89" s="37"/>
      <c r="E89" s="37"/>
      <c r="F89" s="31"/>
      <c r="G89" s="31"/>
    </row>
    <row r="90" spans="3:7">
      <c r="C90" s="21"/>
      <c r="D90" s="37"/>
      <c r="E90" s="37"/>
      <c r="F90" s="31"/>
      <c r="G90" s="31"/>
    </row>
    <row r="91" spans="3:7">
      <c r="C91" s="21"/>
      <c r="D91" s="37"/>
      <c r="E91" s="37"/>
      <c r="F91" s="31"/>
      <c r="G91" s="31"/>
    </row>
    <row r="92" spans="3:7">
      <c r="C92" s="21"/>
      <c r="D92" s="37"/>
      <c r="E92" s="37"/>
      <c r="F92" s="31"/>
      <c r="G92" s="31"/>
    </row>
    <row r="93" spans="3:7">
      <c r="C93" s="21"/>
      <c r="D93" s="37"/>
      <c r="E93" s="37"/>
      <c r="F93" s="31"/>
      <c r="G93" s="31"/>
    </row>
    <row r="94" spans="3:7">
      <c r="C94" s="21"/>
      <c r="D94" s="37"/>
      <c r="E94" s="37"/>
      <c r="F94" s="31"/>
      <c r="G94" s="31"/>
    </row>
    <row r="95" spans="3:7">
      <c r="C95" s="31"/>
      <c r="D95" s="31"/>
      <c r="E95" s="31"/>
      <c r="F95" s="31"/>
      <c r="G95" s="31"/>
    </row>
    <row r="96" spans="3:7">
      <c r="C96" s="31"/>
      <c r="D96" s="31"/>
      <c r="E96" s="31"/>
      <c r="F96" s="31"/>
      <c r="G96" s="31"/>
    </row>
    <row r="97" spans="3:7">
      <c r="C97" s="31"/>
      <c r="D97" s="31"/>
      <c r="E97" s="31"/>
      <c r="F97" s="31"/>
      <c r="G97" s="31"/>
    </row>
    <row r="98" spans="3:7">
      <c r="C98" s="31"/>
      <c r="D98" s="31"/>
      <c r="E98" s="31"/>
      <c r="F98" s="31"/>
      <c r="G98" s="31"/>
    </row>
    <row r="99" spans="3:7">
      <c r="C99" s="31"/>
      <c r="D99" s="31"/>
      <c r="E99" s="31"/>
      <c r="F99" s="31"/>
      <c r="G99" s="31"/>
    </row>
    <row r="100" spans="3:7">
      <c r="C100" s="31"/>
      <c r="D100" s="31"/>
      <c r="E100" s="31"/>
      <c r="F100" s="31"/>
      <c r="G100" s="31"/>
    </row>
    <row r="101" spans="3:7">
      <c r="C101" s="31"/>
      <c r="D101" s="31"/>
      <c r="E101" s="31"/>
      <c r="F101" s="31"/>
      <c r="G101" s="31"/>
    </row>
    <row r="102" spans="3:7">
      <c r="C102" s="31"/>
      <c r="D102" s="31"/>
      <c r="E102" s="31"/>
      <c r="F102" s="31"/>
      <c r="G102" s="31"/>
    </row>
    <row r="103" spans="3:7">
      <c r="C103" s="31"/>
      <c r="D103" s="31"/>
      <c r="E103" s="31"/>
      <c r="F103" s="31"/>
      <c r="G103" s="31"/>
    </row>
    <row r="104" spans="3:7">
      <c r="C104" s="31"/>
      <c r="D104" s="31"/>
      <c r="E104" s="31"/>
      <c r="F104" s="31"/>
      <c r="G104" s="31"/>
    </row>
    <row r="105" spans="3:7">
      <c r="C105" s="31"/>
      <c r="D105" s="31"/>
      <c r="E105" s="31"/>
      <c r="F105" s="31"/>
      <c r="G105" s="31"/>
    </row>
    <row r="106" spans="3:7">
      <c r="C106" s="31"/>
      <c r="D106" s="31"/>
      <c r="E106" s="31"/>
      <c r="F106" s="31"/>
      <c r="G106" s="31"/>
    </row>
    <row r="107" spans="3:7">
      <c r="C107" s="31"/>
      <c r="D107" s="31"/>
      <c r="E107" s="31"/>
      <c r="F107" s="31"/>
      <c r="G107" s="31"/>
    </row>
    <row r="108" spans="3:7">
      <c r="C108" s="31"/>
      <c r="D108" s="31"/>
      <c r="E108" s="31"/>
      <c r="F108" s="31"/>
      <c r="G108" s="31"/>
    </row>
  </sheetData>
  <mergeCells count="41">
    <mergeCell ref="G86:G88"/>
    <mergeCell ref="G16:J16"/>
    <mergeCell ref="L16:O16"/>
    <mergeCell ref="G18:G20"/>
    <mergeCell ref="H18:H20"/>
    <mergeCell ref="I18:I20"/>
    <mergeCell ref="O21:O26"/>
    <mergeCell ref="G24:G26"/>
    <mergeCell ref="H24:H26"/>
    <mergeCell ref="L24:L26"/>
    <mergeCell ref="M24:M26"/>
    <mergeCell ref="G21:G23"/>
    <mergeCell ref="H21:H23"/>
    <mergeCell ref="J21:J26"/>
    <mergeCell ref="L21:L23"/>
    <mergeCell ref="M21:M23"/>
    <mergeCell ref="J18:J20"/>
    <mergeCell ref="L18:L20"/>
    <mergeCell ref="M18:M20"/>
    <mergeCell ref="N18:N20"/>
    <mergeCell ref="O18:O20"/>
    <mergeCell ref="G4:J4"/>
    <mergeCell ref="L4:O4"/>
    <mergeCell ref="G6:G8"/>
    <mergeCell ref="H6:H8"/>
    <mergeCell ref="I6:I8"/>
    <mergeCell ref="J6:J8"/>
    <mergeCell ref="L6:L8"/>
    <mergeCell ref="M6:M8"/>
    <mergeCell ref="N6:N8"/>
    <mergeCell ref="O6:O8"/>
    <mergeCell ref="O9:O14"/>
    <mergeCell ref="G12:G14"/>
    <mergeCell ref="H12:H14"/>
    <mergeCell ref="L12:L14"/>
    <mergeCell ref="M12:M14"/>
    <mergeCell ref="G9:G11"/>
    <mergeCell ref="H9:H11"/>
    <mergeCell ref="J9:J14"/>
    <mergeCell ref="L9:L11"/>
    <mergeCell ref="M9:M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05C3-7213-4602-87CF-6CE23909D893}">
  <dimension ref="A1:Y33"/>
  <sheetViews>
    <sheetView topLeftCell="A9" zoomScale="80" zoomScaleNormal="80" workbookViewId="0">
      <selection activeCell="A33" sqref="A33"/>
    </sheetView>
  </sheetViews>
  <sheetFormatPr defaultRowHeight="15"/>
  <cols>
    <col min="1" max="1" width="17.140625" customWidth="1"/>
    <col min="2" max="2" width="50" bestFit="1" customWidth="1"/>
    <col min="3" max="3" width="25.85546875" customWidth="1"/>
    <col min="4" max="4" width="14.5703125" customWidth="1"/>
    <col min="5" max="6" width="9.140625" customWidth="1"/>
    <col min="7" max="7" width="8.7109375" customWidth="1"/>
    <col min="8" max="8" width="9.140625" customWidth="1"/>
    <col min="9" max="9" width="17.85546875" customWidth="1"/>
    <col min="10" max="15" width="17" bestFit="1" customWidth="1"/>
    <col min="16" max="18" width="15.85546875" bestFit="1" customWidth="1"/>
    <col min="19" max="19" width="8.140625" bestFit="1" customWidth="1"/>
    <col min="22" max="23" width="9.140625" customWidth="1"/>
    <col min="25" max="25" width="13" bestFit="1" customWidth="1"/>
  </cols>
  <sheetData>
    <row r="1" spans="1:25">
      <c r="A1" s="122" t="s">
        <v>290</v>
      </c>
    </row>
    <row r="3" spans="1:25">
      <c r="A3" s="121"/>
      <c r="B3" s="9"/>
      <c r="D3" s="9"/>
      <c r="E3" s="119" t="s">
        <v>287</v>
      </c>
      <c r="F3" s="119" t="s">
        <v>289</v>
      </c>
      <c r="G3" s="119" t="s">
        <v>288</v>
      </c>
      <c r="H3" s="119" t="s">
        <v>287</v>
      </c>
      <c r="I3" s="9"/>
      <c r="J3" s="171" t="s">
        <v>286</v>
      </c>
      <c r="K3" s="171"/>
      <c r="L3" s="171"/>
      <c r="M3" s="171" t="s">
        <v>285</v>
      </c>
      <c r="N3" s="171"/>
      <c r="O3" s="171"/>
      <c r="P3" s="171" t="s">
        <v>284</v>
      </c>
      <c r="Q3" s="171"/>
      <c r="R3" s="171"/>
      <c r="S3" s="171" t="s">
        <v>283</v>
      </c>
      <c r="T3" s="171"/>
      <c r="U3" s="171"/>
      <c r="V3" s="172" t="s">
        <v>282</v>
      </c>
      <c r="W3" s="172"/>
      <c r="X3" s="172"/>
      <c r="Y3" s="120"/>
    </row>
    <row r="4" spans="1:25" ht="15.75" thickBot="1">
      <c r="A4" s="119" t="s">
        <v>258</v>
      </c>
      <c r="B4" s="119" t="s">
        <v>281</v>
      </c>
      <c r="C4" s="119" t="s">
        <v>280</v>
      </c>
      <c r="D4" s="119" t="s">
        <v>279</v>
      </c>
      <c r="E4" s="119" t="s">
        <v>278</v>
      </c>
      <c r="F4" s="119" t="s">
        <v>278</v>
      </c>
      <c r="G4" s="119" t="s">
        <v>278</v>
      </c>
      <c r="H4" s="119" t="s">
        <v>277</v>
      </c>
      <c r="I4" s="112" t="s">
        <v>276</v>
      </c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9" t="s">
        <v>275</v>
      </c>
    </row>
    <row r="5" spans="1:25">
      <c r="A5" s="181" t="s">
        <v>328</v>
      </c>
      <c r="B5" s="181" t="s">
        <v>329</v>
      </c>
      <c r="C5" s="173">
        <v>513</v>
      </c>
      <c r="D5" s="173" t="s">
        <v>332</v>
      </c>
      <c r="E5" s="175">
        <f>AVERAGE(T8:U8)</f>
        <v>1.4449235173867208</v>
      </c>
      <c r="F5" s="177">
        <f>STDEV(T8:U8)</f>
        <v>0.2702008069946425</v>
      </c>
      <c r="G5" s="177">
        <f>F5/E5*100</f>
        <v>18.700007560491915</v>
      </c>
      <c r="H5" s="175">
        <f>AVERAGE(V8:X8)</f>
        <v>0.15918775779480268</v>
      </c>
      <c r="I5" s="94" t="s">
        <v>267</v>
      </c>
      <c r="J5" s="93">
        <f>AVERAGE(J8:L8)</f>
        <v>7782.2938403845628</v>
      </c>
      <c r="K5" s="89"/>
      <c r="L5" s="88"/>
      <c r="M5" s="91">
        <f>AVERAGE(M8:O8)</f>
        <v>1238.2110220439565</v>
      </c>
      <c r="N5" s="89"/>
      <c r="O5" s="88"/>
      <c r="P5" s="91">
        <f>AVERAGE(Q8:R8)</f>
        <v>1769.403982501341</v>
      </c>
      <c r="Q5" s="89"/>
      <c r="R5" s="88"/>
      <c r="S5" s="137">
        <f>AVERAGE(T8:U8)</f>
        <v>1.4449235173867208</v>
      </c>
      <c r="T5" s="104" t="s">
        <v>274</v>
      </c>
      <c r="U5" s="103"/>
      <c r="V5" s="141">
        <f>M5/J5</f>
        <v>0.15910617710404651</v>
      </c>
      <c r="W5" s="104"/>
      <c r="X5" s="103"/>
      <c r="Y5" s="178">
        <f>_xlfn.T.TEST(J8:L8,M8:O8,2,1)</f>
        <v>7.5759867133098771E-4</v>
      </c>
    </row>
    <row r="6" spans="1:25">
      <c r="A6" s="182" t="s">
        <v>328</v>
      </c>
      <c r="B6" s="182" t="s">
        <v>329</v>
      </c>
      <c r="C6" s="174"/>
      <c r="D6" s="174"/>
      <c r="E6" s="176"/>
      <c r="F6" s="150"/>
      <c r="G6" s="150"/>
      <c r="H6" s="176"/>
      <c r="I6" s="87" t="s">
        <v>266</v>
      </c>
      <c r="J6" s="86"/>
      <c r="K6" s="85"/>
      <c r="L6" s="84"/>
      <c r="M6" s="86"/>
      <c r="N6" s="85"/>
      <c r="O6" s="84"/>
      <c r="P6" s="83"/>
      <c r="Q6" s="82"/>
      <c r="R6" s="82"/>
      <c r="S6" s="81" t="s">
        <v>273</v>
      </c>
      <c r="T6" s="80"/>
      <c r="U6" s="79"/>
      <c r="V6" s="77"/>
      <c r="W6" s="77"/>
      <c r="X6" s="76"/>
      <c r="Y6" s="179"/>
    </row>
    <row r="7" spans="1:25">
      <c r="A7" s="182" t="s">
        <v>328</v>
      </c>
      <c r="B7" s="182" t="s">
        <v>329</v>
      </c>
      <c r="C7" s="174"/>
      <c r="D7" s="174"/>
      <c r="E7" s="150"/>
      <c r="F7" s="150"/>
      <c r="G7" s="150"/>
      <c r="H7" s="150"/>
      <c r="I7" s="75"/>
      <c r="J7" s="19" t="s">
        <v>265</v>
      </c>
      <c r="K7" s="19" t="s">
        <v>264</v>
      </c>
      <c r="L7" s="74" t="s">
        <v>263</v>
      </c>
      <c r="M7" s="73" t="s">
        <v>265</v>
      </c>
      <c r="N7" s="19" t="s">
        <v>264</v>
      </c>
      <c r="O7" s="74" t="s">
        <v>263</v>
      </c>
      <c r="P7" s="73" t="s">
        <v>265</v>
      </c>
      <c r="Q7" s="19" t="s">
        <v>264</v>
      </c>
      <c r="R7" s="74" t="s">
        <v>263</v>
      </c>
      <c r="S7" s="73" t="s">
        <v>265</v>
      </c>
      <c r="T7" s="19" t="s">
        <v>264</v>
      </c>
      <c r="U7" s="74" t="s">
        <v>263</v>
      </c>
      <c r="V7" s="19" t="s">
        <v>265</v>
      </c>
      <c r="W7" s="19" t="s">
        <v>264</v>
      </c>
      <c r="X7" s="74" t="s">
        <v>263</v>
      </c>
      <c r="Y7" s="179"/>
    </row>
    <row r="8" spans="1:25" ht="15.75" thickBot="1">
      <c r="A8" s="183" t="s">
        <v>328</v>
      </c>
      <c r="B8" s="183" t="s">
        <v>329</v>
      </c>
      <c r="C8" s="174"/>
      <c r="D8" s="174"/>
      <c r="E8" s="150"/>
      <c r="F8" s="150"/>
      <c r="G8" s="150"/>
      <c r="H8" s="150"/>
      <c r="I8" s="68"/>
      <c r="J8" s="67">
        <f>Data!L45*10*4</f>
        <v>8058.3110573251706</v>
      </c>
      <c r="K8" s="65">
        <f>Data!L46*10*4</f>
        <v>7394.2509958288201</v>
      </c>
      <c r="L8" s="64">
        <f>Data!L47*10*4</f>
        <v>7894.3194679996996</v>
      </c>
      <c r="M8" s="66">
        <f>Data!L48*10*4</f>
        <v>1257.27122779049</v>
      </c>
      <c r="N8" s="65">
        <f>Data!L49*10*4</f>
        <v>1197.56008088358</v>
      </c>
      <c r="O8" s="64">
        <f>Data!L50*10*4</f>
        <v>1259.8017574578</v>
      </c>
      <c r="P8" s="135">
        <f>Data!L51*2*4</f>
        <v>3257.7312214612798</v>
      </c>
      <c r="Q8" s="63">
        <f>Data!L52*2*4</f>
        <v>1959.1895388876021</v>
      </c>
      <c r="R8" s="63">
        <f>Data!L53*2*4</f>
        <v>1579.61842611508</v>
      </c>
      <c r="S8" s="102">
        <f>P8/M8</f>
        <v>2.5911125216683506</v>
      </c>
      <c r="T8" s="101">
        <f>Q8/N8</f>
        <v>1.6359843402947092</v>
      </c>
      <c r="U8" s="100">
        <f>R8/O8</f>
        <v>1.2538626944787326</v>
      </c>
      <c r="V8" s="99">
        <f>M8/J8</f>
        <v>0.15602167983421347</v>
      </c>
      <c r="W8" s="98">
        <f>N8/K8</f>
        <v>0.16195826751879766</v>
      </c>
      <c r="X8" s="97">
        <f>O8/L8</f>
        <v>0.15958332603139694</v>
      </c>
      <c r="Y8" s="180"/>
    </row>
    <row r="9" spans="1:25" ht="15.75" thickBot="1">
      <c r="A9" s="113"/>
      <c r="B9" s="113"/>
      <c r="C9" s="96"/>
      <c r="D9" s="96"/>
      <c r="E9" s="95"/>
      <c r="F9" s="95"/>
      <c r="G9" s="95"/>
      <c r="H9" s="95"/>
      <c r="I9" s="117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6"/>
      <c r="X9" s="115"/>
      <c r="Y9" s="111"/>
    </row>
    <row r="10" spans="1:25">
      <c r="A10" s="181" t="str">
        <f>'Executive Summary'!A6</f>
        <v>DTXSID50184723</v>
      </c>
      <c r="B10" s="181" t="str">
        <f>'Executive Summary'!B6</f>
        <v>1H,1H-Perfluorooctylamine</v>
      </c>
      <c r="C10" s="173">
        <v>268</v>
      </c>
      <c r="D10" s="173" t="s">
        <v>271</v>
      </c>
      <c r="E10" s="175">
        <f>AVERAGE(T13:U13)</f>
        <v>0.13427832038555002</v>
      </c>
      <c r="F10" s="177">
        <f>STDEV(T13:U13)</f>
        <v>8.9226218929500098E-2</v>
      </c>
      <c r="G10" s="177">
        <f>F10/E10*100</f>
        <v>66.448715379598937</v>
      </c>
      <c r="H10" s="175">
        <f>AVERAGE(V13:X13)</f>
        <v>0.28975113523024104</v>
      </c>
      <c r="I10" s="94" t="s">
        <v>267</v>
      </c>
      <c r="J10" s="93">
        <f>AVERAGE(J13:L13)</f>
        <v>4760.9517480655168</v>
      </c>
      <c r="K10" s="89"/>
      <c r="L10" s="88"/>
      <c r="M10" s="91">
        <f>AVERAGE(M13:O13)</f>
        <v>1380.1222112167234</v>
      </c>
      <c r="N10" s="89"/>
      <c r="O10" s="88"/>
      <c r="P10" s="91">
        <f>AVERAGE(Q13:R13)</f>
        <v>176.91808953824909</v>
      </c>
      <c r="Q10" s="89"/>
      <c r="R10" s="88"/>
      <c r="S10" s="118">
        <f>AVERAGE(T13:U13)</f>
        <v>0.13427832038555002</v>
      </c>
      <c r="T10" s="104"/>
      <c r="U10" s="103"/>
      <c r="V10" s="141">
        <f>M10/J10</f>
        <v>0.28988367961878597</v>
      </c>
      <c r="W10" s="104"/>
      <c r="X10" s="103"/>
      <c r="Y10" s="178">
        <f>_xlfn.T.TEST(J13:L13,M13:O13,2,1)</f>
        <v>4.9959252940840566E-4</v>
      </c>
    </row>
    <row r="11" spans="1:25">
      <c r="A11" s="182"/>
      <c r="B11" s="182"/>
      <c r="C11" s="174"/>
      <c r="D11" s="174"/>
      <c r="E11" s="176"/>
      <c r="F11" s="150"/>
      <c r="G11" s="150"/>
      <c r="H11" s="176"/>
      <c r="I11" s="87" t="s">
        <v>266</v>
      </c>
      <c r="J11" s="86"/>
      <c r="K11" s="85"/>
      <c r="L11" s="84"/>
      <c r="M11" s="86"/>
      <c r="N11" s="85"/>
      <c r="O11" s="84"/>
      <c r="P11" s="83"/>
      <c r="Q11" s="82"/>
      <c r="R11" s="82"/>
      <c r="S11" s="81">
        <f>(STDEV(T13:U13)/AVERAGE(T13:U13))*100</f>
        <v>66.448715379598937</v>
      </c>
      <c r="T11" s="80"/>
      <c r="U11" s="79"/>
      <c r="V11" s="77"/>
      <c r="W11" s="77"/>
      <c r="X11" s="76"/>
      <c r="Y11" s="179"/>
    </row>
    <row r="12" spans="1:25">
      <c r="A12" s="182"/>
      <c r="B12" s="182"/>
      <c r="C12" s="174"/>
      <c r="D12" s="174"/>
      <c r="E12" s="150"/>
      <c r="F12" s="150"/>
      <c r="G12" s="150"/>
      <c r="H12" s="150"/>
      <c r="I12" s="75"/>
      <c r="J12" s="19" t="s">
        <v>265</v>
      </c>
      <c r="K12" s="19" t="s">
        <v>264</v>
      </c>
      <c r="L12" s="74" t="s">
        <v>263</v>
      </c>
      <c r="M12" s="73" t="s">
        <v>265</v>
      </c>
      <c r="N12" s="19" t="s">
        <v>264</v>
      </c>
      <c r="O12" s="74" t="s">
        <v>263</v>
      </c>
      <c r="P12" s="73" t="s">
        <v>265</v>
      </c>
      <c r="Q12" s="19" t="s">
        <v>264</v>
      </c>
      <c r="R12" s="74" t="s">
        <v>263</v>
      </c>
      <c r="S12" s="73" t="s">
        <v>265</v>
      </c>
      <c r="T12" s="19" t="s">
        <v>264</v>
      </c>
      <c r="U12" s="74" t="s">
        <v>263</v>
      </c>
      <c r="V12" s="73" t="s">
        <v>265</v>
      </c>
      <c r="W12" s="19" t="s">
        <v>264</v>
      </c>
      <c r="X12" s="74" t="s">
        <v>263</v>
      </c>
      <c r="Y12" s="179"/>
    </row>
    <row r="13" spans="1:25" ht="15.75" thickBot="1">
      <c r="A13" s="183"/>
      <c r="B13" s="183"/>
      <c r="C13" s="174"/>
      <c r="D13" s="174"/>
      <c r="E13" s="150"/>
      <c r="F13" s="150"/>
      <c r="G13" s="150"/>
      <c r="H13" s="150"/>
      <c r="I13" s="68"/>
      <c r="J13" s="67">
        <f>Data!T45*10*4</f>
        <v>4965.2346775512096</v>
      </c>
      <c r="K13" s="65">
        <f>Data!T46*10*4</f>
        <v>4546.3973542362401</v>
      </c>
      <c r="L13" s="64">
        <f>Data!T47*10*4</f>
        <v>4771.2232124091006</v>
      </c>
      <c r="M13" s="66">
        <f>Data!T48*10*4</f>
        <v>1442.8447908824</v>
      </c>
      <c r="N13" s="65">
        <f>Data!T49*10*4</f>
        <v>1282.33045900764</v>
      </c>
      <c r="O13" s="64">
        <f>Data!T50*10*4</f>
        <v>1415.1913837601298</v>
      </c>
      <c r="P13" s="135">
        <f>Data!T51*2*4</f>
        <v>1227.80297402672</v>
      </c>
      <c r="Q13" s="63">
        <f>Data!T52*2*4</f>
        <v>253.09456913170001</v>
      </c>
      <c r="R13" s="62">
        <f>Data!T53*2*4</f>
        <v>100.7416099447982</v>
      </c>
      <c r="S13" s="114">
        <f>P13/M13</f>
        <v>0.85095984113151424</v>
      </c>
      <c r="T13" s="101">
        <f>Q13/N13</f>
        <v>0.19737078485023501</v>
      </c>
      <c r="U13" s="100">
        <f>R13/O13</f>
        <v>7.1185855920865015E-2</v>
      </c>
      <c r="V13" s="99">
        <f>M13/J13</f>
        <v>0.29058944532990183</v>
      </c>
      <c r="W13" s="98">
        <f>N13/K13</f>
        <v>0.28205419788325159</v>
      </c>
      <c r="X13" s="97">
        <f>O13/L13</f>
        <v>0.29660976247756959</v>
      </c>
      <c r="Y13" s="180"/>
    </row>
    <row r="14" spans="1:25" ht="15.75" thickBot="1">
      <c r="A14" s="113"/>
      <c r="B14" s="113"/>
      <c r="C14" s="96"/>
      <c r="D14" s="96"/>
      <c r="E14" s="95"/>
      <c r="F14" s="95"/>
      <c r="G14" s="95"/>
      <c r="H14" s="95"/>
      <c r="I14" s="69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1"/>
    </row>
    <row r="15" spans="1:25">
      <c r="A15" s="181" t="str">
        <f>'Executive Summary'!A7</f>
        <v>DTXSID90190949</v>
      </c>
      <c r="B15" s="181" t="str">
        <f>'Executive Summary'!B7</f>
        <v>1,6-Diiodoperfluorohexane</v>
      </c>
      <c r="C15" s="173">
        <v>275</v>
      </c>
      <c r="D15" s="173" t="s">
        <v>272</v>
      </c>
      <c r="E15" s="175">
        <f>AVERAGE(T18:U18)</f>
        <v>0.26749581709425041</v>
      </c>
      <c r="F15" s="177">
        <f>STDEV(T18:U18)</f>
        <v>5.730627994005421E-2</v>
      </c>
      <c r="G15" s="177">
        <f>F15/E15*100</f>
        <v>21.423243384722802</v>
      </c>
      <c r="H15" s="175">
        <f>AVERAGE(V18:X18)</f>
        <v>0.6852184791476813</v>
      </c>
      <c r="I15" s="94" t="s">
        <v>267</v>
      </c>
      <c r="J15" s="93">
        <f>AVERAGE(J18:L18)</f>
        <v>7467.0640821785373</v>
      </c>
      <c r="K15" s="89"/>
      <c r="L15" s="88"/>
      <c r="M15" s="91">
        <f>AVERAGE(M18:O18)</f>
        <v>5111.4980095210094</v>
      </c>
      <c r="N15" s="89"/>
      <c r="O15" s="88"/>
      <c r="P15" s="91">
        <f>AVERAGE(Q18:R18)</f>
        <v>1342.9015319079831</v>
      </c>
      <c r="Q15" s="89"/>
      <c r="R15" s="88"/>
      <c r="S15" s="118">
        <f>AVERAGE(T18:U18)</f>
        <v>0.26749581709425041</v>
      </c>
      <c r="T15" s="104"/>
      <c r="U15" s="103"/>
      <c r="V15" s="90">
        <f>M15/J15</f>
        <v>0.68453919147694198</v>
      </c>
      <c r="W15" s="104"/>
      <c r="X15" s="103"/>
      <c r="Y15" s="178">
        <f>_xlfn.T.TEST(J18:L18,M18:O18,2,1)</f>
        <v>6.5472430193637765E-3</v>
      </c>
    </row>
    <row r="16" spans="1:25">
      <c r="A16" s="182"/>
      <c r="B16" s="182"/>
      <c r="C16" s="174"/>
      <c r="D16" s="174"/>
      <c r="E16" s="176"/>
      <c r="F16" s="150"/>
      <c r="G16" s="150"/>
      <c r="H16" s="176"/>
      <c r="I16" s="87" t="s">
        <v>266</v>
      </c>
      <c r="J16" s="86"/>
      <c r="K16" s="85"/>
      <c r="L16" s="84"/>
      <c r="M16" s="86"/>
      <c r="N16" s="85"/>
      <c r="O16" s="84"/>
      <c r="P16" s="83"/>
      <c r="Q16" s="82"/>
      <c r="R16" s="82"/>
      <c r="S16" s="81">
        <f>(STDEV(T18:U18)/AVERAGE(T18:U18))*100</f>
        <v>21.423243384722802</v>
      </c>
      <c r="T16" s="80"/>
      <c r="U16" s="79"/>
      <c r="V16" s="77"/>
      <c r="W16" s="77"/>
      <c r="X16" s="76"/>
      <c r="Y16" s="179"/>
    </row>
    <row r="17" spans="1:25">
      <c r="A17" s="182"/>
      <c r="B17" s="182"/>
      <c r="C17" s="174"/>
      <c r="D17" s="174"/>
      <c r="E17" s="150"/>
      <c r="F17" s="150"/>
      <c r="G17" s="150"/>
      <c r="H17" s="150"/>
      <c r="I17" s="75"/>
      <c r="J17" s="19" t="s">
        <v>265</v>
      </c>
      <c r="K17" s="19" t="s">
        <v>264</v>
      </c>
      <c r="L17" s="74" t="s">
        <v>263</v>
      </c>
      <c r="M17" s="73" t="s">
        <v>265</v>
      </c>
      <c r="N17" s="19" t="s">
        <v>264</v>
      </c>
      <c r="O17" s="74" t="s">
        <v>263</v>
      </c>
      <c r="P17" s="73" t="s">
        <v>265</v>
      </c>
      <c r="Q17" s="19" t="s">
        <v>264</v>
      </c>
      <c r="R17" s="74" t="s">
        <v>263</v>
      </c>
      <c r="S17" s="73" t="s">
        <v>265</v>
      </c>
      <c r="T17" s="19" t="s">
        <v>264</v>
      </c>
      <c r="U17" s="74" t="s">
        <v>263</v>
      </c>
      <c r="V17" s="73" t="s">
        <v>265</v>
      </c>
      <c r="W17" s="19" t="s">
        <v>264</v>
      </c>
      <c r="X17" s="74" t="s">
        <v>263</v>
      </c>
      <c r="Y17" s="179"/>
    </row>
    <row r="18" spans="1:25" ht="15.75" thickBot="1">
      <c r="A18" s="183"/>
      <c r="B18" s="183"/>
      <c r="C18" s="174"/>
      <c r="D18" s="174"/>
      <c r="E18" s="150"/>
      <c r="F18" s="150"/>
      <c r="G18" s="150"/>
      <c r="H18" s="150"/>
      <c r="I18" s="68"/>
      <c r="J18" s="67">
        <f>Data!AB45*10*4</f>
        <v>7348.1704524912302</v>
      </c>
      <c r="K18" s="65">
        <f>Data!AB46*10*4</f>
        <v>7260.8037839858398</v>
      </c>
      <c r="L18" s="64">
        <f>Data!AB47*10*4</f>
        <v>7792.2180100585401</v>
      </c>
      <c r="M18" s="66">
        <f>Data!AB48*10*4</f>
        <v>5279.9304116080493</v>
      </c>
      <c r="N18" s="65">
        <f>Data!AB49*10*4</f>
        <v>4981.00228159994</v>
      </c>
      <c r="O18" s="64">
        <f>Data!AB50*10*4</f>
        <v>5073.5613353550398</v>
      </c>
      <c r="P18" s="135">
        <f>Data!AB51*2*4</f>
        <v>2900.9798865612202</v>
      </c>
      <c r="Q18" s="63">
        <f>Data!AB52*2*4</f>
        <v>1534.235751946198</v>
      </c>
      <c r="R18" s="62">
        <f>Data!AB53*2*4</f>
        <v>1151.567311869768</v>
      </c>
      <c r="S18" s="102">
        <f>P18/M18</f>
        <v>0.5494352501660531</v>
      </c>
      <c r="T18" s="101">
        <f>Q18/N18</f>
        <v>0.30801747624443737</v>
      </c>
      <c r="U18" s="100">
        <f>R18/O18</f>
        <v>0.22697415794406339</v>
      </c>
      <c r="V18" s="99">
        <f>M18/J18</f>
        <v>0.71853673587797751</v>
      </c>
      <c r="W18" s="98">
        <f>N18/K18</f>
        <v>0.68601251731741519</v>
      </c>
      <c r="X18" s="97">
        <f>O18/L18</f>
        <v>0.65110618424765099</v>
      </c>
      <c r="Y18" s="180"/>
    </row>
    <row r="19" spans="1:25" ht="15.75" thickBot="1">
      <c r="A19" s="110"/>
      <c r="B19" s="110"/>
      <c r="C19" s="96"/>
      <c r="D19" s="96"/>
      <c r="E19" s="95"/>
      <c r="F19" s="95"/>
      <c r="G19" s="95"/>
      <c r="H19" s="95"/>
      <c r="I19" s="109"/>
      <c r="J19" s="108"/>
      <c r="K19" s="108"/>
      <c r="L19" s="108"/>
      <c r="M19" s="108"/>
      <c r="N19" s="108"/>
      <c r="O19" s="108"/>
      <c r="P19" s="107"/>
      <c r="Q19" s="107"/>
      <c r="R19" s="107"/>
      <c r="S19" s="106"/>
      <c r="T19" s="106"/>
      <c r="U19" s="106"/>
      <c r="V19" s="105"/>
      <c r="W19" s="105"/>
      <c r="X19" s="105"/>
      <c r="Y19" s="38"/>
    </row>
    <row r="20" spans="1:25">
      <c r="A20" s="181" t="str">
        <f>'Executive Summary'!A8</f>
        <v>DTXSID7060332</v>
      </c>
      <c r="B20" s="181" t="str">
        <f>'Executive Summary'!B8</f>
        <v>(Perfluorobutyryl)-2-thenoylmethane</v>
      </c>
      <c r="C20" s="173">
        <v>812</v>
      </c>
      <c r="D20" s="173" t="s">
        <v>333</v>
      </c>
      <c r="E20" s="175">
        <f>AVERAGE(T23:U23)</f>
        <v>6.2846393448482852E-3</v>
      </c>
      <c r="F20" s="177">
        <f>STDEV(T23:U23)</f>
        <v>1.2706404206101946E-4</v>
      </c>
      <c r="G20" s="177">
        <f>F20/E20*100</f>
        <v>2.0218191544305215</v>
      </c>
      <c r="H20" s="175">
        <f>AVERAGE(V23:X23)</f>
        <v>1.2777683731346234</v>
      </c>
      <c r="I20" s="94" t="s">
        <v>267</v>
      </c>
      <c r="J20" s="93">
        <f>AVERAGE(J23:L23)</f>
        <v>6162.6240553313501</v>
      </c>
      <c r="K20" s="89"/>
      <c r="L20" s="88"/>
      <c r="M20" s="91">
        <f>AVERAGE(M23:O23)</f>
        <v>7530.0814027076731</v>
      </c>
      <c r="N20" s="89"/>
      <c r="O20" s="88"/>
      <c r="P20" s="91">
        <f>AVERAGE(Q23:R23)</f>
        <v>42.426406871192846</v>
      </c>
      <c r="Q20" s="89"/>
      <c r="R20" s="88"/>
      <c r="S20" s="118">
        <f>AVERAGE(T23:U23)</f>
        <v>6.2846393448482852E-3</v>
      </c>
      <c r="T20" s="104"/>
      <c r="U20" s="103"/>
      <c r="V20" s="90">
        <f>M20/J20</f>
        <v>1.2218953054897648</v>
      </c>
      <c r="W20" s="104"/>
      <c r="X20" s="103"/>
      <c r="Y20" s="178">
        <f>_xlfn.T.TEST(J23:L23,M23:O23,2,1)</f>
        <v>0.42459574602048322</v>
      </c>
    </row>
    <row r="21" spans="1:25">
      <c r="A21" s="182"/>
      <c r="B21" s="182"/>
      <c r="C21" s="174"/>
      <c r="D21" s="174"/>
      <c r="E21" s="176"/>
      <c r="F21" s="150"/>
      <c r="G21" s="150"/>
      <c r="H21" s="176"/>
      <c r="I21" s="87" t="s">
        <v>266</v>
      </c>
      <c r="J21" s="86"/>
      <c r="K21" s="85"/>
      <c r="L21" s="84"/>
      <c r="M21" s="86"/>
      <c r="N21" s="85"/>
      <c r="O21" s="84"/>
      <c r="P21" s="83"/>
      <c r="Q21" s="82"/>
      <c r="R21" s="82"/>
      <c r="S21" s="81">
        <f>(STDEV(T23:U23)/AVERAGE(T23:U23))*100</f>
        <v>2.0218191544305215</v>
      </c>
      <c r="T21" s="80"/>
      <c r="U21" s="79"/>
      <c r="V21" s="77"/>
      <c r="W21" s="77"/>
      <c r="X21" s="76"/>
      <c r="Y21" s="179"/>
    </row>
    <row r="22" spans="1:25">
      <c r="A22" s="182"/>
      <c r="B22" s="182"/>
      <c r="C22" s="174"/>
      <c r="D22" s="174"/>
      <c r="E22" s="150"/>
      <c r="F22" s="150"/>
      <c r="G22" s="150"/>
      <c r="H22" s="150"/>
      <c r="I22" s="75"/>
      <c r="J22" s="19" t="s">
        <v>265</v>
      </c>
      <c r="K22" s="19" t="s">
        <v>264</v>
      </c>
      <c r="L22" s="74" t="s">
        <v>263</v>
      </c>
      <c r="M22" s="73" t="s">
        <v>265</v>
      </c>
      <c r="N22" s="19" t="s">
        <v>264</v>
      </c>
      <c r="O22" s="74" t="s">
        <v>263</v>
      </c>
      <c r="P22" s="73" t="s">
        <v>265</v>
      </c>
      <c r="Q22" s="19" t="s">
        <v>264</v>
      </c>
      <c r="R22" s="74" t="s">
        <v>263</v>
      </c>
      <c r="S22" s="73" t="s">
        <v>265</v>
      </c>
      <c r="T22" s="19" t="s">
        <v>264</v>
      </c>
      <c r="U22" s="74" t="s">
        <v>263</v>
      </c>
      <c r="V22" s="73" t="s">
        <v>265</v>
      </c>
      <c r="W22" s="19" t="s">
        <v>264</v>
      </c>
      <c r="X22" s="74" t="s">
        <v>263</v>
      </c>
      <c r="Y22" s="179"/>
    </row>
    <row r="23" spans="1:25" ht="15.75" thickBot="1">
      <c r="A23" s="183"/>
      <c r="B23" s="183"/>
      <c r="C23" s="174"/>
      <c r="D23" s="174"/>
      <c r="E23" s="150"/>
      <c r="F23" s="150"/>
      <c r="G23" s="150"/>
      <c r="H23" s="150"/>
      <c r="I23" s="68"/>
      <c r="J23" s="67">
        <f>Data!AR45*10*4</f>
        <v>5367.1218814863805</v>
      </c>
      <c r="K23" s="65">
        <f>Data!AR46*10*4</f>
        <v>5230.7867539037597</v>
      </c>
      <c r="L23" s="64">
        <f>Data!AR47*10*4</f>
        <v>7889.9635306039099</v>
      </c>
      <c r="M23" s="66">
        <f>Data!AR48*10*4</f>
        <v>9085.8638456693589</v>
      </c>
      <c r="N23" s="65">
        <f>Data!AR49*10*4</f>
        <v>6655.6580321513102</v>
      </c>
      <c r="O23" s="64">
        <f>Data!AR50*10*4</f>
        <v>6848.7223303023493</v>
      </c>
      <c r="P23" s="135">
        <f>Data!AR51*2*4</f>
        <v>80.379740877501604</v>
      </c>
      <c r="Q23" s="140">
        <f>('CC,eLOQ'!B8/SQRT(2))*2*4</f>
        <v>42.426406871192846</v>
      </c>
      <c r="R23" s="140">
        <f>('CC,eLOQ'!B8/SQRT(2))*2*4</f>
        <v>42.426406871192846</v>
      </c>
      <c r="S23" s="102">
        <f>P23/M23</f>
        <v>8.8466812009089704E-3</v>
      </c>
      <c r="T23" s="101">
        <f>Q23/N23</f>
        <v>6.3744871906346043E-3</v>
      </c>
      <c r="U23" s="100">
        <f>R23/O23</f>
        <v>6.1947914990619652E-3</v>
      </c>
      <c r="V23" s="99">
        <f>M23/J23</f>
        <v>1.6928745138079673</v>
      </c>
      <c r="W23" s="98">
        <f>N23/K23</f>
        <v>1.2724009494717334</v>
      </c>
      <c r="X23" s="97">
        <f>O23/L23</f>
        <v>0.86802965612416938</v>
      </c>
      <c r="Y23" s="180"/>
    </row>
    <row r="24" spans="1:25" ht="15" customHeight="1" thickBot="1">
      <c r="A24" s="110"/>
      <c r="B24" s="110"/>
      <c r="C24" s="96"/>
      <c r="D24" s="96"/>
      <c r="E24" s="95"/>
      <c r="F24" s="95"/>
      <c r="G24" s="95"/>
      <c r="H24" s="95"/>
      <c r="I24" s="109"/>
      <c r="J24" s="108"/>
      <c r="K24" s="108"/>
      <c r="L24" s="108"/>
      <c r="M24" s="108"/>
      <c r="N24" s="108"/>
      <c r="O24" s="108"/>
      <c r="P24" s="107"/>
      <c r="Q24" s="107"/>
      <c r="R24" s="107"/>
      <c r="S24" s="106"/>
      <c r="T24" s="106"/>
      <c r="U24" s="106"/>
      <c r="V24" s="105"/>
      <c r="W24" s="105"/>
      <c r="X24" s="105"/>
      <c r="Y24" s="38"/>
    </row>
    <row r="25" spans="1:25">
      <c r="A25" s="187" t="s">
        <v>270</v>
      </c>
      <c r="B25" s="190" t="s">
        <v>269</v>
      </c>
      <c r="C25" s="193" t="s">
        <v>150</v>
      </c>
      <c r="D25" s="173" t="s">
        <v>268</v>
      </c>
      <c r="E25" s="197">
        <f>AVERAGE(S28:U28)</f>
        <v>9.5947883693722591E-2</v>
      </c>
      <c r="F25" s="177">
        <f>STDEV(S28:U28)</f>
        <v>1.5828449411981204E-2</v>
      </c>
      <c r="G25" s="177">
        <f>F25/E25*100</f>
        <v>16.496923957705576</v>
      </c>
      <c r="H25" s="199">
        <f>AVERAGE(V28:X28)</f>
        <v>0.95736050171791731</v>
      </c>
      <c r="I25" s="94" t="s">
        <v>267</v>
      </c>
      <c r="J25" s="93">
        <f>AVERAGE(J28:L28)</f>
        <v>10546.108598300367</v>
      </c>
      <c r="K25" s="89"/>
      <c r="L25" s="88"/>
      <c r="M25" s="93">
        <f>AVERAGE(M28:O28)</f>
        <v>10095.707248318196</v>
      </c>
      <c r="N25" s="89"/>
      <c r="O25" s="88"/>
      <c r="P25" s="91">
        <f>AVERAGE(Q28:R28)</f>
        <v>893.32706871758899</v>
      </c>
      <c r="Q25" s="89"/>
      <c r="R25" s="92"/>
      <c r="S25" s="118">
        <f>AVERAGE(T28:U28)</f>
        <v>8.9138589154437231E-2</v>
      </c>
      <c r="T25" s="89"/>
      <c r="U25" s="88"/>
      <c r="V25" s="90">
        <f>M25/J25</f>
        <v>0.95729217599231264</v>
      </c>
      <c r="W25" s="89"/>
      <c r="X25" s="88"/>
      <c r="Y25" s="184">
        <f>_xlfn.T.TEST(J28:L28,M28:O28,2,1)</f>
        <v>4.5939585362793321E-2</v>
      </c>
    </row>
    <row r="26" spans="1:25">
      <c r="A26" s="188"/>
      <c r="B26" s="191"/>
      <c r="C26" s="194"/>
      <c r="D26" s="174"/>
      <c r="E26" s="154"/>
      <c r="F26" s="150"/>
      <c r="G26" s="150"/>
      <c r="H26" s="200"/>
      <c r="I26" s="87" t="s">
        <v>266</v>
      </c>
      <c r="J26" s="86"/>
      <c r="K26" s="85"/>
      <c r="L26" s="84"/>
      <c r="M26" s="86"/>
      <c r="N26" s="85"/>
      <c r="O26" s="84"/>
      <c r="P26" s="83"/>
      <c r="Q26" s="82"/>
      <c r="R26" s="82"/>
      <c r="S26" s="81">
        <f>(STDEV(T28:U28)/AVERAGE(T28:U28))*100</f>
        <v>16.748288959054513</v>
      </c>
      <c r="T26" s="80"/>
      <c r="U26" s="79"/>
      <c r="V26" s="78"/>
      <c r="W26" s="77"/>
      <c r="X26" s="76"/>
      <c r="Y26" s="185"/>
    </row>
    <row r="27" spans="1:25">
      <c r="A27" s="188"/>
      <c r="B27" s="191"/>
      <c r="C27" s="194"/>
      <c r="D27" s="174"/>
      <c r="E27" s="174"/>
      <c r="F27" s="150"/>
      <c r="G27" s="150"/>
      <c r="H27" s="201"/>
      <c r="I27" s="75"/>
      <c r="J27" s="19" t="s">
        <v>265</v>
      </c>
      <c r="K27" s="19" t="s">
        <v>264</v>
      </c>
      <c r="L27" s="74" t="s">
        <v>263</v>
      </c>
      <c r="M27" s="73" t="s">
        <v>265</v>
      </c>
      <c r="N27" s="19" t="s">
        <v>264</v>
      </c>
      <c r="O27" s="74" t="s">
        <v>263</v>
      </c>
      <c r="P27" s="73" t="s">
        <v>265</v>
      </c>
      <c r="Q27" s="19" t="s">
        <v>264</v>
      </c>
      <c r="R27" s="19" t="s">
        <v>263</v>
      </c>
      <c r="S27" s="72" t="s">
        <v>265</v>
      </c>
      <c r="T27" s="71" t="s">
        <v>264</v>
      </c>
      <c r="U27" s="70" t="s">
        <v>263</v>
      </c>
      <c r="V27" s="72" t="s">
        <v>265</v>
      </c>
      <c r="W27" s="71" t="s">
        <v>264</v>
      </c>
      <c r="X27" s="70" t="s">
        <v>263</v>
      </c>
      <c r="Y27" s="185"/>
    </row>
    <row r="28" spans="1:25" ht="15.75" thickBot="1">
      <c r="A28" s="189"/>
      <c r="B28" s="192"/>
      <c r="C28" s="195"/>
      <c r="D28" s="196"/>
      <c r="E28" s="196"/>
      <c r="F28" s="198"/>
      <c r="G28" s="198"/>
      <c r="H28" s="202"/>
      <c r="I28" s="68" t="s">
        <v>324</v>
      </c>
      <c r="J28" s="67">
        <f>Data!AJ45*10*4</f>
        <v>10465.172242213101</v>
      </c>
      <c r="K28" s="65">
        <f>Data!AJ46*10*4</f>
        <v>10463.437926443101</v>
      </c>
      <c r="L28" s="64">
        <f>Data!AJ47*10*4</f>
        <v>10709.715626244899</v>
      </c>
      <c r="M28" s="66">
        <f>Data!AJ48*10*4</f>
        <v>10214.794562367901</v>
      </c>
      <c r="N28" s="65">
        <f>Data!AJ49*10*4</f>
        <v>9914.6848210041899</v>
      </c>
      <c r="O28" s="64">
        <f>Data!AJ50*10*4</f>
        <v>10157.642361582501</v>
      </c>
      <c r="P28" s="135">
        <f>Data!AJ51*2*4</f>
        <v>1119.1990102922521</v>
      </c>
      <c r="Q28" s="63">
        <f>Data!AJ52*2*4</f>
        <v>988.44568873109597</v>
      </c>
      <c r="R28" s="62">
        <f>Data!AJ53*2*4</f>
        <v>798.208448704082</v>
      </c>
      <c r="S28" s="61">
        <f t="shared" ref="S28:U28" si="0">P28/M28</f>
        <v>0.10956647277229328</v>
      </c>
      <c r="T28" s="60">
        <f t="shared" si="0"/>
        <v>9.9695119570223825E-2</v>
      </c>
      <c r="U28" s="59">
        <f t="shared" si="0"/>
        <v>7.8582058738650637E-2</v>
      </c>
      <c r="V28" s="61">
        <f t="shared" ref="V28:X28" si="1">M28/J28</f>
        <v>0.97607514964395348</v>
      </c>
      <c r="W28" s="60">
        <f t="shared" si="1"/>
        <v>0.94755518126101679</v>
      </c>
      <c r="X28" s="59">
        <f t="shared" si="1"/>
        <v>0.94845117424878167</v>
      </c>
      <c r="Y28" s="186"/>
    </row>
    <row r="30" spans="1:25">
      <c r="A30" s="134" t="s">
        <v>322</v>
      </c>
    </row>
    <row r="31" spans="1:25">
      <c r="A31" s="136" t="s">
        <v>323</v>
      </c>
    </row>
    <row r="32" spans="1:25">
      <c r="A32" s="139" t="s">
        <v>327</v>
      </c>
      <c r="D32" s="58"/>
    </row>
    <row r="33" spans="1:4" ht="17.25">
      <c r="A33" s="138" t="s">
        <v>325</v>
      </c>
      <c r="D33" s="57"/>
    </row>
  </sheetData>
  <mergeCells count="50">
    <mergeCell ref="D25:D28"/>
    <mergeCell ref="E25:E28"/>
    <mergeCell ref="F25:F28"/>
    <mergeCell ref="G25:G28"/>
    <mergeCell ref="H25:H28"/>
    <mergeCell ref="Y25:Y28"/>
    <mergeCell ref="A25:A28"/>
    <mergeCell ref="B25:B28"/>
    <mergeCell ref="C25:C28"/>
    <mergeCell ref="F15:F18"/>
    <mergeCell ref="G15:G18"/>
    <mergeCell ref="H15:H18"/>
    <mergeCell ref="Y15:Y18"/>
    <mergeCell ref="A20:A23"/>
    <mergeCell ref="B20:B23"/>
    <mergeCell ref="C20:C23"/>
    <mergeCell ref="D20:D23"/>
    <mergeCell ref="E20:E23"/>
    <mergeCell ref="F20:F23"/>
    <mergeCell ref="G20:G23"/>
    <mergeCell ref="H20:H23"/>
    <mergeCell ref="Y20:Y23"/>
    <mergeCell ref="A15:A18"/>
    <mergeCell ref="B15:B18"/>
    <mergeCell ref="C15:C18"/>
    <mergeCell ref="D15:D18"/>
    <mergeCell ref="E15:E18"/>
    <mergeCell ref="Y5:Y8"/>
    <mergeCell ref="A10:A13"/>
    <mergeCell ref="B10:B13"/>
    <mergeCell ref="C10:C13"/>
    <mergeCell ref="D10:D13"/>
    <mergeCell ref="E10:E13"/>
    <mergeCell ref="F10:F13"/>
    <mergeCell ref="G10:G13"/>
    <mergeCell ref="H10:H13"/>
    <mergeCell ref="Y10:Y13"/>
    <mergeCell ref="A5:A8"/>
    <mergeCell ref="B5:B8"/>
    <mergeCell ref="C5:C8"/>
    <mergeCell ref="S3:U3"/>
    <mergeCell ref="V3:X3"/>
    <mergeCell ref="D5:D8"/>
    <mergeCell ref="E5:E8"/>
    <mergeCell ref="J3:L3"/>
    <mergeCell ref="M3:O3"/>
    <mergeCell ref="P3:R3"/>
    <mergeCell ref="F5:F8"/>
    <mergeCell ref="G5:G8"/>
    <mergeCell ref="H5:H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6F30-085D-4A53-BD4B-6F1ECF09E612}">
  <dimension ref="A2:L66"/>
  <sheetViews>
    <sheetView topLeftCell="A13" zoomScaleNormal="100" workbookViewId="0">
      <selection activeCell="L3" sqref="L3"/>
    </sheetView>
  </sheetViews>
  <sheetFormatPr defaultRowHeight="15"/>
  <cols>
    <col min="1" max="1" width="12.5703125" bestFit="1" customWidth="1"/>
    <col min="3" max="3" width="26.85546875" bestFit="1" customWidth="1"/>
    <col min="4" max="4" width="15.5703125" bestFit="1" customWidth="1"/>
    <col min="5" max="5" width="8.85546875" bestFit="1" customWidth="1"/>
    <col min="6" max="6" width="13.7109375" bestFit="1" customWidth="1"/>
    <col min="7" max="7" width="16.42578125" bestFit="1" customWidth="1"/>
    <col min="8" max="8" width="16.28515625" bestFit="1" customWidth="1"/>
    <col min="9" max="9" width="15.42578125" bestFit="1" customWidth="1"/>
    <col min="10" max="10" width="16.28515625" bestFit="1" customWidth="1"/>
    <col min="11" max="11" width="16.5703125" bestFit="1" customWidth="1"/>
  </cols>
  <sheetData>
    <row r="2" spans="1:12">
      <c r="A2" s="123"/>
      <c r="K2" s="12" t="s">
        <v>314</v>
      </c>
      <c r="L2">
        <v>62</v>
      </c>
    </row>
    <row r="3" spans="1:12">
      <c r="A3" s="203" t="s">
        <v>28</v>
      </c>
      <c r="B3" s="204"/>
      <c r="C3" s="204"/>
      <c r="D3" s="204"/>
      <c r="E3" s="204"/>
      <c r="F3" s="204"/>
      <c r="G3" s="204"/>
      <c r="H3" s="204"/>
      <c r="I3" s="205"/>
      <c r="J3" s="1"/>
      <c r="K3" s="12"/>
    </row>
    <row r="4" spans="1:12">
      <c r="A4" s="1" t="s">
        <v>115</v>
      </c>
      <c r="B4" s="1" t="s">
        <v>115</v>
      </c>
      <c r="C4" s="1" t="s">
        <v>57</v>
      </c>
      <c r="D4" s="1" t="s">
        <v>39</v>
      </c>
      <c r="E4" s="1" t="s">
        <v>88</v>
      </c>
      <c r="F4" s="1" t="s">
        <v>49</v>
      </c>
      <c r="G4" s="1" t="s">
        <v>60</v>
      </c>
      <c r="H4" s="1" t="s">
        <v>29</v>
      </c>
      <c r="I4" s="1" t="s">
        <v>64</v>
      </c>
      <c r="J4" s="1" t="s">
        <v>20</v>
      </c>
    </row>
    <row r="5" spans="1:12">
      <c r="A5" s="3"/>
      <c r="B5" s="3"/>
      <c r="C5" s="3" t="s">
        <v>36</v>
      </c>
      <c r="D5" s="3"/>
      <c r="E5" s="3"/>
      <c r="F5" s="3" t="s">
        <v>46</v>
      </c>
      <c r="G5" s="3" t="s">
        <v>43</v>
      </c>
      <c r="H5" s="3" t="s">
        <v>136</v>
      </c>
      <c r="I5" s="4">
        <v>44516.640156770802</v>
      </c>
      <c r="J5" s="2">
        <v>5000</v>
      </c>
    </row>
    <row r="6" spans="1:12">
      <c r="A6" s="3"/>
      <c r="B6" s="3"/>
      <c r="C6" s="3" t="s">
        <v>27</v>
      </c>
      <c r="D6" s="3"/>
      <c r="E6" s="3"/>
      <c r="F6" s="3" t="s">
        <v>125</v>
      </c>
      <c r="G6" s="3" t="s">
        <v>43</v>
      </c>
      <c r="H6" s="3" t="s">
        <v>138</v>
      </c>
      <c r="I6" s="4">
        <v>44516.662892963002</v>
      </c>
      <c r="J6" s="2">
        <v>3500</v>
      </c>
    </row>
    <row r="7" spans="1:12">
      <c r="A7" s="3"/>
      <c r="B7" s="3"/>
      <c r="C7" s="3" t="s">
        <v>71</v>
      </c>
      <c r="D7" s="3"/>
      <c r="E7" s="3"/>
      <c r="F7" s="3" t="s">
        <v>63</v>
      </c>
      <c r="G7" s="3" t="s">
        <v>43</v>
      </c>
      <c r="H7" s="3" t="s">
        <v>44</v>
      </c>
      <c r="I7" s="4">
        <v>44516.685592777802</v>
      </c>
      <c r="J7" s="2">
        <v>2500</v>
      </c>
    </row>
    <row r="8" spans="1:12">
      <c r="A8" s="3"/>
      <c r="B8" s="3"/>
      <c r="C8" s="3" t="s">
        <v>82</v>
      </c>
      <c r="D8" s="3"/>
      <c r="E8" s="3"/>
      <c r="F8" s="3" t="s">
        <v>117</v>
      </c>
      <c r="G8" s="3" t="s">
        <v>43</v>
      </c>
      <c r="H8" s="3" t="s">
        <v>139</v>
      </c>
      <c r="I8" s="4">
        <v>44516.708365682898</v>
      </c>
      <c r="J8" s="2">
        <v>1500</v>
      </c>
    </row>
    <row r="9" spans="1:12">
      <c r="A9" s="3"/>
      <c r="B9" s="3"/>
      <c r="C9" s="3" t="s">
        <v>132</v>
      </c>
      <c r="D9" s="3"/>
      <c r="E9" s="3"/>
      <c r="F9" s="3" t="s">
        <v>67</v>
      </c>
      <c r="G9" s="3" t="s">
        <v>43</v>
      </c>
      <c r="H9" s="3" t="s">
        <v>99</v>
      </c>
      <c r="I9" s="4">
        <v>44516.7310203819</v>
      </c>
      <c r="J9" s="2">
        <v>800</v>
      </c>
    </row>
    <row r="10" spans="1:12">
      <c r="A10" s="3"/>
      <c r="B10" s="3"/>
      <c r="C10" s="3" t="s">
        <v>135</v>
      </c>
      <c r="D10" s="3"/>
      <c r="E10" s="3"/>
      <c r="F10" s="3" t="s">
        <v>79</v>
      </c>
      <c r="G10" s="3" t="s">
        <v>43</v>
      </c>
      <c r="H10" s="3" t="s">
        <v>40</v>
      </c>
      <c r="I10" s="4">
        <v>44516.753740590299</v>
      </c>
      <c r="J10" s="2">
        <v>500</v>
      </c>
    </row>
    <row r="11" spans="1:12">
      <c r="A11" s="3"/>
      <c r="B11" s="3"/>
      <c r="C11" s="3" t="s">
        <v>51</v>
      </c>
      <c r="D11" s="3"/>
      <c r="E11" s="3"/>
      <c r="F11" s="3" t="s">
        <v>17</v>
      </c>
      <c r="G11" s="3" t="s">
        <v>43</v>
      </c>
      <c r="H11" s="3" t="s">
        <v>102</v>
      </c>
      <c r="I11" s="4">
        <v>44516.776457499996</v>
      </c>
      <c r="J11" s="2">
        <v>350</v>
      </c>
    </row>
    <row r="12" spans="1:12">
      <c r="A12" s="3"/>
      <c r="B12" s="3"/>
      <c r="C12" s="3" t="s">
        <v>101</v>
      </c>
      <c r="D12" s="3"/>
      <c r="E12" s="3"/>
      <c r="F12" s="3" t="s">
        <v>127</v>
      </c>
      <c r="G12" s="3" t="s">
        <v>43</v>
      </c>
      <c r="H12" s="3" t="s">
        <v>61</v>
      </c>
      <c r="I12" s="4">
        <v>44516.799221180598</v>
      </c>
      <c r="J12" s="2">
        <v>200</v>
      </c>
    </row>
    <row r="13" spans="1:12">
      <c r="A13" s="3"/>
      <c r="B13" s="3"/>
      <c r="C13" s="3" t="s">
        <v>25</v>
      </c>
      <c r="D13" s="3"/>
      <c r="E13" s="3"/>
      <c r="F13" s="3" t="s">
        <v>89</v>
      </c>
      <c r="G13" s="3" t="s">
        <v>43</v>
      </c>
      <c r="H13" s="3" t="s">
        <v>124</v>
      </c>
      <c r="I13" s="4">
        <v>44516.821895706002</v>
      </c>
      <c r="J13" s="2">
        <v>125</v>
      </c>
    </row>
    <row r="14" spans="1:12">
      <c r="A14" s="3"/>
      <c r="B14" s="3"/>
      <c r="C14" s="3" t="s">
        <v>122</v>
      </c>
      <c r="D14" s="3"/>
      <c r="E14" s="3"/>
      <c r="F14" s="3" t="s">
        <v>94</v>
      </c>
      <c r="G14" s="3" t="s">
        <v>43</v>
      </c>
      <c r="H14" s="3" t="s">
        <v>126</v>
      </c>
      <c r="I14" s="4">
        <v>44516.8446384954</v>
      </c>
      <c r="J14" s="2">
        <v>80</v>
      </c>
    </row>
    <row r="15" spans="1:12">
      <c r="A15" s="3"/>
      <c r="B15" s="3"/>
      <c r="C15" s="3" t="s">
        <v>105</v>
      </c>
      <c r="D15" s="3"/>
      <c r="E15" s="3"/>
      <c r="F15" s="3" t="s">
        <v>73</v>
      </c>
      <c r="G15" s="3" t="s">
        <v>43</v>
      </c>
      <c r="H15" s="3" t="s">
        <v>134</v>
      </c>
      <c r="I15" s="4">
        <v>44516.867326678199</v>
      </c>
      <c r="J15" s="2">
        <v>50</v>
      </c>
    </row>
    <row r="16" spans="1:12">
      <c r="A16" s="3"/>
      <c r="B16" s="3"/>
      <c r="C16" s="3" t="s">
        <v>114</v>
      </c>
      <c r="D16" s="3"/>
      <c r="E16" s="3"/>
      <c r="F16" s="3" t="s">
        <v>37</v>
      </c>
      <c r="G16" s="3" t="s">
        <v>43</v>
      </c>
      <c r="H16" s="3" t="s">
        <v>120</v>
      </c>
      <c r="I16" s="4">
        <v>44516.890095729199</v>
      </c>
      <c r="J16" s="2">
        <v>30</v>
      </c>
    </row>
    <row r="17" spans="1:10">
      <c r="A17" s="3"/>
      <c r="B17" s="3"/>
      <c r="C17" s="3" t="s">
        <v>74</v>
      </c>
      <c r="D17" s="3"/>
      <c r="E17" s="3"/>
      <c r="F17" s="3" t="s">
        <v>140</v>
      </c>
      <c r="G17" s="3" t="s">
        <v>43</v>
      </c>
      <c r="H17" s="3" t="s">
        <v>52</v>
      </c>
      <c r="I17" s="4">
        <v>44516.912758553197</v>
      </c>
      <c r="J17" s="2">
        <v>20</v>
      </c>
    </row>
    <row r="18" spans="1:10">
      <c r="A18" s="3"/>
      <c r="B18" s="3"/>
      <c r="C18" s="3" t="s">
        <v>133</v>
      </c>
      <c r="D18" s="3"/>
      <c r="E18" s="3"/>
      <c r="F18" s="3" t="s">
        <v>85</v>
      </c>
      <c r="G18" s="3" t="s">
        <v>43</v>
      </c>
      <c r="H18" s="3" t="s">
        <v>26</v>
      </c>
      <c r="I18" s="4">
        <v>44516.9355058449</v>
      </c>
      <c r="J18" s="2">
        <v>12</v>
      </c>
    </row>
    <row r="19" spans="1:10">
      <c r="A19" s="3"/>
      <c r="B19" s="3"/>
      <c r="C19" s="3" t="s">
        <v>119</v>
      </c>
      <c r="D19" s="3"/>
      <c r="E19" s="3"/>
      <c r="F19" s="3" t="s">
        <v>53</v>
      </c>
      <c r="G19" s="3" t="s">
        <v>43</v>
      </c>
      <c r="H19" s="3" t="s">
        <v>87</v>
      </c>
      <c r="I19" s="4">
        <v>44516.958197615699</v>
      </c>
      <c r="J19" s="2">
        <v>7</v>
      </c>
    </row>
    <row r="20" spans="1:10">
      <c r="A20" s="3"/>
      <c r="B20" s="3"/>
      <c r="C20" s="3" t="s">
        <v>96</v>
      </c>
      <c r="D20" s="3"/>
      <c r="E20" s="3"/>
      <c r="F20" s="3" t="s">
        <v>137</v>
      </c>
      <c r="G20" s="3" t="s">
        <v>128</v>
      </c>
      <c r="H20" s="3"/>
      <c r="I20" s="4">
        <v>44516.435697419001</v>
      </c>
      <c r="J20" s="2"/>
    </row>
    <row r="21" spans="1:10">
      <c r="A21" s="3"/>
      <c r="B21" s="3"/>
      <c r="C21" s="3" t="s">
        <v>96</v>
      </c>
      <c r="D21" s="3"/>
      <c r="E21" s="3"/>
      <c r="F21" s="3" t="s">
        <v>110</v>
      </c>
      <c r="G21" s="3" t="s">
        <v>128</v>
      </c>
      <c r="H21" s="3"/>
      <c r="I21" s="4">
        <v>44516.4583807292</v>
      </c>
      <c r="J21" s="2"/>
    </row>
    <row r="22" spans="1:10">
      <c r="A22" s="3"/>
      <c r="B22" s="3"/>
      <c r="C22" s="3" t="s">
        <v>96</v>
      </c>
      <c r="D22" s="3"/>
      <c r="E22" s="3"/>
      <c r="F22" s="3" t="s">
        <v>62</v>
      </c>
      <c r="G22" s="3" t="s">
        <v>128</v>
      </c>
      <c r="H22" s="3"/>
      <c r="I22" s="4">
        <v>44516.4811190162</v>
      </c>
      <c r="J22" s="2"/>
    </row>
    <row r="23" spans="1:10">
      <c r="A23" s="3"/>
      <c r="B23" s="3"/>
      <c r="C23" s="3" t="s">
        <v>96</v>
      </c>
      <c r="D23" s="3"/>
      <c r="E23" s="3"/>
      <c r="F23" s="3" t="s">
        <v>16</v>
      </c>
      <c r="G23" s="3" t="s">
        <v>128</v>
      </c>
      <c r="H23" s="3"/>
      <c r="I23" s="4">
        <v>44516.5038019329</v>
      </c>
      <c r="J23" s="2"/>
    </row>
    <row r="24" spans="1:10">
      <c r="A24" s="3"/>
      <c r="B24" s="3"/>
      <c r="C24" s="3" t="s">
        <v>96</v>
      </c>
      <c r="D24" s="3"/>
      <c r="E24" s="3"/>
      <c r="F24" s="3" t="s">
        <v>83</v>
      </c>
      <c r="G24" s="3" t="s">
        <v>128</v>
      </c>
      <c r="H24" s="3"/>
      <c r="I24" s="4">
        <v>44516.526556458302</v>
      </c>
      <c r="J24" s="2"/>
    </row>
    <row r="25" spans="1:10">
      <c r="A25" s="3"/>
      <c r="B25" s="3"/>
      <c r="C25" s="3" t="s">
        <v>96</v>
      </c>
      <c r="D25" s="3"/>
      <c r="E25" s="3"/>
      <c r="F25" s="3" t="s">
        <v>11</v>
      </c>
      <c r="G25" s="3" t="s">
        <v>48</v>
      </c>
      <c r="H25" s="3"/>
      <c r="I25" s="4">
        <v>44516.980956713</v>
      </c>
      <c r="J25" s="2"/>
    </row>
    <row r="26" spans="1:10">
      <c r="A26" s="3"/>
      <c r="B26" s="3"/>
      <c r="C26" s="3" t="s">
        <v>96</v>
      </c>
      <c r="D26" s="3"/>
      <c r="E26" s="3"/>
      <c r="F26" s="3" t="s">
        <v>95</v>
      </c>
      <c r="G26" s="3" t="s">
        <v>48</v>
      </c>
      <c r="H26" s="3"/>
      <c r="I26" s="4">
        <v>44517.253504583299</v>
      </c>
      <c r="J26" s="2"/>
    </row>
    <row r="27" spans="1:10">
      <c r="A27" s="3"/>
      <c r="B27" s="3"/>
      <c r="C27" s="3" t="s">
        <v>36</v>
      </c>
      <c r="D27" s="3"/>
      <c r="E27" s="3"/>
      <c r="F27" s="3" t="s">
        <v>118</v>
      </c>
      <c r="G27" s="3" t="s">
        <v>30</v>
      </c>
      <c r="H27" s="3" t="s">
        <v>136</v>
      </c>
      <c r="I27" s="4">
        <v>44516.549247754599</v>
      </c>
      <c r="J27" s="2">
        <v>5000</v>
      </c>
    </row>
    <row r="28" spans="1:10">
      <c r="A28" s="3"/>
      <c r="B28" s="3"/>
      <c r="C28" s="3" t="s">
        <v>36</v>
      </c>
      <c r="D28" s="3"/>
      <c r="E28" s="3"/>
      <c r="F28" s="3" t="s">
        <v>68</v>
      </c>
      <c r="G28" s="3" t="s">
        <v>30</v>
      </c>
      <c r="H28" s="3" t="s">
        <v>136</v>
      </c>
      <c r="I28" s="4">
        <v>44516.572051655101</v>
      </c>
      <c r="J28" s="2">
        <v>5000</v>
      </c>
    </row>
    <row r="29" spans="1:10">
      <c r="A29" s="3"/>
      <c r="B29" s="3"/>
      <c r="C29" s="3" t="s">
        <v>36</v>
      </c>
      <c r="D29" s="3"/>
      <c r="E29" s="3"/>
      <c r="F29" s="3" t="s">
        <v>81</v>
      </c>
      <c r="G29" s="3" t="s">
        <v>30</v>
      </c>
      <c r="H29" s="3" t="s">
        <v>136</v>
      </c>
      <c r="I29" s="4">
        <v>44516.594739340297</v>
      </c>
      <c r="J29" s="2">
        <v>5000</v>
      </c>
    </row>
    <row r="30" spans="1:10">
      <c r="A30" s="3"/>
      <c r="B30" s="3"/>
      <c r="C30" s="3" t="s">
        <v>36</v>
      </c>
      <c r="D30" s="3"/>
      <c r="E30" s="3"/>
      <c r="F30" s="3" t="s">
        <v>76</v>
      </c>
      <c r="G30" s="3" t="s">
        <v>30</v>
      </c>
      <c r="H30" s="3" t="s">
        <v>136</v>
      </c>
      <c r="I30" s="4">
        <v>44516.617492789403</v>
      </c>
      <c r="J30" s="2">
        <v>5000</v>
      </c>
    </row>
    <row r="31" spans="1:10">
      <c r="A31" s="3"/>
      <c r="B31" s="3"/>
      <c r="C31" s="3" t="s">
        <v>108</v>
      </c>
      <c r="D31" s="3"/>
      <c r="E31" s="3"/>
      <c r="F31" s="3" t="s">
        <v>15</v>
      </c>
      <c r="G31" s="3" t="s">
        <v>30</v>
      </c>
      <c r="H31" s="3" t="s">
        <v>134</v>
      </c>
      <c r="I31" s="4">
        <v>44517.003617013899</v>
      </c>
      <c r="J31" s="2">
        <v>50</v>
      </c>
    </row>
    <row r="32" spans="1:10">
      <c r="A32" s="3"/>
      <c r="B32" s="3"/>
      <c r="C32" s="3" t="s">
        <v>97</v>
      </c>
      <c r="D32" s="3"/>
      <c r="E32" s="3"/>
      <c r="F32" s="3" t="s">
        <v>75</v>
      </c>
      <c r="G32" s="3" t="s">
        <v>30</v>
      </c>
      <c r="H32" s="3" t="s">
        <v>61</v>
      </c>
      <c r="I32" s="4">
        <v>44517.026342395802</v>
      </c>
      <c r="J32" s="2">
        <v>200</v>
      </c>
    </row>
    <row r="33" spans="1:10">
      <c r="A33" s="3"/>
      <c r="B33" s="3"/>
      <c r="C33" s="3" t="s">
        <v>65</v>
      </c>
      <c r="D33" s="3"/>
      <c r="E33" s="3"/>
      <c r="F33" s="3" t="s">
        <v>104</v>
      </c>
      <c r="G33" s="3" t="s">
        <v>30</v>
      </c>
      <c r="H33" s="3" t="s">
        <v>99</v>
      </c>
      <c r="I33" s="4">
        <v>44517.049001111103</v>
      </c>
      <c r="J33" s="2">
        <v>800</v>
      </c>
    </row>
    <row r="34" spans="1:10">
      <c r="A34" s="3"/>
      <c r="B34" s="3"/>
      <c r="C34" s="3" t="s">
        <v>25</v>
      </c>
      <c r="D34" s="3"/>
      <c r="E34" s="3"/>
      <c r="F34" s="3" t="s">
        <v>47</v>
      </c>
      <c r="G34" s="3" t="s">
        <v>30</v>
      </c>
      <c r="H34" s="3" t="s">
        <v>124</v>
      </c>
      <c r="I34" s="4">
        <v>44517.071733611097</v>
      </c>
      <c r="J34" s="2">
        <v>125</v>
      </c>
    </row>
    <row r="35" spans="1:10">
      <c r="A35" s="3"/>
      <c r="B35" s="3"/>
      <c r="C35" s="3" t="s">
        <v>135</v>
      </c>
      <c r="D35" s="3"/>
      <c r="E35" s="3"/>
      <c r="F35" s="3" t="s">
        <v>3</v>
      </c>
      <c r="G35" s="3" t="s">
        <v>30</v>
      </c>
      <c r="H35" s="3" t="s">
        <v>40</v>
      </c>
      <c r="I35" s="4">
        <v>44517.230762696803</v>
      </c>
      <c r="J35" s="2">
        <v>500</v>
      </c>
    </row>
    <row r="36" spans="1:10">
      <c r="A36" s="3"/>
      <c r="B36" s="3"/>
      <c r="C36" s="3" t="s">
        <v>114</v>
      </c>
      <c r="D36" s="3"/>
      <c r="E36" s="3"/>
      <c r="F36" s="3" t="s">
        <v>21</v>
      </c>
      <c r="G36" s="3" t="s">
        <v>30</v>
      </c>
      <c r="H36" s="3" t="s">
        <v>120</v>
      </c>
      <c r="I36" s="4">
        <v>44517.480588182902</v>
      </c>
      <c r="J36" s="2">
        <v>30</v>
      </c>
    </row>
    <row r="37" spans="1:10">
      <c r="A37" s="3"/>
      <c r="B37" s="3"/>
      <c r="C37" s="3" t="s">
        <v>51</v>
      </c>
      <c r="D37" s="3"/>
      <c r="E37" s="3"/>
      <c r="F37" s="3" t="s">
        <v>5</v>
      </c>
      <c r="G37" s="3" t="s">
        <v>30</v>
      </c>
      <c r="H37" s="3" t="s">
        <v>102</v>
      </c>
      <c r="I37" s="4">
        <v>44517.571406527801</v>
      </c>
      <c r="J37" s="2">
        <v>350</v>
      </c>
    </row>
    <row r="38" spans="1:10">
      <c r="A38" s="3"/>
      <c r="B38" s="3"/>
      <c r="C38" s="3" t="s">
        <v>56</v>
      </c>
      <c r="D38" s="3"/>
      <c r="E38" s="3"/>
      <c r="F38" s="3" t="s">
        <v>107</v>
      </c>
      <c r="G38" s="3" t="s">
        <v>28</v>
      </c>
      <c r="H38" s="3"/>
      <c r="I38" s="4">
        <v>44517.0944326389</v>
      </c>
      <c r="J38" s="2"/>
    </row>
    <row r="39" spans="1:10">
      <c r="A39" s="3"/>
      <c r="B39" s="3"/>
      <c r="C39" s="3" t="s">
        <v>70</v>
      </c>
      <c r="D39" s="3"/>
      <c r="E39" s="3"/>
      <c r="F39" s="3" t="s">
        <v>55</v>
      </c>
      <c r="G39" s="3" t="s">
        <v>28</v>
      </c>
      <c r="H39" s="3"/>
      <c r="I39" s="4">
        <v>44517.117189803197</v>
      </c>
      <c r="J39" s="2"/>
    </row>
    <row r="40" spans="1:10">
      <c r="A40" s="3"/>
      <c r="B40" s="3"/>
      <c r="C40" s="3" t="s">
        <v>19</v>
      </c>
      <c r="D40" s="3"/>
      <c r="E40" s="3"/>
      <c r="F40" s="3" t="s">
        <v>123</v>
      </c>
      <c r="G40" s="3" t="s">
        <v>28</v>
      </c>
      <c r="H40" s="3"/>
      <c r="I40" s="4">
        <v>44517.139929398101</v>
      </c>
      <c r="J40" s="2"/>
    </row>
    <row r="41" spans="1:10">
      <c r="A41" s="3"/>
      <c r="B41" s="3"/>
      <c r="C41" s="3" t="s">
        <v>78</v>
      </c>
      <c r="D41" s="3"/>
      <c r="E41" s="3"/>
      <c r="F41" s="3" t="s">
        <v>24</v>
      </c>
      <c r="G41" s="3" t="s">
        <v>28</v>
      </c>
      <c r="H41" s="3"/>
      <c r="I41" s="4">
        <v>44517.162649375001</v>
      </c>
      <c r="J41" s="2"/>
    </row>
    <row r="42" spans="1:10">
      <c r="A42" s="3"/>
      <c r="B42" s="3"/>
      <c r="C42" s="3" t="s">
        <v>35</v>
      </c>
      <c r="D42" s="3"/>
      <c r="E42" s="3"/>
      <c r="F42" s="3" t="s">
        <v>14</v>
      </c>
      <c r="G42" s="3" t="s">
        <v>28</v>
      </c>
      <c r="H42" s="3"/>
      <c r="I42" s="4">
        <v>44517.185328622698</v>
      </c>
      <c r="J42" s="2"/>
    </row>
    <row r="43" spans="1:10">
      <c r="A43" s="3"/>
      <c r="B43" s="3"/>
      <c r="C43" s="3" t="s">
        <v>9</v>
      </c>
      <c r="D43" s="3"/>
      <c r="E43" s="3"/>
      <c r="F43" s="3" t="s">
        <v>18</v>
      </c>
      <c r="G43" s="3" t="s">
        <v>28</v>
      </c>
      <c r="H43" s="3"/>
      <c r="I43" s="4">
        <v>44517.208071261601</v>
      </c>
      <c r="J43" s="2"/>
    </row>
    <row r="44" spans="1:10">
      <c r="A44" s="3"/>
      <c r="B44" s="3"/>
      <c r="C44" s="3" t="s">
        <v>58</v>
      </c>
      <c r="D44" s="3"/>
      <c r="E44" s="3"/>
      <c r="F44" s="3" t="s">
        <v>77</v>
      </c>
      <c r="G44" s="3" t="s">
        <v>28</v>
      </c>
      <c r="H44" s="3"/>
      <c r="I44" s="4">
        <v>44517.276180439803</v>
      </c>
      <c r="J44" s="2"/>
    </row>
    <row r="45" spans="1:10">
      <c r="A45" s="3"/>
      <c r="B45" s="3"/>
      <c r="C45" s="3" t="s">
        <v>131</v>
      </c>
      <c r="D45" s="3"/>
      <c r="E45" s="3"/>
      <c r="F45" s="3" t="s">
        <v>8</v>
      </c>
      <c r="G45" s="3" t="s">
        <v>28</v>
      </c>
      <c r="H45" s="3"/>
      <c r="I45" s="4">
        <v>44517.298937106498</v>
      </c>
      <c r="J45" s="2"/>
    </row>
    <row r="46" spans="1:10">
      <c r="A46" s="3"/>
      <c r="B46" s="3"/>
      <c r="C46" s="3" t="s">
        <v>59</v>
      </c>
      <c r="D46" s="3"/>
      <c r="E46" s="3"/>
      <c r="F46" s="3" t="s">
        <v>7</v>
      </c>
      <c r="G46" s="3" t="s">
        <v>28</v>
      </c>
      <c r="H46" s="3"/>
      <c r="I46" s="4">
        <v>44517.321606435202</v>
      </c>
      <c r="J46" s="2"/>
    </row>
    <row r="47" spans="1:10">
      <c r="A47" s="3"/>
      <c r="B47" s="3"/>
      <c r="C47" s="3" t="s">
        <v>13</v>
      </c>
      <c r="D47" s="3"/>
      <c r="E47" s="3"/>
      <c r="F47" s="3" t="s">
        <v>84</v>
      </c>
      <c r="G47" s="3" t="s">
        <v>28</v>
      </c>
      <c r="H47" s="3"/>
      <c r="I47" s="4">
        <v>44517.344332673601</v>
      </c>
      <c r="J47" s="2"/>
    </row>
    <row r="48" spans="1:10">
      <c r="A48" s="3"/>
      <c r="B48" s="3"/>
      <c r="C48" s="3" t="s">
        <v>90</v>
      </c>
      <c r="D48" s="3"/>
      <c r="E48" s="3"/>
      <c r="F48" s="3" t="s">
        <v>10</v>
      </c>
      <c r="G48" s="3" t="s">
        <v>28</v>
      </c>
      <c r="H48" s="3"/>
      <c r="I48" s="4">
        <v>44517.367018460602</v>
      </c>
      <c r="J48" s="2"/>
    </row>
    <row r="49" spans="1:10">
      <c r="A49" s="3"/>
      <c r="B49" s="3"/>
      <c r="C49" s="3" t="s">
        <v>38</v>
      </c>
      <c r="D49" s="3"/>
      <c r="E49" s="3"/>
      <c r="F49" s="3" t="s">
        <v>50</v>
      </c>
      <c r="G49" s="3" t="s">
        <v>28</v>
      </c>
      <c r="H49" s="3"/>
      <c r="I49" s="4">
        <v>44517.389750891198</v>
      </c>
      <c r="J49" s="2"/>
    </row>
    <row r="50" spans="1:10">
      <c r="A50" s="3"/>
      <c r="B50" s="3"/>
      <c r="C50" s="3" t="s">
        <v>121</v>
      </c>
      <c r="D50" s="3"/>
      <c r="E50" s="3"/>
      <c r="F50" s="3" t="s">
        <v>98</v>
      </c>
      <c r="G50" s="3" t="s">
        <v>28</v>
      </c>
      <c r="H50" s="3"/>
      <c r="I50" s="4">
        <v>44517.412429490701</v>
      </c>
      <c r="J50" s="2"/>
    </row>
    <row r="51" spans="1:10">
      <c r="A51" s="3"/>
      <c r="B51" s="3"/>
      <c r="C51" s="3" t="s">
        <v>42</v>
      </c>
      <c r="D51" s="3"/>
      <c r="E51" s="3"/>
      <c r="F51" s="3" t="s">
        <v>116</v>
      </c>
      <c r="G51" s="3" t="s">
        <v>28</v>
      </c>
      <c r="H51" s="3"/>
      <c r="I51" s="4">
        <v>44517.435149479199</v>
      </c>
      <c r="J51" s="2"/>
    </row>
    <row r="52" spans="1:10">
      <c r="A52" s="3"/>
      <c r="B52" s="3"/>
      <c r="C52" s="3" t="s">
        <v>109</v>
      </c>
      <c r="D52" s="3"/>
      <c r="E52" s="3"/>
      <c r="F52" s="3" t="s">
        <v>100</v>
      </c>
      <c r="G52" s="3" t="s">
        <v>28</v>
      </c>
      <c r="H52" s="3"/>
      <c r="I52" s="4">
        <v>44517.457857592599</v>
      </c>
      <c r="J52" s="2"/>
    </row>
    <row r="53" spans="1:10">
      <c r="A53" s="3"/>
      <c r="B53" s="3"/>
      <c r="C53" s="3" t="s">
        <v>54</v>
      </c>
      <c r="D53" s="3"/>
      <c r="E53" s="3"/>
      <c r="F53" s="3" t="s">
        <v>31</v>
      </c>
      <c r="G53" s="3" t="s">
        <v>28</v>
      </c>
      <c r="H53" s="3"/>
      <c r="I53" s="4">
        <v>44517.503277430602</v>
      </c>
      <c r="J53" s="2"/>
    </row>
    <row r="54" spans="1:10">
      <c r="A54" s="3"/>
      <c r="B54" s="3"/>
      <c r="C54" s="3" t="s">
        <v>45</v>
      </c>
      <c r="D54" s="3"/>
      <c r="E54" s="3"/>
      <c r="F54" s="3" t="s">
        <v>69</v>
      </c>
      <c r="G54" s="3" t="s">
        <v>28</v>
      </c>
      <c r="H54" s="3"/>
      <c r="I54" s="4">
        <v>44517.526010636597</v>
      </c>
      <c r="J54" s="2"/>
    </row>
    <row r="55" spans="1:10">
      <c r="A55" s="3"/>
      <c r="B55" s="3"/>
      <c r="C55" s="3" t="s">
        <v>111</v>
      </c>
      <c r="D55" s="3"/>
      <c r="E55" s="3"/>
      <c r="F55" s="3" t="s">
        <v>129</v>
      </c>
      <c r="G55" s="3" t="s">
        <v>28</v>
      </c>
      <c r="H55" s="3"/>
      <c r="I55" s="4">
        <v>44517.548678564803</v>
      </c>
      <c r="J55" s="2"/>
    </row>
    <row r="56" spans="1:10">
      <c r="A56" s="3"/>
      <c r="B56" s="3"/>
      <c r="C56" s="3" t="s">
        <v>313</v>
      </c>
      <c r="D56" s="3" t="s">
        <v>292</v>
      </c>
      <c r="E56" s="3"/>
      <c r="F56" s="2">
        <v>36</v>
      </c>
      <c r="G56" s="3" t="s">
        <v>312</v>
      </c>
      <c r="H56" s="3" t="s">
        <v>28</v>
      </c>
      <c r="I56" s="3"/>
      <c r="J56" s="4">
        <v>44406.294880219903</v>
      </c>
    </row>
    <row r="57" spans="1:10">
      <c r="A57" s="3"/>
      <c r="B57" s="3"/>
      <c r="C57" s="3" t="s">
        <v>311</v>
      </c>
      <c r="D57" s="3" t="s">
        <v>292</v>
      </c>
      <c r="E57" s="3"/>
      <c r="F57" s="2">
        <v>37</v>
      </c>
      <c r="G57" s="3" t="s">
        <v>310</v>
      </c>
      <c r="H57" s="3" t="s">
        <v>28</v>
      </c>
      <c r="I57" s="3"/>
      <c r="J57" s="4">
        <v>44406.312758379601</v>
      </c>
    </row>
    <row r="58" spans="1:10">
      <c r="A58" s="3"/>
      <c r="B58" s="3"/>
      <c r="C58" s="3" t="s">
        <v>309</v>
      </c>
      <c r="D58" s="3" t="s">
        <v>292</v>
      </c>
      <c r="E58" s="3"/>
      <c r="F58" s="2">
        <v>38</v>
      </c>
      <c r="G58" s="3" t="s">
        <v>308</v>
      </c>
      <c r="H58" s="3" t="s">
        <v>28</v>
      </c>
      <c r="I58" s="3"/>
      <c r="J58" s="4">
        <v>44406.330629236101</v>
      </c>
    </row>
    <row r="59" spans="1:10">
      <c r="A59" s="3"/>
      <c r="B59" s="3"/>
      <c r="C59" s="3" t="s">
        <v>307</v>
      </c>
      <c r="D59" s="3" t="s">
        <v>292</v>
      </c>
      <c r="E59" s="3"/>
      <c r="F59" s="2">
        <v>39</v>
      </c>
      <c r="G59" s="3" t="s">
        <v>306</v>
      </c>
      <c r="H59" s="3" t="s">
        <v>28</v>
      </c>
      <c r="I59" s="3"/>
      <c r="J59" s="4">
        <v>44406.348461030102</v>
      </c>
    </row>
    <row r="60" spans="1:10">
      <c r="A60" s="3"/>
      <c r="B60" s="3"/>
      <c r="C60" s="3" t="s">
        <v>305</v>
      </c>
      <c r="D60" s="3" t="s">
        <v>292</v>
      </c>
      <c r="E60" s="3"/>
      <c r="F60" s="2">
        <v>40</v>
      </c>
      <c r="G60" s="3" t="s">
        <v>304</v>
      </c>
      <c r="H60" s="3" t="s">
        <v>28</v>
      </c>
      <c r="I60" s="3"/>
      <c r="J60" s="4">
        <v>44406.366267199097</v>
      </c>
    </row>
    <row r="61" spans="1:10">
      <c r="A61" s="3"/>
      <c r="B61" s="3"/>
      <c r="C61" s="3" t="s">
        <v>303</v>
      </c>
      <c r="D61" s="3" t="s">
        <v>292</v>
      </c>
      <c r="E61" s="3"/>
      <c r="F61" s="2">
        <v>41</v>
      </c>
      <c r="G61" s="3" t="s">
        <v>302</v>
      </c>
      <c r="H61" s="3" t="s">
        <v>28</v>
      </c>
      <c r="I61" s="3"/>
      <c r="J61" s="4">
        <v>44406.384128460602</v>
      </c>
    </row>
    <row r="62" spans="1:10">
      <c r="A62" s="3"/>
      <c r="B62" s="3"/>
      <c r="C62" s="3" t="s">
        <v>301</v>
      </c>
      <c r="D62" s="3" t="s">
        <v>292</v>
      </c>
      <c r="E62" s="3"/>
      <c r="F62" s="2">
        <v>42</v>
      </c>
      <c r="G62" s="3" t="s">
        <v>300</v>
      </c>
      <c r="H62" s="3" t="s">
        <v>28</v>
      </c>
      <c r="I62" s="3"/>
      <c r="J62" s="4">
        <v>44406.401942314798</v>
      </c>
    </row>
    <row r="63" spans="1:10">
      <c r="A63" s="3"/>
      <c r="B63" s="3"/>
      <c r="C63" s="3" t="s">
        <v>299</v>
      </c>
      <c r="D63" s="3" t="s">
        <v>292</v>
      </c>
      <c r="E63" s="3"/>
      <c r="F63" s="2">
        <v>43</v>
      </c>
      <c r="G63" s="3" t="s">
        <v>298</v>
      </c>
      <c r="H63" s="3" t="s">
        <v>28</v>
      </c>
      <c r="I63" s="3"/>
      <c r="J63" s="4">
        <v>44406.419749884299</v>
      </c>
    </row>
    <row r="64" spans="1:10">
      <c r="A64" s="3"/>
      <c r="B64" s="3"/>
      <c r="C64" s="3" t="s">
        <v>297</v>
      </c>
      <c r="D64" s="3" t="s">
        <v>292</v>
      </c>
      <c r="E64" s="3"/>
      <c r="F64" s="2">
        <v>44</v>
      </c>
      <c r="G64" s="3" t="s">
        <v>296</v>
      </c>
      <c r="H64" s="3" t="s">
        <v>28</v>
      </c>
      <c r="I64" s="3"/>
      <c r="J64" s="4">
        <v>44406.491128657399</v>
      </c>
    </row>
    <row r="65" spans="1:10">
      <c r="A65" s="3"/>
      <c r="B65" s="3"/>
      <c r="C65" s="3" t="s">
        <v>295</v>
      </c>
      <c r="D65" s="3" t="s">
        <v>292</v>
      </c>
      <c r="E65" s="3"/>
      <c r="F65" s="2">
        <v>45</v>
      </c>
      <c r="G65" s="3" t="s">
        <v>294</v>
      </c>
      <c r="H65" s="3" t="s">
        <v>28</v>
      </c>
      <c r="I65" s="3"/>
      <c r="J65" s="4">
        <v>44406.508926990697</v>
      </c>
    </row>
    <row r="66" spans="1:10">
      <c r="A66" s="3"/>
      <c r="B66" s="3"/>
      <c r="C66" s="3" t="s">
        <v>293</v>
      </c>
      <c r="D66" s="3" t="s">
        <v>292</v>
      </c>
      <c r="E66" s="3"/>
      <c r="F66" s="2">
        <v>46</v>
      </c>
      <c r="G66" s="3" t="s">
        <v>291</v>
      </c>
      <c r="H66" s="3" t="s">
        <v>28</v>
      </c>
      <c r="I66" s="3"/>
      <c r="J66" s="4">
        <v>44406.526763703703</v>
      </c>
    </row>
  </sheetData>
  <mergeCells count="1">
    <mergeCell ref="A3:I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97E641D-CA59-4FB4-AA0D-0A5CA2ABAEB2}">
          <x14:formula1>
            <xm:f>ValueList_Helper!$A$1:$A$11</xm:f>
          </x14:formula1>
          <xm:sqref>G5:G55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16B4-84A6-4275-A23E-A258D40F109E}">
  <dimension ref="A1:AW19"/>
  <sheetViews>
    <sheetView workbookViewId="0">
      <selection activeCell="A5" sqref="A5:A9"/>
    </sheetView>
  </sheetViews>
  <sheetFormatPr defaultRowHeight="15"/>
  <cols>
    <col min="1" max="1" width="27.28515625" bestFit="1" customWidth="1"/>
    <col min="2" max="2" width="10.7109375" bestFit="1" customWidth="1"/>
    <col min="3" max="3" width="5.5703125" bestFit="1" customWidth="1"/>
    <col min="8" max="8" width="14.7109375" bestFit="1" customWidth="1"/>
    <col min="9" max="9" width="16.28515625" bestFit="1" customWidth="1"/>
    <col min="11" max="11" width="16.28515625" bestFit="1" customWidth="1"/>
    <col min="19" max="19" width="16.28515625" bestFit="1" customWidth="1"/>
    <col min="27" max="27" width="16.28515625" bestFit="1" customWidth="1"/>
    <col min="35" max="35" width="16.28515625" bestFit="1" customWidth="1"/>
    <col min="43" max="43" width="16.28515625" bestFit="1" customWidth="1"/>
  </cols>
  <sheetData>
    <row r="1" spans="1:49">
      <c r="E1" s="204"/>
      <c r="F1" s="204"/>
      <c r="G1" s="204"/>
      <c r="H1" s="204"/>
      <c r="I1" s="205"/>
      <c r="J1" s="1" t="s">
        <v>32</v>
      </c>
      <c r="K1" s="8"/>
      <c r="L1" s="203" t="s">
        <v>91</v>
      </c>
      <c r="M1" s="204"/>
      <c r="N1" s="204"/>
      <c r="O1" s="205"/>
      <c r="P1" s="203" t="s">
        <v>103</v>
      </c>
      <c r="Q1" s="205"/>
      <c r="R1" s="1" t="s">
        <v>34</v>
      </c>
      <c r="S1" s="8"/>
      <c r="T1" s="203" t="s">
        <v>93</v>
      </c>
      <c r="U1" s="204"/>
      <c r="V1" s="204"/>
      <c r="W1" s="205"/>
      <c r="X1" s="203" t="s">
        <v>103</v>
      </c>
      <c r="Y1" s="205"/>
      <c r="Z1" s="1" t="s">
        <v>130</v>
      </c>
      <c r="AA1" s="8"/>
      <c r="AB1" s="203" t="s">
        <v>80</v>
      </c>
      <c r="AC1" s="204"/>
      <c r="AD1" s="204"/>
      <c r="AE1" s="205"/>
      <c r="AF1" s="203" t="s">
        <v>4</v>
      </c>
      <c r="AG1" s="205"/>
      <c r="AH1" s="1" t="s">
        <v>41</v>
      </c>
      <c r="AI1" s="8"/>
      <c r="AJ1" s="203" t="s">
        <v>92</v>
      </c>
      <c r="AK1" s="204"/>
      <c r="AL1" s="204"/>
      <c r="AM1" s="205"/>
      <c r="AN1" s="203" t="s">
        <v>22</v>
      </c>
      <c r="AO1" s="205"/>
      <c r="AP1" s="1" t="s">
        <v>66</v>
      </c>
      <c r="AQ1" s="8"/>
      <c r="AR1" s="203" t="s">
        <v>0</v>
      </c>
      <c r="AS1" s="204"/>
      <c r="AT1" s="204"/>
      <c r="AU1" s="205"/>
      <c r="AV1" s="203" t="s">
        <v>4</v>
      </c>
      <c r="AW1" s="205"/>
    </row>
    <row r="2" spans="1:49">
      <c r="A2" s="12" t="s">
        <v>320</v>
      </c>
      <c r="B2" s="131" t="s">
        <v>319</v>
      </c>
      <c r="C2" s="130" t="s">
        <v>318</v>
      </c>
      <c r="D2" s="12" t="s">
        <v>262</v>
      </c>
      <c r="E2" s="1" t="s">
        <v>57</v>
      </c>
      <c r="F2" s="1" t="s">
        <v>49</v>
      </c>
      <c r="G2" s="1" t="s">
        <v>60</v>
      </c>
      <c r="H2" s="1" t="s">
        <v>29</v>
      </c>
      <c r="I2" s="1" t="s">
        <v>64</v>
      </c>
      <c r="J2" s="1" t="s">
        <v>20</v>
      </c>
      <c r="K2" s="1" t="s">
        <v>317</v>
      </c>
      <c r="L2" s="1" t="s">
        <v>23</v>
      </c>
      <c r="M2" s="1" t="s">
        <v>6</v>
      </c>
      <c r="N2" s="1" t="s">
        <v>72</v>
      </c>
      <c r="O2" s="1" t="s">
        <v>1</v>
      </c>
      <c r="P2" s="1" t="s">
        <v>6</v>
      </c>
      <c r="Q2" s="1" t="s">
        <v>113</v>
      </c>
      <c r="R2" s="1" t="s">
        <v>20</v>
      </c>
      <c r="S2" s="1" t="s">
        <v>317</v>
      </c>
      <c r="T2" s="1" t="s">
        <v>23</v>
      </c>
      <c r="U2" s="1" t="s">
        <v>6</v>
      </c>
      <c r="V2" s="1" t="s">
        <v>72</v>
      </c>
      <c r="W2" s="1" t="s">
        <v>1</v>
      </c>
      <c r="X2" s="1" t="s">
        <v>6</v>
      </c>
      <c r="Y2" s="1" t="s">
        <v>113</v>
      </c>
      <c r="Z2" s="1" t="s">
        <v>20</v>
      </c>
      <c r="AA2" s="1" t="s">
        <v>317</v>
      </c>
      <c r="AB2" s="1" t="s">
        <v>23</v>
      </c>
      <c r="AC2" s="1" t="s">
        <v>6</v>
      </c>
      <c r="AD2" s="1" t="s">
        <v>72</v>
      </c>
      <c r="AE2" s="1" t="s">
        <v>1</v>
      </c>
      <c r="AF2" s="1" t="s">
        <v>6</v>
      </c>
      <c r="AG2" s="1" t="s">
        <v>113</v>
      </c>
      <c r="AH2" s="1" t="s">
        <v>20</v>
      </c>
      <c r="AI2" s="1" t="s">
        <v>317</v>
      </c>
      <c r="AJ2" s="1" t="s">
        <v>23</v>
      </c>
      <c r="AK2" s="1" t="s">
        <v>6</v>
      </c>
      <c r="AL2" s="1" t="s">
        <v>72</v>
      </c>
      <c r="AM2" s="1" t="s">
        <v>1</v>
      </c>
      <c r="AN2" s="1" t="s">
        <v>6</v>
      </c>
      <c r="AO2" s="1" t="s">
        <v>113</v>
      </c>
      <c r="AP2" s="1" t="s">
        <v>20</v>
      </c>
      <c r="AQ2" s="1" t="s">
        <v>317</v>
      </c>
      <c r="AR2" s="1" t="s">
        <v>23</v>
      </c>
      <c r="AS2" s="1" t="s">
        <v>6</v>
      </c>
      <c r="AT2" s="1" t="s">
        <v>72</v>
      </c>
      <c r="AU2" s="1" t="s">
        <v>1</v>
      </c>
      <c r="AV2" s="1" t="s">
        <v>6</v>
      </c>
      <c r="AW2" s="1" t="s">
        <v>113</v>
      </c>
    </row>
    <row r="3" spans="1:49" ht="15.75" thickBot="1">
      <c r="E3" s="3" t="s">
        <v>36</v>
      </c>
      <c r="F3" s="3" t="s">
        <v>46</v>
      </c>
      <c r="G3" s="3" t="s">
        <v>43</v>
      </c>
      <c r="H3" s="3" t="s">
        <v>136</v>
      </c>
      <c r="I3" s="4">
        <v>44516.640156770802</v>
      </c>
      <c r="J3" s="2">
        <v>5000</v>
      </c>
      <c r="K3" s="2">
        <f>J3/4</f>
        <v>1250</v>
      </c>
      <c r="L3" s="2">
        <v>4667.8222048989401</v>
      </c>
      <c r="M3" s="2">
        <v>6.3625666666666696</v>
      </c>
      <c r="N3" s="2">
        <v>388506.67082116799</v>
      </c>
      <c r="O3" s="2">
        <v>93.356444097978795</v>
      </c>
      <c r="P3" s="2">
        <v>8.1783000000000001</v>
      </c>
      <c r="Q3" s="2">
        <v>26676.848418598402</v>
      </c>
      <c r="R3" s="2">
        <v>5000</v>
      </c>
      <c r="S3" s="2">
        <f>R3/4</f>
        <v>1250</v>
      </c>
      <c r="T3" s="2">
        <v>5106.7768185268196</v>
      </c>
      <c r="U3" s="2">
        <v>7.4503500000000003</v>
      </c>
      <c r="V3" s="2">
        <v>1299010.1347928699</v>
      </c>
      <c r="W3" s="2">
        <v>102.135536370536</v>
      </c>
      <c r="X3" s="2">
        <v>8.1783000000000001</v>
      </c>
      <c r="Y3" s="2">
        <v>26676.848418598402</v>
      </c>
      <c r="Z3" s="2">
        <v>5000</v>
      </c>
      <c r="AA3" s="2">
        <f>Z3/4</f>
        <v>1250</v>
      </c>
      <c r="AB3" s="2">
        <v>4947.4884899344997</v>
      </c>
      <c r="AC3" s="2">
        <v>13.3251833333333</v>
      </c>
      <c r="AD3" s="2">
        <v>5277025.0462617902</v>
      </c>
      <c r="AE3" s="2">
        <v>98.949769798689999</v>
      </c>
      <c r="AF3" s="2">
        <v>11.8563333333333</v>
      </c>
      <c r="AG3" s="2">
        <v>7655.4771332683204</v>
      </c>
      <c r="AH3" s="2">
        <v>5000</v>
      </c>
      <c r="AI3" s="2">
        <f>AH3/4</f>
        <v>1250</v>
      </c>
      <c r="AJ3" s="2">
        <v>5005.9475735741898</v>
      </c>
      <c r="AK3" s="2">
        <v>17.29955</v>
      </c>
      <c r="AL3" s="2">
        <v>5914056.1426432198</v>
      </c>
      <c r="AM3" s="2">
        <v>100.118951471484</v>
      </c>
      <c r="AN3" s="2">
        <v>17.298683333333301</v>
      </c>
      <c r="AO3" s="2">
        <v>400909.28187223698</v>
      </c>
      <c r="AP3" s="2">
        <v>5000</v>
      </c>
      <c r="AQ3" s="2">
        <f>AP3/4</f>
        <v>1250</v>
      </c>
      <c r="AR3" s="2"/>
      <c r="AS3" s="2">
        <v>18.513766666666701</v>
      </c>
      <c r="AT3" s="2">
        <v>528086.58266624995</v>
      </c>
      <c r="AU3" s="2"/>
      <c r="AV3" s="2">
        <v>11.8563333333333</v>
      </c>
      <c r="AW3" s="2">
        <v>7655.4771332683204</v>
      </c>
    </row>
    <row r="4" spans="1:49">
      <c r="A4" s="129" t="s">
        <v>315</v>
      </c>
      <c r="B4" s="128" t="s">
        <v>256</v>
      </c>
      <c r="E4" s="3" t="s">
        <v>27</v>
      </c>
      <c r="F4" s="3" t="s">
        <v>125</v>
      </c>
      <c r="G4" s="3" t="s">
        <v>43</v>
      </c>
      <c r="H4" s="3" t="s">
        <v>138</v>
      </c>
      <c r="I4" s="4">
        <v>44516.662892963002</v>
      </c>
      <c r="J4" s="2">
        <v>3500</v>
      </c>
      <c r="K4" s="2">
        <f t="shared" ref="K4:K17" si="0">J4/4</f>
        <v>875</v>
      </c>
      <c r="L4" s="2">
        <v>3980.6868344631698</v>
      </c>
      <c r="M4" s="2">
        <v>6.3690833333333297</v>
      </c>
      <c r="N4" s="2">
        <v>340469.74431848602</v>
      </c>
      <c r="O4" s="2">
        <v>113.73390955609</v>
      </c>
      <c r="P4" s="2">
        <v>8.1848333333333301</v>
      </c>
      <c r="Q4" s="2">
        <v>26608.3647899477</v>
      </c>
      <c r="R4" s="2">
        <v>3500</v>
      </c>
      <c r="S4" s="2">
        <f t="shared" ref="S4:S17" si="1">R4/4</f>
        <v>875</v>
      </c>
      <c r="T4" s="2">
        <v>3413.4270178357501</v>
      </c>
      <c r="U4" s="2">
        <v>7.4634</v>
      </c>
      <c r="V4" s="2">
        <v>866043.98089529795</v>
      </c>
      <c r="W4" s="2">
        <v>97.526486223878607</v>
      </c>
      <c r="X4" s="2">
        <v>8.1848333333333301</v>
      </c>
      <c r="Y4" s="2">
        <v>26608.3647899477</v>
      </c>
      <c r="Z4" s="2">
        <v>3500</v>
      </c>
      <c r="AA4" s="2">
        <f t="shared" ref="AA4:AA17" si="2">Z4/4</f>
        <v>875</v>
      </c>
      <c r="AB4" s="2">
        <v>3614.89572549376</v>
      </c>
      <c r="AC4" s="2">
        <v>13.3226</v>
      </c>
      <c r="AD4" s="2">
        <v>3803736.6752927001</v>
      </c>
      <c r="AE4" s="2">
        <v>103.282735014107</v>
      </c>
      <c r="AF4" s="2">
        <v>11.862866666666701</v>
      </c>
      <c r="AG4" s="2">
        <v>7552.3580353346497</v>
      </c>
      <c r="AH4" s="2">
        <v>3500</v>
      </c>
      <c r="AI4" s="2">
        <f t="shared" ref="AI4:AI17" si="3">AH4/4</f>
        <v>875</v>
      </c>
      <c r="AJ4" s="2">
        <v>3482.3592321184301</v>
      </c>
      <c r="AK4" s="2">
        <v>17.29955</v>
      </c>
      <c r="AL4" s="2">
        <v>4121280.2547581298</v>
      </c>
      <c r="AM4" s="2">
        <v>99.495978060526497</v>
      </c>
      <c r="AN4" s="2">
        <v>17.298683333333301</v>
      </c>
      <c r="AO4" s="2">
        <v>401490.318167758</v>
      </c>
      <c r="AP4" s="2">
        <v>3500</v>
      </c>
      <c r="AQ4" s="2">
        <f t="shared" ref="AQ4:AQ17" si="4">AP4/4</f>
        <v>875</v>
      </c>
      <c r="AR4" s="2">
        <v>3510.6099237405901</v>
      </c>
      <c r="AS4" s="2">
        <v>18.830100000000002</v>
      </c>
      <c r="AT4" s="2">
        <v>149030.03705370799</v>
      </c>
      <c r="AU4" s="2">
        <v>100.303140678302</v>
      </c>
      <c r="AV4" s="2">
        <v>11.862866666666701</v>
      </c>
      <c r="AW4" s="2">
        <v>7552.3580353346497</v>
      </c>
    </row>
    <row r="5" spans="1:49">
      <c r="A5" s="127">
        <v>513</v>
      </c>
      <c r="B5" s="126">
        <f>K17</f>
        <v>1.75</v>
      </c>
      <c r="E5" s="3" t="s">
        <v>71</v>
      </c>
      <c r="F5" s="3" t="s">
        <v>63</v>
      </c>
      <c r="G5" s="3" t="s">
        <v>43</v>
      </c>
      <c r="H5" s="3" t="s">
        <v>44</v>
      </c>
      <c r="I5" s="4">
        <v>44516.685592777802</v>
      </c>
      <c r="J5" s="2">
        <v>2500</v>
      </c>
      <c r="K5" s="2">
        <f t="shared" si="0"/>
        <v>625</v>
      </c>
      <c r="L5" s="2"/>
      <c r="M5" s="2">
        <v>6.3756166666666703</v>
      </c>
      <c r="N5" s="2">
        <v>1621.68747445497</v>
      </c>
      <c r="O5" s="2"/>
      <c r="P5" s="2">
        <v>8.1652500000000003</v>
      </c>
      <c r="Q5" s="2">
        <v>0</v>
      </c>
      <c r="R5" s="2">
        <v>2500</v>
      </c>
      <c r="S5" s="2">
        <f t="shared" si="1"/>
        <v>625</v>
      </c>
      <c r="T5" s="2"/>
      <c r="U5" s="2">
        <v>7.3981333333333303</v>
      </c>
      <c r="V5" s="2">
        <v>2714.9433422851598</v>
      </c>
      <c r="W5" s="2"/>
      <c r="X5" s="2">
        <v>8.1652500000000003</v>
      </c>
      <c r="Y5" s="2">
        <v>0</v>
      </c>
      <c r="Z5" s="2">
        <v>2500</v>
      </c>
      <c r="AA5" s="2">
        <f t="shared" si="2"/>
        <v>625</v>
      </c>
      <c r="AB5" s="2">
        <v>0</v>
      </c>
      <c r="AC5" s="2">
        <v>13.32</v>
      </c>
      <c r="AD5" s="2">
        <v>0</v>
      </c>
      <c r="AE5" s="2">
        <v>0</v>
      </c>
      <c r="AF5" s="2">
        <v>11.869400000000001</v>
      </c>
      <c r="AG5" s="2">
        <v>0</v>
      </c>
      <c r="AH5" s="2">
        <v>2500</v>
      </c>
      <c r="AI5" s="2">
        <f t="shared" si="3"/>
        <v>625</v>
      </c>
      <c r="AJ5" s="2">
        <v>2644.3284099213602</v>
      </c>
      <c r="AK5" s="2">
        <v>17.299566666666699</v>
      </c>
      <c r="AL5" s="2">
        <v>10895.8376386092</v>
      </c>
      <c r="AM5" s="2">
        <v>105.773136396854</v>
      </c>
      <c r="AN5" s="2">
        <v>17.2943833333333</v>
      </c>
      <c r="AO5" s="2">
        <v>1397.4166742402799</v>
      </c>
      <c r="AP5" s="2">
        <v>2500</v>
      </c>
      <c r="AQ5" s="2">
        <f t="shared" si="4"/>
        <v>625</v>
      </c>
      <c r="AR5" s="2">
        <v>0</v>
      </c>
      <c r="AS5" s="2">
        <v>18.66545</v>
      </c>
      <c r="AT5" s="2">
        <v>0</v>
      </c>
      <c r="AU5" s="2">
        <v>0</v>
      </c>
      <c r="AV5" s="2">
        <v>11.869400000000001</v>
      </c>
      <c r="AW5" s="2">
        <v>0</v>
      </c>
    </row>
    <row r="6" spans="1:49">
      <c r="A6" s="127">
        <v>268</v>
      </c>
      <c r="B6" s="126">
        <f>S15</f>
        <v>5</v>
      </c>
      <c r="E6" s="3" t="s">
        <v>82</v>
      </c>
      <c r="F6" s="3" t="s">
        <v>117</v>
      </c>
      <c r="G6" s="3" t="s">
        <v>43</v>
      </c>
      <c r="H6" s="3" t="s">
        <v>139</v>
      </c>
      <c r="I6" s="4">
        <v>44516.708365682898</v>
      </c>
      <c r="J6" s="2">
        <v>1500</v>
      </c>
      <c r="K6" s="2">
        <f t="shared" si="0"/>
        <v>375</v>
      </c>
      <c r="L6" s="2">
        <v>1451.9305242104799</v>
      </c>
      <c r="M6" s="2">
        <v>6.3625499999999997</v>
      </c>
      <c r="N6" s="2">
        <v>125465.730920046</v>
      </c>
      <c r="O6" s="2">
        <v>96.795368280698597</v>
      </c>
      <c r="P6" s="2">
        <v>8.1783000000000001</v>
      </c>
      <c r="Q6" s="2">
        <v>24259.564259442799</v>
      </c>
      <c r="R6" s="2">
        <v>1500</v>
      </c>
      <c r="S6" s="2">
        <f t="shared" si="1"/>
        <v>375</v>
      </c>
      <c r="T6" s="2">
        <v>1366.50581934963</v>
      </c>
      <c r="U6" s="2">
        <v>7.4503500000000003</v>
      </c>
      <c r="V6" s="2">
        <v>316100.81933248002</v>
      </c>
      <c r="W6" s="2">
        <v>91.100387956642095</v>
      </c>
      <c r="X6" s="2">
        <v>8.1783000000000001</v>
      </c>
      <c r="Y6" s="2">
        <v>24259.564259442799</v>
      </c>
      <c r="Z6" s="2">
        <v>1500</v>
      </c>
      <c r="AA6" s="2">
        <f t="shared" si="2"/>
        <v>375</v>
      </c>
      <c r="AB6" s="2">
        <v>1513.2482702638799</v>
      </c>
      <c r="AC6" s="2">
        <v>13.3225833333333</v>
      </c>
      <c r="AD6" s="2">
        <v>1413012.7625163</v>
      </c>
      <c r="AE6" s="2">
        <v>100.883218017592</v>
      </c>
      <c r="AF6" s="2">
        <v>11.8563333333333</v>
      </c>
      <c r="AG6" s="2">
        <v>6701.9903622166603</v>
      </c>
      <c r="AH6" s="2">
        <v>1500</v>
      </c>
      <c r="AI6" s="2">
        <f t="shared" si="3"/>
        <v>375</v>
      </c>
      <c r="AJ6" s="2">
        <v>1422.23445692677</v>
      </c>
      <c r="AK6" s="2">
        <v>17.299533333333301</v>
      </c>
      <c r="AL6" s="2">
        <v>1532885.9825343001</v>
      </c>
      <c r="AM6" s="2">
        <v>94.815630461784295</v>
      </c>
      <c r="AN6" s="2">
        <v>17.298666666666701</v>
      </c>
      <c r="AO6" s="2">
        <v>365119.27803130599</v>
      </c>
      <c r="AP6" s="2">
        <v>1500</v>
      </c>
      <c r="AQ6" s="2">
        <f t="shared" si="4"/>
        <v>375</v>
      </c>
      <c r="AR6" s="2">
        <v>1452.19292956854</v>
      </c>
      <c r="AS6" s="2">
        <v>18.955749999999998</v>
      </c>
      <c r="AT6" s="2">
        <v>58952.530493893697</v>
      </c>
      <c r="AU6" s="2">
        <v>96.812861971235705</v>
      </c>
      <c r="AV6" s="2">
        <v>11.8563333333333</v>
      </c>
      <c r="AW6" s="2">
        <v>6701.9903622166603</v>
      </c>
    </row>
    <row r="7" spans="1:49">
      <c r="A7" s="127">
        <v>275</v>
      </c>
      <c r="B7" s="126">
        <f>AA17</f>
        <v>1.75</v>
      </c>
      <c r="E7" s="3" t="s">
        <v>132</v>
      </c>
      <c r="F7" s="3" t="s">
        <v>67</v>
      </c>
      <c r="G7" s="3" t="s">
        <v>43</v>
      </c>
      <c r="H7" s="3" t="s">
        <v>99</v>
      </c>
      <c r="I7" s="4">
        <v>44516.7310203819</v>
      </c>
      <c r="J7" s="2">
        <v>800</v>
      </c>
      <c r="K7" s="2">
        <f t="shared" si="0"/>
        <v>200</v>
      </c>
      <c r="L7" s="2">
        <v>697.09194898458099</v>
      </c>
      <c r="M7" s="2">
        <v>6.3756166666666703</v>
      </c>
      <c r="N7" s="2">
        <v>64496.051740040297</v>
      </c>
      <c r="O7" s="2">
        <v>87.136493623072695</v>
      </c>
      <c r="P7" s="2">
        <v>8.1913499999999999</v>
      </c>
      <c r="Q7" s="2">
        <v>25239.268046327299</v>
      </c>
      <c r="R7" s="2">
        <v>800</v>
      </c>
      <c r="S7" s="2">
        <f t="shared" si="1"/>
        <v>200</v>
      </c>
      <c r="T7" s="2">
        <v>741.88792027032002</v>
      </c>
      <c r="U7" s="2">
        <v>7.46993333333333</v>
      </c>
      <c r="V7" s="2">
        <v>178544.38461524001</v>
      </c>
      <c r="W7" s="2">
        <v>92.735990033790003</v>
      </c>
      <c r="X7" s="2">
        <v>8.1913499999999999</v>
      </c>
      <c r="Y7" s="2">
        <v>25239.268046327299</v>
      </c>
      <c r="Z7" s="2">
        <v>800</v>
      </c>
      <c r="AA7" s="2">
        <f t="shared" si="2"/>
        <v>200</v>
      </c>
      <c r="AB7" s="2">
        <v>652.78479268572596</v>
      </c>
      <c r="AC7" s="2">
        <v>13.3226</v>
      </c>
      <c r="AD7" s="2">
        <v>679343.82953513798</v>
      </c>
      <c r="AE7" s="2">
        <v>81.598099085715702</v>
      </c>
      <c r="AF7" s="2">
        <v>11.856350000000001</v>
      </c>
      <c r="AG7" s="2">
        <v>7469.4307841690497</v>
      </c>
      <c r="AH7" s="2">
        <v>800</v>
      </c>
      <c r="AI7" s="2">
        <f t="shared" si="3"/>
        <v>200</v>
      </c>
      <c r="AJ7" s="2">
        <v>756.95001531494995</v>
      </c>
      <c r="AK7" s="2">
        <v>17.29955</v>
      </c>
      <c r="AL7" s="2">
        <v>805354.07022884698</v>
      </c>
      <c r="AM7" s="2">
        <v>94.618751914368701</v>
      </c>
      <c r="AN7" s="2">
        <v>17.298683333333301</v>
      </c>
      <c r="AO7" s="2">
        <v>359662.95216853998</v>
      </c>
      <c r="AP7" s="2">
        <v>800</v>
      </c>
      <c r="AQ7" s="2">
        <f t="shared" si="4"/>
        <v>200</v>
      </c>
      <c r="AR7" s="2">
        <v>707.57926135417495</v>
      </c>
      <c r="AS7" s="2">
        <v>18.830100000000002</v>
      </c>
      <c r="AT7" s="2">
        <v>33336.518122692702</v>
      </c>
      <c r="AU7" s="2">
        <v>88.447407669271897</v>
      </c>
      <c r="AV7" s="2">
        <v>11.856350000000001</v>
      </c>
      <c r="AW7" s="2">
        <v>7469.4307841690497</v>
      </c>
    </row>
    <row r="8" spans="1:49">
      <c r="A8" s="127">
        <v>812</v>
      </c>
      <c r="B8" s="126">
        <f>AQ14</f>
        <v>7.5</v>
      </c>
      <c r="E8" s="3" t="s">
        <v>135</v>
      </c>
      <c r="F8" s="3" t="s">
        <v>79</v>
      </c>
      <c r="G8" s="3" t="s">
        <v>43</v>
      </c>
      <c r="H8" s="3" t="s">
        <v>40</v>
      </c>
      <c r="I8" s="4">
        <v>44516.753740590299</v>
      </c>
      <c r="J8" s="2">
        <v>500</v>
      </c>
      <c r="K8" s="2">
        <f t="shared" si="0"/>
        <v>125</v>
      </c>
      <c r="L8" s="2">
        <v>445.024830798962</v>
      </c>
      <c r="M8" s="2">
        <v>6.3625666666666696</v>
      </c>
      <c r="N8" s="2">
        <v>40989.417228626502</v>
      </c>
      <c r="O8" s="2">
        <v>89.004966159792403</v>
      </c>
      <c r="P8" s="2">
        <v>8.1783000000000001</v>
      </c>
      <c r="Q8" s="2">
        <v>24890.608338095</v>
      </c>
      <c r="R8" s="2">
        <v>500</v>
      </c>
      <c r="S8" s="2">
        <f t="shared" si="1"/>
        <v>125</v>
      </c>
      <c r="T8" s="2">
        <v>504.25399905738698</v>
      </c>
      <c r="U8" s="2">
        <v>7.4503500000000003</v>
      </c>
      <c r="V8" s="2">
        <v>119678.46279572199</v>
      </c>
      <c r="W8" s="2">
        <v>100.850799811477</v>
      </c>
      <c r="X8" s="2">
        <v>8.1783000000000001</v>
      </c>
      <c r="Y8" s="2">
        <v>24890.608338095</v>
      </c>
      <c r="Z8" s="2">
        <v>500</v>
      </c>
      <c r="AA8" s="2">
        <f t="shared" si="2"/>
        <v>125</v>
      </c>
      <c r="AB8" s="2">
        <v>429.66452530255401</v>
      </c>
      <c r="AC8" s="2">
        <v>13.3212833333333</v>
      </c>
      <c r="AD8" s="2">
        <v>439247.442714417</v>
      </c>
      <c r="AE8" s="2">
        <v>85.932905060510805</v>
      </c>
      <c r="AF8" s="2">
        <v>11.8563333333333</v>
      </c>
      <c r="AG8" s="2">
        <v>7337.4920579207301</v>
      </c>
      <c r="AH8" s="2">
        <v>500</v>
      </c>
      <c r="AI8" s="2">
        <f t="shared" si="3"/>
        <v>125</v>
      </c>
      <c r="AJ8" s="2">
        <v>495.24870428233697</v>
      </c>
      <c r="AK8" s="2">
        <v>17.29955</v>
      </c>
      <c r="AL8" s="2">
        <v>562742.61728566501</v>
      </c>
      <c r="AM8" s="2">
        <v>99.049740856467395</v>
      </c>
      <c r="AN8" s="2">
        <v>17.298683333333301</v>
      </c>
      <c r="AO8" s="2">
        <v>383199.99636881298</v>
      </c>
      <c r="AP8" s="2">
        <v>500</v>
      </c>
      <c r="AQ8" s="2">
        <f t="shared" si="4"/>
        <v>125</v>
      </c>
      <c r="AR8" s="2">
        <v>706.37670868885903</v>
      </c>
      <c r="AS8" s="2">
        <v>18.704433333333299</v>
      </c>
      <c r="AT8" s="2">
        <v>32695.1301968671</v>
      </c>
      <c r="AU8" s="2">
        <v>141.27534173777201</v>
      </c>
      <c r="AV8" s="2">
        <v>11.8563333333333</v>
      </c>
      <c r="AW8" s="2">
        <v>7337.4920579207301</v>
      </c>
    </row>
    <row r="9" spans="1:49" ht="15.75" thickBot="1">
      <c r="A9" s="125" t="s">
        <v>150</v>
      </c>
      <c r="B9" s="124">
        <f>AI17</f>
        <v>1.75</v>
      </c>
      <c r="E9" s="3" t="s">
        <v>51</v>
      </c>
      <c r="F9" s="3" t="s">
        <v>17</v>
      </c>
      <c r="G9" s="3" t="s">
        <v>43</v>
      </c>
      <c r="H9" s="3" t="s">
        <v>102</v>
      </c>
      <c r="I9" s="4">
        <v>44516.776457499996</v>
      </c>
      <c r="J9" s="2">
        <v>350</v>
      </c>
      <c r="K9" s="2">
        <f t="shared" si="0"/>
        <v>87.5</v>
      </c>
      <c r="L9" s="2">
        <v>414.16117785637999</v>
      </c>
      <c r="M9" s="2">
        <v>6.3691000000000004</v>
      </c>
      <c r="N9" s="2">
        <v>32826.007905357197</v>
      </c>
      <c r="O9" s="2">
        <v>118.331765101823</v>
      </c>
      <c r="P9" s="2">
        <v>8.1848333333333301</v>
      </c>
      <c r="Q9" s="2">
        <v>21394.348444673102</v>
      </c>
      <c r="R9" s="2">
        <v>350</v>
      </c>
      <c r="S9" s="2">
        <f t="shared" si="1"/>
        <v>87.5</v>
      </c>
      <c r="T9" s="2">
        <v>398.697100621071</v>
      </c>
      <c r="U9" s="2">
        <v>7.4634166666666699</v>
      </c>
      <c r="V9" s="2">
        <v>81334.215531336595</v>
      </c>
      <c r="W9" s="2">
        <v>113.91345732030599</v>
      </c>
      <c r="X9" s="2">
        <v>8.1848333333333301</v>
      </c>
      <c r="Y9" s="2">
        <v>21394.348444673102</v>
      </c>
      <c r="Z9" s="2">
        <v>350</v>
      </c>
      <c r="AA9" s="2">
        <f t="shared" si="2"/>
        <v>87.5</v>
      </c>
      <c r="AB9" s="2">
        <v>349.975709668489</v>
      </c>
      <c r="AC9" s="2">
        <v>13.321300000000001</v>
      </c>
      <c r="AD9" s="2">
        <v>346550.06166809902</v>
      </c>
      <c r="AE9" s="2">
        <v>99.993059905282607</v>
      </c>
      <c r="AF9" s="2">
        <v>11.856350000000001</v>
      </c>
      <c r="AG9" s="2">
        <v>7107.1581286901801</v>
      </c>
      <c r="AH9" s="2">
        <v>350</v>
      </c>
      <c r="AI9" s="2">
        <f t="shared" si="3"/>
        <v>87.5</v>
      </c>
      <c r="AJ9" s="2">
        <v>358.76511053241597</v>
      </c>
      <c r="AK9" s="2">
        <v>17.299566666666699</v>
      </c>
      <c r="AL9" s="2">
        <v>398814.19152226701</v>
      </c>
      <c r="AM9" s="2">
        <v>102.504317294976</v>
      </c>
      <c r="AN9" s="2">
        <v>17.298716666666699</v>
      </c>
      <c r="AO9" s="2">
        <v>373904.95267152</v>
      </c>
      <c r="AP9" s="2">
        <v>350</v>
      </c>
      <c r="AQ9" s="2">
        <f t="shared" si="4"/>
        <v>87.5</v>
      </c>
      <c r="AR9" s="2">
        <v>348.387806885266</v>
      </c>
      <c r="AS9" s="2">
        <v>18.942783333333299</v>
      </c>
      <c r="AT9" s="2">
        <v>16354.757625265</v>
      </c>
      <c r="AU9" s="2">
        <v>99.539373395790307</v>
      </c>
      <c r="AV9" s="2">
        <v>11.856350000000001</v>
      </c>
      <c r="AW9" s="2">
        <v>7107.1581286901801</v>
      </c>
    </row>
    <row r="10" spans="1:49">
      <c r="B10" s="16"/>
      <c r="E10" s="3" t="s">
        <v>101</v>
      </c>
      <c r="F10" s="3" t="s">
        <v>127</v>
      </c>
      <c r="G10" s="3" t="s">
        <v>43</v>
      </c>
      <c r="H10" s="3" t="s">
        <v>61</v>
      </c>
      <c r="I10" s="4">
        <v>44516.799221180598</v>
      </c>
      <c r="J10" s="2">
        <v>200</v>
      </c>
      <c r="K10" s="2">
        <f t="shared" si="0"/>
        <v>50</v>
      </c>
      <c r="L10" s="2">
        <v>200.684025150899</v>
      </c>
      <c r="M10" s="2">
        <v>6.3690833333333297</v>
      </c>
      <c r="N10" s="2">
        <v>18407.281973115802</v>
      </c>
      <c r="O10" s="2">
        <v>100.34201257545</v>
      </c>
      <c r="P10" s="2">
        <v>8.18481666666667</v>
      </c>
      <c r="Q10" s="2">
        <v>24564.095477161402</v>
      </c>
      <c r="R10" s="2">
        <v>200</v>
      </c>
      <c r="S10" s="2">
        <f t="shared" si="1"/>
        <v>50</v>
      </c>
      <c r="T10" s="2">
        <v>188.26618622783201</v>
      </c>
      <c r="U10" s="2">
        <v>7.4568666666666701</v>
      </c>
      <c r="V10" s="2">
        <v>44096.5123432986</v>
      </c>
      <c r="W10" s="2">
        <v>94.133093113916104</v>
      </c>
      <c r="X10" s="2">
        <v>8.18481666666667</v>
      </c>
      <c r="Y10" s="2">
        <v>24564.095477161402</v>
      </c>
      <c r="Z10" s="2">
        <v>200</v>
      </c>
      <c r="AA10" s="2">
        <f t="shared" si="2"/>
        <v>50</v>
      </c>
      <c r="AB10" s="2">
        <v>183.88567345359399</v>
      </c>
      <c r="AC10" s="2">
        <v>13.3226</v>
      </c>
      <c r="AD10" s="2">
        <v>185899.04385210699</v>
      </c>
      <c r="AE10" s="2">
        <v>91.942836726796898</v>
      </c>
      <c r="AF10" s="2">
        <v>11.8563333333333</v>
      </c>
      <c r="AG10" s="2">
        <v>7255.9981287325099</v>
      </c>
      <c r="AH10" s="2">
        <v>200</v>
      </c>
      <c r="AI10" s="2">
        <f t="shared" si="3"/>
        <v>50</v>
      </c>
      <c r="AJ10" s="2">
        <v>191.539088457209</v>
      </c>
      <c r="AK10" s="2">
        <v>17.29955</v>
      </c>
      <c r="AL10" s="2">
        <v>213618.03936152501</v>
      </c>
      <c r="AM10" s="2">
        <v>95.769544228604303</v>
      </c>
      <c r="AN10" s="2">
        <v>17.298683333333301</v>
      </c>
      <c r="AO10" s="2">
        <v>372044.56997733202</v>
      </c>
      <c r="AP10" s="2">
        <v>200</v>
      </c>
      <c r="AQ10" s="2">
        <f t="shared" si="4"/>
        <v>50</v>
      </c>
      <c r="AR10" s="2">
        <v>245.55946282459999</v>
      </c>
      <c r="AS10" s="2">
        <v>18.830100000000002</v>
      </c>
      <c r="AT10" s="2">
        <v>12144.2570339665</v>
      </c>
      <c r="AU10" s="2">
        <v>122.77973141229999</v>
      </c>
      <c r="AV10" s="2">
        <v>11.8563333333333</v>
      </c>
      <c r="AW10" s="2">
        <v>7255.9981287325099</v>
      </c>
    </row>
    <row r="11" spans="1:49">
      <c r="B11" s="16"/>
      <c r="E11" s="3" t="s">
        <v>25</v>
      </c>
      <c r="F11" s="3" t="s">
        <v>89</v>
      </c>
      <c r="G11" s="3" t="s">
        <v>43</v>
      </c>
      <c r="H11" s="3" t="s">
        <v>124</v>
      </c>
      <c r="I11" s="4">
        <v>44516.821895706002</v>
      </c>
      <c r="J11" s="2">
        <v>125</v>
      </c>
      <c r="K11" s="2">
        <f t="shared" si="0"/>
        <v>31.25</v>
      </c>
      <c r="L11" s="2">
        <v>109.431406568114</v>
      </c>
      <c r="M11" s="2">
        <v>6.3690833333333297</v>
      </c>
      <c r="N11" s="2">
        <v>10647.6581634125</v>
      </c>
      <c r="O11" s="2">
        <v>87.545125254490898</v>
      </c>
      <c r="P11" s="2">
        <v>8.18481666666667</v>
      </c>
      <c r="Q11" s="2">
        <v>25970.455597926299</v>
      </c>
      <c r="R11" s="2">
        <v>125</v>
      </c>
      <c r="S11" s="2">
        <f t="shared" si="1"/>
        <v>31.25</v>
      </c>
      <c r="T11" s="2">
        <v>113.20938334817799</v>
      </c>
      <c r="U11" s="2">
        <v>7.46993333333333</v>
      </c>
      <c r="V11" s="2">
        <v>28034.520563301401</v>
      </c>
      <c r="W11" s="2">
        <v>90.5675066785425</v>
      </c>
      <c r="X11" s="2">
        <v>8.18481666666667</v>
      </c>
      <c r="Y11" s="2">
        <v>25970.455597926299</v>
      </c>
      <c r="Z11" s="2">
        <v>125</v>
      </c>
      <c r="AA11" s="2">
        <f t="shared" si="2"/>
        <v>31.25</v>
      </c>
      <c r="AB11" s="2">
        <v>115.180132182707</v>
      </c>
      <c r="AC11" s="2">
        <v>13.3225833333333</v>
      </c>
      <c r="AD11" s="2">
        <v>119049.97051769801</v>
      </c>
      <c r="AE11" s="2">
        <v>92.144105746165806</v>
      </c>
      <c r="AF11" s="2">
        <v>11.8563333333333</v>
      </c>
      <c r="AG11" s="2">
        <v>7418.5601146044701</v>
      </c>
      <c r="AH11" s="2">
        <v>125</v>
      </c>
      <c r="AI11" s="2">
        <f t="shared" si="3"/>
        <v>31.25</v>
      </c>
      <c r="AJ11" s="2">
        <v>125.62074275499</v>
      </c>
      <c r="AK11" s="2">
        <v>17.29955</v>
      </c>
      <c r="AL11" s="2">
        <v>141108.62394388899</v>
      </c>
      <c r="AM11" s="2">
        <v>100.496594203992</v>
      </c>
      <c r="AN11" s="2">
        <v>17.298683333333301</v>
      </c>
      <c r="AO11" s="2">
        <v>371282.39811484399</v>
      </c>
      <c r="AP11" s="2">
        <v>125</v>
      </c>
      <c r="AQ11" s="2">
        <f t="shared" si="4"/>
        <v>31.25</v>
      </c>
      <c r="AR11" s="2">
        <v>127.351342637985</v>
      </c>
      <c r="AS11" s="2">
        <v>19.094433333333299</v>
      </c>
      <c r="AT11" s="2">
        <v>7030.0754929863997</v>
      </c>
      <c r="AU11" s="2">
        <v>101.881074110388</v>
      </c>
      <c r="AV11" s="2">
        <v>11.8563333333333</v>
      </c>
      <c r="AW11" s="2">
        <v>7418.5601146044701</v>
      </c>
    </row>
    <row r="12" spans="1:49">
      <c r="B12" s="16"/>
      <c r="E12" s="3" t="s">
        <v>122</v>
      </c>
      <c r="F12" s="3" t="s">
        <v>94</v>
      </c>
      <c r="G12" s="3" t="s">
        <v>43</v>
      </c>
      <c r="H12" s="3" t="s">
        <v>126</v>
      </c>
      <c r="I12" s="4">
        <v>44516.8446384954</v>
      </c>
      <c r="J12" s="2">
        <v>80</v>
      </c>
      <c r="K12" s="2">
        <f t="shared" si="0"/>
        <v>20</v>
      </c>
      <c r="L12" s="2">
        <v>85.457729324233298</v>
      </c>
      <c r="M12" s="2">
        <v>6.3690833333333297</v>
      </c>
      <c r="N12" s="2">
        <v>7964.4243318599902</v>
      </c>
      <c r="O12" s="2">
        <v>106.82216165529201</v>
      </c>
      <c r="P12" s="2">
        <v>8.1783000000000001</v>
      </c>
      <c r="Q12" s="2">
        <v>24853.563185597999</v>
      </c>
      <c r="R12" s="2">
        <v>80</v>
      </c>
      <c r="S12" s="2">
        <f t="shared" si="1"/>
        <v>20</v>
      </c>
      <c r="T12" s="2">
        <v>85.544832487861697</v>
      </c>
      <c r="U12" s="2">
        <v>7.4568833333333302</v>
      </c>
      <c r="V12" s="2">
        <v>20272.792787312101</v>
      </c>
      <c r="W12" s="2">
        <v>106.93104060982699</v>
      </c>
      <c r="X12" s="2">
        <v>8.1783000000000001</v>
      </c>
      <c r="Y12" s="2">
        <v>24853.563185597999</v>
      </c>
      <c r="Z12" s="2">
        <v>80</v>
      </c>
      <c r="AA12" s="2">
        <f t="shared" si="2"/>
        <v>20</v>
      </c>
      <c r="AB12" s="2">
        <v>62.674118474517996</v>
      </c>
      <c r="AC12" s="2">
        <v>13.3212833333333</v>
      </c>
      <c r="AD12" s="2">
        <v>64133.776445479903</v>
      </c>
      <c r="AE12" s="2">
        <v>78.342648093147503</v>
      </c>
      <c r="AF12" s="2">
        <v>11.8563333333333</v>
      </c>
      <c r="AG12" s="2">
        <v>7344.5717868618804</v>
      </c>
      <c r="AH12" s="2">
        <v>80</v>
      </c>
      <c r="AI12" s="2">
        <f t="shared" si="3"/>
        <v>20</v>
      </c>
      <c r="AJ12" s="2">
        <v>73.162766254654898</v>
      </c>
      <c r="AK12" s="2">
        <v>17.29955</v>
      </c>
      <c r="AL12" s="2">
        <v>84811.686200792596</v>
      </c>
      <c r="AM12" s="2">
        <v>91.453457818318597</v>
      </c>
      <c r="AN12" s="2">
        <v>17.298683333333301</v>
      </c>
      <c r="AO12" s="2">
        <v>375972.405398954</v>
      </c>
      <c r="AP12" s="2">
        <v>80</v>
      </c>
      <c r="AQ12" s="2">
        <f t="shared" si="4"/>
        <v>20</v>
      </c>
      <c r="AR12" s="2">
        <v>87.080369834148698</v>
      </c>
      <c r="AS12" s="2">
        <v>19.081433333333301</v>
      </c>
      <c r="AT12" s="2">
        <v>5134.8134328695196</v>
      </c>
      <c r="AU12" s="2">
        <v>108.850462292686</v>
      </c>
      <c r="AV12" s="2">
        <v>11.8563333333333</v>
      </c>
      <c r="AW12" s="2">
        <v>7344.5717868618804</v>
      </c>
    </row>
    <row r="13" spans="1:49">
      <c r="E13" s="3" t="s">
        <v>105</v>
      </c>
      <c r="F13" s="3" t="s">
        <v>73</v>
      </c>
      <c r="G13" s="3" t="s">
        <v>43</v>
      </c>
      <c r="H13" s="3" t="s">
        <v>134</v>
      </c>
      <c r="I13" s="4">
        <v>44516.867326678199</v>
      </c>
      <c r="J13" s="2">
        <v>50</v>
      </c>
      <c r="K13" s="2">
        <f t="shared" si="0"/>
        <v>12.5</v>
      </c>
      <c r="L13" s="2">
        <v>45.972449776142199</v>
      </c>
      <c r="M13" s="2">
        <v>6.3560333333333299</v>
      </c>
      <c r="N13" s="2">
        <v>4063.9979046457001</v>
      </c>
      <c r="O13" s="2">
        <v>91.944899552284298</v>
      </c>
      <c r="P13" s="2">
        <v>8.1783000000000001</v>
      </c>
      <c r="Q13" s="2">
        <v>23540.370528339299</v>
      </c>
      <c r="R13" s="2">
        <v>50</v>
      </c>
      <c r="S13" s="2">
        <f t="shared" si="1"/>
        <v>12.5</v>
      </c>
      <c r="T13" s="2">
        <v>55.702129802915699</v>
      </c>
      <c r="U13" s="2">
        <v>7.4568833333333302</v>
      </c>
      <c r="V13" s="2">
        <v>12503.0577015991</v>
      </c>
      <c r="W13" s="2">
        <v>111.404259605831</v>
      </c>
      <c r="X13" s="2">
        <v>8.1783000000000001</v>
      </c>
      <c r="Y13" s="2">
        <v>23540.370528339299</v>
      </c>
      <c r="Z13" s="2">
        <v>50</v>
      </c>
      <c r="AA13" s="2">
        <f t="shared" si="2"/>
        <v>12.5</v>
      </c>
      <c r="AB13" s="2">
        <v>39.315282784174798</v>
      </c>
      <c r="AC13" s="2">
        <v>13.319983333333299</v>
      </c>
      <c r="AD13" s="2">
        <v>41711.3660462146</v>
      </c>
      <c r="AE13" s="2">
        <v>78.630565568349695</v>
      </c>
      <c r="AF13" s="2">
        <v>11.8563333333333</v>
      </c>
      <c r="AG13" s="2">
        <v>7614.8422363324298</v>
      </c>
      <c r="AH13" s="2">
        <v>50</v>
      </c>
      <c r="AI13" s="2">
        <f t="shared" si="3"/>
        <v>12.5</v>
      </c>
      <c r="AJ13" s="2">
        <v>44.565398708307796</v>
      </c>
      <c r="AK13" s="2">
        <v>17.29955</v>
      </c>
      <c r="AL13" s="2">
        <v>53813.642536974301</v>
      </c>
      <c r="AM13" s="2">
        <v>89.130797416615593</v>
      </c>
      <c r="AN13" s="2">
        <v>17.294350000000001</v>
      </c>
      <c r="AO13" s="2">
        <v>380668.276739561</v>
      </c>
      <c r="AP13" s="2">
        <v>50</v>
      </c>
      <c r="AQ13" s="2">
        <f t="shared" si="4"/>
        <v>12.5</v>
      </c>
      <c r="AR13" s="2">
        <v>38.9901335744321</v>
      </c>
      <c r="AS13" s="2">
        <v>18.9644333333333</v>
      </c>
      <c r="AT13" s="2">
        <v>3058.1890844289101</v>
      </c>
      <c r="AU13" s="2">
        <v>77.980267148864201</v>
      </c>
      <c r="AV13" s="2">
        <v>11.8563333333333</v>
      </c>
      <c r="AW13" s="2">
        <v>7614.8422363324298</v>
      </c>
    </row>
    <row r="14" spans="1:49">
      <c r="E14" s="3" t="s">
        <v>114</v>
      </c>
      <c r="F14" s="3" t="s">
        <v>37</v>
      </c>
      <c r="G14" s="3" t="s">
        <v>43</v>
      </c>
      <c r="H14" s="3" t="s">
        <v>120</v>
      </c>
      <c r="I14" s="4">
        <v>44516.890095729199</v>
      </c>
      <c r="J14" s="2">
        <v>30</v>
      </c>
      <c r="K14" s="2">
        <f t="shared" si="0"/>
        <v>7.5</v>
      </c>
      <c r="L14" s="2">
        <v>23.843929648856999</v>
      </c>
      <c r="M14" s="2">
        <v>6.4147666666666696</v>
      </c>
      <c r="N14" s="2">
        <v>2089.48574733548</v>
      </c>
      <c r="O14" s="2">
        <v>79.479765496189898</v>
      </c>
      <c r="P14" s="2">
        <v>8.18481666666667</v>
      </c>
      <c r="Q14" s="2">
        <v>23316.717531827901</v>
      </c>
      <c r="R14" s="2">
        <v>30</v>
      </c>
      <c r="S14" s="2">
        <f t="shared" si="1"/>
        <v>7.5</v>
      </c>
      <c r="T14" s="2">
        <v>29.307878376121401</v>
      </c>
      <c r="U14" s="2">
        <v>7.4568833333333302</v>
      </c>
      <c r="V14" s="2">
        <v>6516.0278548913902</v>
      </c>
      <c r="W14" s="2">
        <v>97.6929279204046</v>
      </c>
      <c r="X14" s="2">
        <v>8.18481666666667</v>
      </c>
      <c r="Y14" s="2">
        <v>23316.717531827901</v>
      </c>
      <c r="Z14" s="2">
        <v>30</v>
      </c>
      <c r="AA14" s="2">
        <f t="shared" si="2"/>
        <v>7.5</v>
      </c>
      <c r="AB14" s="2">
        <v>25.724615909548099</v>
      </c>
      <c r="AC14" s="2">
        <v>13.3226</v>
      </c>
      <c r="AD14" s="2">
        <v>21965.526168800599</v>
      </c>
      <c r="AE14" s="2">
        <v>85.748719698493503</v>
      </c>
      <c r="AF14" s="2">
        <v>11.856350000000001</v>
      </c>
      <c r="AG14" s="2">
        <v>6128.5906250016596</v>
      </c>
      <c r="AH14" s="2">
        <v>30</v>
      </c>
      <c r="AI14" s="2">
        <f t="shared" si="3"/>
        <v>7.5</v>
      </c>
      <c r="AJ14" s="2">
        <v>32.2750506280046</v>
      </c>
      <c r="AK14" s="2">
        <v>17.29955</v>
      </c>
      <c r="AL14" s="2">
        <v>34376.739292915598</v>
      </c>
      <c r="AM14" s="2">
        <v>107.583502093349</v>
      </c>
      <c r="AN14" s="2">
        <v>17.298683333333301</v>
      </c>
      <c r="AO14" s="2">
        <v>326856.75650426297</v>
      </c>
      <c r="AP14" s="2">
        <v>30</v>
      </c>
      <c r="AQ14" s="2">
        <f t="shared" si="4"/>
        <v>7.5</v>
      </c>
      <c r="AR14" s="2">
        <v>28.872899928708701</v>
      </c>
      <c r="AS14" s="2">
        <v>19.133433333333301</v>
      </c>
      <c r="AT14" s="2">
        <v>2077.0406913818401</v>
      </c>
      <c r="AU14" s="2">
        <v>96.242999762362203</v>
      </c>
      <c r="AV14" s="2">
        <v>11.856350000000001</v>
      </c>
      <c r="AW14" s="2">
        <v>6128.5906250016596</v>
      </c>
    </row>
    <row r="15" spans="1:49">
      <c r="E15" s="3" t="s">
        <v>74</v>
      </c>
      <c r="F15" s="3" t="s">
        <v>140</v>
      </c>
      <c r="G15" s="3" t="s">
        <v>43</v>
      </c>
      <c r="H15" s="3" t="s">
        <v>52</v>
      </c>
      <c r="I15" s="4">
        <v>44516.912758553197</v>
      </c>
      <c r="J15" s="2">
        <v>20</v>
      </c>
      <c r="K15" s="2">
        <f t="shared" si="0"/>
        <v>5</v>
      </c>
      <c r="L15" s="2">
        <v>24.756318901824201</v>
      </c>
      <c r="M15" s="2">
        <v>6.3690833333333297</v>
      </c>
      <c r="N15" s="2">
        <v>2450.6120822105299</v>
      </c>
      <c r="O15" s="2">
        <v>123.78159450912101</v>
      </c>
      <c r="P15" s="2">
        <v>8.1913499999999999</v>
      </c>
      <c r="Q15" s="2">
        <v>26339.578743840699</v>
      </c>
      <c r="R15" s="2">
        <v>20</v>
      </c>
      <c r="S15" s="2">
        <f t="shared" si="1"/>
        <v>5</v>
      </c>
      <c r="T15" s="2">
        <v>19.347767472027499</v>
      </c>
      <c r="U15" s="2">
        <v>7.4764499999999998</v>
      </c>
      <c r="V15" s="2">
        <v>4859.2676879558403</v>
      </c>
      <c r="W15" s="2">
        <v>96.738837360137495</v>
      </c>
      <c r="X15" s="2">
        <v>8.1913499999999999</v>
      </c>
      <c r="Y15" s="2">
        <v>26339.578743840699</v>
      </c>
      <c r="Z15" s="2">
        <v>20</v>
      </c>
      <c r="AA15" s="2">
        <f t="shared" si="2"/>
        <v>5</v>
      </c>
      <c r="AB15" s="2">
        <v>19.211731946371401</v>
      </c>
      <c r="AC15" s="2">
        <v>13.321300000000001</v>
      </c>
      <c r="AD15" s="2">
        <v>19707.447215821499</v>
      </c>
      <c r="AE15" s="2">
        <v>96.058659731857006</v>
      </c>
      <c r="AF15" s="2">
        <v>11.856350000000001</v>
      </c>
      <c r="AG15" s="2">
        <v>7362.6092854475</v>
      </c>
      <c r="AH15" s="2">
        <v>20</v>
      </c>
      <c r="AI15" s="2">
        <f t="shared" si="3"/>
        <v>5</v>
      </c>
      <c r="AJ15" s="2">
        <v>19.943209250717501</v>
      </c>
      <c r="AK15" s="2">
        <v>17.3038833333333</v>
      </c>
      <c r="AL15" s="2">
        <v>26946.5048266542</v>
      </c>
      <c r="AM15" s="2">
        <v>99.716046253587507</v>
      </c>
      <c r="AN15" s="2">
        <v>17.2987</v>
      </c>
      <c r="AO15" s="2">
        <v>391328.71803259</v>
      </c>
      <c r="AP15" s="2">
        <v>20</v>
      </c>
      <c r="AQ15" s="2">
        <f t="shared" si="4"/>
        <v>5</v>
      </c>
      <c r="AR15" s="2">
        <v>0</v>
      </c>
      <c r="AS15" s="2">
        <v>18.487766666666701</v>
      </c>
      <c r="AT15" s="2">
        <v>0</v>
      </c>
      <c r="AU15" s="2">
        <v>0</v>
      </c>
      <c r="AV15" s="2">
        <v>11.856350000000001</v>
      </c>
      <c r="AW15" s="2">
        <v>7362.6092854475</v>
      </c>
    </row>
    <row r="16" spans="1:49">
      <c r="E16" s="3" t="s">
        <v>133</v>
      </c>
      <c r="F16" s="3" t="s">
        <v>85</v>
      </c>
      <c r="G16" s="3" t="s">
        <v>43</v>
      </c>
      <c r="H16" s="3" t="s">
        <v>26</v>
      </c>
      <c r="I16" s="4">
        <v>44516.9355058449</v>
      </c>
      <c r="J16" s="2">
        <v>12</v>
      </c>
      <c r="K16" s="2">
        <f t="shared" si="0"/>
        <v>3</v>
      </c>
      <c r="L16" s="2">
        <v>22.358522870819801</v>
      </c>
      <c r="M16" s="2">
        <v>6.3560333333333299</v>
      </c>
      <c r="N16" s="2">
        <v>2054.69740738677</v>
      </c>
      <c r="O16" s="2">
        <v>186.32102392349901</v>
      </c>
      <c r="P16" s="2">
        <v>8.1783000000000001</v>
      </c>
      <c r="Q16" s="2">
        <v>24450.458136098201</v>
      </c>
      <c r="R16" s="2">
        <v>12</v>
      </c>
      <c r="S16" s="2">
        <f t="shared" si="1"/>
        <v>3</v>
      </c>
      <c r="T16" s="2">
        <v>0</v>
      </c>
      <c r="U16" s="2">
        <v>8.1813500000000001</v>
      </c>
      <c r="V16" s="2">
        <v>0</v>
      </c>
      <c r="W16" s="2">
        <v>0</v>
      </c>
      <c r="X16" s="2">
        <v>8.1783000000000001</v>
      </c>
      <c r="Y16" s="2">
        <v>24450.458136098201</v>
      </c>
      <c r="Z16" s="2">
        <v>12</v>
      </c>
      <c r="AA16" s="2">
        <f t="shared" si="2"/>
        <v>3</v>
      </c>
      <c r="AB16" s="2">
        <v>12.9054058112427</v>
      </c>
      <c r="AC16" s="2">
        <v>13.321300000000001</v>
      </c>
      <c r="AD16" s="2">
        <v>13009.832036924699</v>
      </c>
      <c r="AE16" s="2">
        <v>107.545048427023</v>
      </c>
      <c r="AF16" s="2">
        <v>11.856350000000001</v>
      </c>
      <c r="AG16" s="2">
        <v>7235.4896195155497</v>
      </c>
      <c r="AH16" s="2">
        <v>12</v>
      </c>
      <c r="AI16" s="2">
        <f t="shared" si="3"/>
        <v>3</v>
      </c>
      <c r="AJ16" s="2">
        <v>13.6730224047361</v>
      </c>
      <c r="AK16" s="2">
        <v>17.299566666666699</v>
      </c>
      <c r="AL16" s="2">
        <v>19548.506405292399</v>
      </c>
      <c r="AM16" s="2">
        <v>113.94185337280101</v>
      </c>
      <c r="AN16" s="2">
        <v>17.2987</v>
      </c>
      <c r="AO16" s="2">
        <v>387908.730496698</v>
      </c>
      <c r="AP16" s="2">
        <v>12</v>
      </c>
      <c r="AQ16" s="2">
        <f t="shared" si="4"/>
        <v>3</v>
      </c>
      <c r="AR16" s="2">
        <v>0</v>
      </c>
      <c r="AS16" s="2">
        <v>18.4964333333333</v>
      </c>
      <c r="AT16" s="2">
        <v>0</v>
      </c>
      <c r="AU16" s="2">
        <v>0</v>
      </c>
      <c r="AV16" s="2">
        <v>11.856350000000001</v>
      </c>
      <c r="AW16" s="2">
        <v>7235.4896195155497</v>
      </c>
    </row>
    <row r="17" spans="2:49">
      <c r="B17" s="16"/>
      <c r="E17" s="3" t="s">
        <v>119</v>
      </c>
      <c r="F17" s="3" t="s">
        <v>53</v>
      </c>
      <c r="G17" s="3" t="s">
        <v>43</v>
      </c>
      <c r="H17" s="3" t="s">
        <v>87</v>
      </c>
      <c r="I17" s="4">
        <v>44516.958197615699</v>
      </c>
      <c r="J17" s="2">
        <v>7</v>
      </c>
      <c r="K17" s="2">
        <f t="shared" si="0"/>
        <v>1.75</v>
      </c>
      <c r="L17" s="2">
        <v>7.8088822493817904</v>
      </c>
      <c r="M17" s="2">
        <v>6.3756000000000004</v>
      </c>
      <c r="N17" s="2">
        <v>676.92246717980402</v>
      </c>
      <c r="O17" s="2">
        <v>111.555460705454</v>
      </c>
      <c r="P17" s="2">
        <v>8.1913499999999999</v>
      </c>
      <c r="Q17" s="2">
        <v>23051.609593427798</v>
      </c>
      <c r="R17" s="2">
        <v>7</v>
      </c>
      <c r="S17" s="2">
        <f t="shared" si="1"/>
        <v>1.75</v>
      </c>
      <c r="T17" s="2">
        <v>0</v>
      </c>
      <c r="U17" s="2">
        <v>8.1943999999999999</v>
      </c>
      <c r="V17" s="2">
        <v>0</v>
      </c>
      <c r="W17" s="2">
        <v>0</v>
      </c>
      <c r="X17" s="2">
        <v>8.1913499999999999</v>
      </c>
      <c r="Y17" s="2">
        <v>23051.609593427798</v>
      </c>
      <c r="Z17" s="2">
        <v>7</v>
      </c>
      <c r="AA17" s="2">
        <f t="shared" si="2"/>
        <v>1.75</v>
      </c>
      <c r="AB17" s="2">
        <v>7.3325290001521797</v>
      </c>
      <c r="AC17" s="2">
        <v>13.3212833333333</v>
      </c>
      <c r="AD17" s="2">
        <v>6504.65622308608</v>
      </c>
      <c r="AE17" s="2">
        <v>104.75041428788801</v>
      </c>
      <c r="AF17" s="2">
        <v>11.8563333333333</v>
      </c>
      <c r="AG17" s="2">
        <v>6367.0529270211</v>
      </c>
      <c r="AH17" s="2">
        <v>7</v>
      </c>
      <c r="AI17" s="2">
        <f t="shared" si="3"/>
        <v>1.75</v>
      </c>
      <c r="AJ17" s="2">
        <v>7.3872188709390398</v>
      </c>
      <c r="AK17" s="2">
        <v>17.29955</v>
      </c>
      <c r="AL17" s="2">
        <v>10542.543153065501</v>
      </c>
      <c r="AM17" s="2">
        <v>105.531698156272</v>
      </c>
      <c r="AN17" s="2">
        <v>17.298683333333301</v>
      </c>
      <c r="AO17" s="2">
        <v>330650.84963200899</v>
      </c>
      <c r="AP17" s="2">
        <v>7</v>
      </c>
      <c r="AQ17" s="2">
        <f t="shared" si="4"/>
        <v>1.75</v>
      </c>
      <c r="AR17" s="2">
        <v>0</v>
      </c>
      <c r="AS17" s="2">
        <v>18.5224333333333</v>
      </c>
      <c r="AT17" s="2">
        <v>0</v>
      </c>
      <c r="AU17" s="2">
        <v>0</v>
      </c>
      <c r="AV17" s="2">
        <v>11.8563333333333</v>
      </c>
      <c r="AW17" s="2">
        <v>6367.0529270211</v>
      </c>
    </row>
    <row r="18" spans="2:49">
      <c r="B18" s="16"/>
    </row>
    <row r="19" spans="2:49">
      <c r="B19" s="16"/>
    </row>
  </sheetData>
  <mergeCells count="11">
    <mergeCell ref="E1:I1"/>
    <mergeCell ref="L1:O1"/>
    <mergeCell ref="T1:W1"/>
    <mergeCell ref="X1:Y1"/>
    <mergeCell ref="AB1:AE1"/>
    <mergeCell ref="P1:Q1"/>
    <mergeCell ref="AF1:AG1"/>
    <mergeCell ref="AJ1:AM1"/>
    <mergeCell ref="AN1:AO1"/>
    <mergeCell ref="AR1:AU1"/>
    <mergeCell ref="AV1:AW1"/>
  </mergeCells>
  <conditionalFormatting sqref="O3:O17">
    <cfRule type="cellIs" dxfId="29" priority="17" operator="lessThan">
      <formula>70</formula>
    </cfRule>
    <cfRule type="cellIs" dxfId="28" priority="18" operator="greaterThan">
      <formula>130</formula>
    </cfRule>
  </conditionalFormatting>
  <conditionalFormatting sqref="W3:W17">
    <cfRule type="cellIs" dxfId="27" priority="7" operator="lessThan">
      <formula>70</formula>
    </cfRule>
    <cfRule type="cellIs" dxfId="26" priority="8" operator="greaterThan">
      <formula>130</formula>
    </cfRule>
  </conditionalFormatting>
  <conditionalFormatting sqref="AE3:AE17">
    <cfRule type="cellIs" dxfId="25" priority="5" operator="lessThan">
      <formula>70</formula>
    </cfRule>
    <cfRule type="cellIs" dxfId="24" priority="6" operator="greaterThan">
      <formula>130</formula>
    </cfRule>
  </conditionalFormatting>
  <conditionalFormatting sqref="AM3:AM17">
    <cfRule type="cellIs" dxfId="23" priority="3" operator="lessThan">
      <formula>70</formula>
    </cfRule>
    <cfRule type="cellIs" dxfId="22" priority="4" operator="greaterThan">
      <formula>130</formula>
    </cfRule>
  </conditionalFormatting>
  <conditionalFormatting sqref="AU3:AU17">
    <cfRule type="cellIs" dxfId="21" priority="1" operator="lessThan">
      <formula>70</formula>
    </cfRule>
    <cfRule type="cellIs" dxfId="20" priority="2" operator="greaterThan">
      <formula>130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720020B-978E-48C5-9EA9-1A83E4DD0A16}">
          <x14:formula1>
            <xm:f>ValueList_Helper!$A$1:$A$11</xm:f>
          </x14:formula1>
          <xm:sqref>G3:G17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W53"/>
  <sheetViews>
    <sheetView tabSelected="1" topLeftCell="A16" zoomScaleNormal="100" workbookViewId="0">
      <selection activeCell="A31" sqref="A29:XFD31"/>
    </sheetView>
  </sheetViews>
  <sheetFormatPr defaultColWidth="9.140625" defaultRowHeight="15"/>
  <cols>
    <col min="1" max="2" width="4" customWidth="1"/>
    <col min="3" max="3" width="18.7109375" customWidth="1"/>
    <col min="4" max="4" width="7.85546875" customWidth="1"/>
    <col min="5" max="5" width="4" customWidth="1"/>
    <col min="6" max="6" width="18.42578125" customWidth="1"/>
    <col min="7" max="7" width="12.5703125" customWidth="1"/>
    <col min="8" max="8" width="4.7109375" customWidth="1"/>
    <col min="9" max="9" width="18.5703125" customWidth="1"/>
    <col min="13" max="13" width="5.5703125" customWidth="1"/>
    <col min="14" max="14" width="6.85546875" customWidth="1"/>
    <col min="15" max="15" width="7.5703125" customWidth="1"/>
    <col min="16" max="16" width="5.5703125" customWidth="1"/>
    <col min="17" max="17" width="6" customWidth="1"/>
    <col min="21" max="21" width="5.5703125" customWidth="1"/>
    <col min="22" max="22" width="7.7109375" customWidth="1"/>
    <col min="23" max="23" width="7.5703125" customWidth="1"/>
    <col min="24" max="24" width="5.5703125" customWidth="1"/>
    <col min="25" max="25" width="6" customWidth="1"/>
    <col min="29" max="29" width="6.42578125" customWidth="1"/>
    <col min="30" max="30" width="7.7109375" customWidth="1"/>
    <col min="31" max="31" width="7.5703125" customWidth="1"/>
    <col min="32" max="32" width="6.42578125" customWidth="1"/>
    <col min="33" max="33" width="6" customWidth="1"/>
    <col min="37" max="37" width="6.42578125" customWidth="1"/>
    <col min="38" max="38" width="7.7109375" customWidth="1"/>
    <col min="39" max="39" width="7.5703125" customWidth="1"/>
    <col min="40" max="40" width="6.42578125" customWidth="1"/>
    <col min="41" max="41" width="6.85546875" customWidth="1"/>
    <col min="42" max="42" width="8.7109375" customWidth="1"/>
    <col min="43" max="43" width="9" customWidth="1"/>
    <col min="45" max="45" width="6.42578125" customWidth="1"/>
    <col min="46" max="46" width="6.85546875" customWidth="1"/>
    <col min="47" max="47" width="7.5703125" customWidth="1"/>
    <col min="48" max="48" width="6.42578125" customWidth="1"/>
    <col min="49" max="49" width="6" customWidth="1"/>
  </cols>
  <sheetData>
    <row r="1" spans="1:49" ht="15" customHeight="1">
      <c r="A1" s="203" t="s">
        <v>28</v>
      </c>
      <c r="B1" s="204"/>
      <c r="C1" s="204"/>
      <c r="D1" s="204"/>
      <c r="E1" s="204"/>
      <c r="F1" s="204"/>
      <c r="G1" s="204"/>
      <c r="H1" s="204"/>
      <c r="I1" s="205"/>
      <c r="J1" s="1" t="s">
        <v>32</v>
      </c>
      <c r="K1" s="203" t="s">
        <v>91</v>
      </c>
      <c r="L1" s="204"/>
      <c r="M1" s="204"/>
      <c r="N1" s="204"/>
      <c r="O1" s="205"/>
      <c r="P1" s="203" t="s">
        <v>103</v>
      </c>
      <c r="Q1" s="205"/>
      <c r="R1" s="1" t="s">
        <v>34</v>
      </c>
      <c r="S1" s="203" t="s">
        <v>93</v>
      </c>
      <c r="T1" s="204"/>
      <c r="U1" s="204"/>
      <c r="V1" s="204"/>
      <c r="W1" s="205"/>
      <c r="X1" s="203" t="s">
        <v>103</v>
      </c>
      <c r="Y1" s="205"/>
      <c r="Z1" s="1" t="s">
        <v>130</v>
      </c>
      <c r="AA1" s="203" t="s">
        <v>80</v>
      </c>
      <c r="AB1" s="204"/>
      <c r="AC1" s="204"/>
      <c r="AD1" s="204"/>
      <c r="AE1" s="205"/>
      <c r="AF1" s="203" t="s">
        <v>4</v>
      </c>
      <c r="AG1" s="205"/>
      <c r="AH1" s="1" t="s">
        <v>41</v>
      </c>
      <c r="AI1" s="203" t="s">
        <v>92</v>
      </c>
      <c r="AJ1" s="204"/>
      <c r="AK1" s="204"/>
      <c r="AL1" s="204"/>
      <c r="AM1" s="205"/>
      <c r="AN1" s="203" t="s">
        <v>22</v>
      </c>
      <c r="AO1" s="205"/>
      <c r="AP1" s="1" t="s">
        <v>66</v>
      </c>
      <c r="AQ1" s="203" t="s">
        <v>0</v>
      </c>
      <c r="AR1" s="204"/>
      <c r="AS1" s="204"/>
      <c r="AT1" s="204"/>
      <c r="AU1" s="205"/>
      <c r="AV1" s="203" t="s">
        <v>4</v>
      </c>
      <c r="AW1" s="205"/>
    </row>
    <row r="2" spans="1:49" ht="15" customHeight="1">
      <c r="A2" s="1" t="s">
        <v>115</v>
      </c>
      <c r="B2" s="1" t="s">
        <v>115</v>
      </c>
      <c r="C2" s="1" t="s">
        <v>57</v>
      </c>
      <c r="D2" s="1" t="s">
        <v>39</v>
      </c>
      <c r="E2" s="1" t="s">
        <v>88</v>
      </c>
      <c r="F2" s="1" t="s">
        <v>49</v>
      </c>
      <c r="G2" s="1" t="s">
        <v>60</v>
      </c>
      <c r="H2" s="1" t="s">
        <v>29</v>
      </c>
      <c r="I2" s="1" t="s">
        <v>64</v>
      </c>
      <c r="J2" s="1" t="s">
        <v>20</v>
      </c>
      <c r="K2" s="1" t="s">
        <v>23</v>
      </c>
      <c r="L2" s="1" t="s">
        <v>316</v>
      </c>
      <c r="M2" s="1" t="s">
        <v>6</v>
      </c>
      <c r="N2" s="1" t="s">
        <v>72</v>
      </c>
      <c r="O2" s="1" t="s">
        <v>1</v>
      </c>
      <c r="P2" s="1" t="s">
        <v>6</v>
      </c>
      <c r="Q2" s="1" t="s">
        <v>113</v>
      </c>
      <c r="R2" s="1" t="s">
        <v>20</v>
      </c>
      <c r="S2" s="1" t="s">
        <v>23</v>
      </c>
      <c r="T2" s="1" t="s">
        <v>316</v>
      </c>
      <c r="U2" s="1" t="s">
        <v>6</v>
      </c>
      <c r="V2" s="1" t="s">
        <v>72</v>
      </c>
      <c r="W2" s="1" t="s">
        <v>1</v>
      </c>
      <c r="X2" s="1" t="s">
        <v>6</v>
      </c>
      <c r="Y2" s="1" t="s">
        <v>113</v>
      </c>
      <c r="Z2" s="1" t="s">
        <v>20</v>
      </c>
      <c r="AA2" s="1" t="s">
        <v>23</v>
      </c>
      <c r="AB2" s="1" t="s">
        <v>316</v>
      </c>
      <c r="AC2" s="1" t="s">
        <v>6</v>
      </c>
      <c r="AD2" s="1" t="s">
        <v>72</v>
      </c>
      <c r="AE2" s="1" t="s">
        <v>1</v>
      </c>
      <c r="AF2" s="1" t="s">
        <v>6</v>
      </c>
      <c r="AG2" s="1" t="s">
        <v>113</v>
      </c>
      <c r="AH2" s="1" t="s">
        <v>20</v>
      </c>
      <c r="AI2" s="1" t="s">
        <v>23</v>
      </c>
      <c r="AJ2" s="1" t="s">
        <v>316</v>
      </c>
      <c r="AK2" s="1" t="s">
        <v>6</v>
      </c>
      <c r="AL2" s="1" t="s">
        <v>72</v>
      </c>
      <c r="AM2" s="1" t="s">
        <v>1</v>
      </c>
      <c r="AN2" s="1" t="s">
        <v>6</v>
      </c>
      <c r="AO2" s="1" t="s">
        <v>113</v>
      </c>
      <c r="AP2" s="1" t="s">
        <v>20</v>
      </c>
      <c r="AQ2" s="1" t="s">
        <v>23</v>
      </c>
      <c r="AR2" s="1" t="s">
        <v>316</v>
      </c>
      <c r="AS2" s="1" t="s">
        <v>6</v>
      </c>
      <c r="AT2" s="1" t="s">
        <v>72</v>
      </c>
      <c r="AU2" s="1" t="s">
        <v>1</v>
      </c>
      <c r="AV2" s="1" t="s">
        <v>6</v>
      </c>
      <c r="AW2" s="1" t="s">
        <v>113</v>
      </c>
    </row>
    <row r="3" spans="1:49">
      <c r="A3" s="3"/>
      <c r="B3" s="3"/>
      <c r="C3" s="3" t="s">
        <v>36</v>
      </c>
      <c r="D3" s="3"/>
      <c r="E3" s="3"/>
      <c r="F3" s="3" t="s">
        <v>46</v>
      </c>
      <c r="G3" s="3" t="s">
        <v>43</v>
      </c>
      <c r="H3" s="3" t="s">
        <v>136</v>
      </c>
      <c r="I3" s="4">
        <v>44516.640156770802</v>
      </c>
      <c r="J3" s="2">
        <v>5000</v>
      </c>
      <c r="K3" s="2">
        <v>4667.8222048989401</v>
      </c>
      <c r="L3" s="2">
        <f>K3/4</f>
        <v>1166.955551224735</v>
      </c>
      <c r="M3" s="2">
        <v>6.3625666666666696</v>
      </c>
      <c r="N3" s="2">
        <v>388506.67082116799</v>
      </c>
      <c r="O3" s="2">
        <v>93.356444097978795</v>
      </c>
      <c r="P3" s="2">
        <v>8.1783000000000001</v>
      </c>
      <c r="Q3" s="2">
        <v>26676.848418598402</v>
      </c>
      <c r="R3" s="2">
        <v>5000</v>
      </c>
      <c r="S3" s="2">
        <v>5106.7768185268196</v>
      </c>
      <c r="T3" s="2">
        <f>S3/4</f>
        <v>1276.6942046317049</v>
      </c>
      <c r="U3" s="2">
        <v>7.4503500000000003</v>
      </c>
      <c r="V3" s="2">
        <v>1299010.1347928699</v>
      </c>
      <c r="W3" s="2">
        <v>102.135536370536</v>
      </c>
      <c r="X3" s="2">
        <v>8.1783000000000001</v>
      </c>
      <c r="Y3" s="2">
        <v>26676.848418598402</v>
      </c>
      <c r="Z3" s="2">
        <v>5000</v>
      </c>
      <c r="AA3" s="2">
        <v>4947.4884899344997</v>
      </c>
      <c r="AB3" s="2">
        <f>AA3/4</f>
        <v>1236.8721224836249</v>
      </c>
      <c r="AC3" s="2">
        <v>13.3251833333333</v>
      </c>
      <c r="AD3" s="2">
        <v>5277025.0462617902</v>
      </c>
      <c r="AE3" s="2">
        <v>98.949769798689999</v>
      </c>
      <c r="AF3" s="2">
        <v>11.8563333333333</v>
      </c>
      <c r="AG3" s="2">
        <v>7655.4771332683204</v>
      </c>
      <c r="AH3" s="2">
        <v>5000</v>
      </c>
      <c r="AI3" s="2">
        <v>5005.9475735741898</v>
      </c>
      <c r="AJ3" s="2">
        <f>AI3/4</f>
        <v>1251.4868933935475</v>
      </c>
      <c r="AK3" s="2">
        <v>17.29955</v>
      </c>
      <c r="AL3" s="2">
        <v>5914056.1426432198</v>
      </c>
      <c r="AM3" s="2">
        <v>100.118951471484</v>
      </c>
      <c r="AN3" s="2">
        <v>17.298683333333301</v>
      </c>
      <c r="AO3" s="2">
        <v>400909.28187223698</v>
      </c>
      <c r="AP3" s="2">
        <v>5000</v>
      </c>
      <c r="AQ3" s="2"/>
      <c r="AR3" s="2">
        <f>AQ3/4</f>
        <v>0</v>
      </c>
      <c r="AS3" s="2">
        <v>18.513766666666701</v>
      </c>
      <c r="AT3" s="2">
        <v>528086.58266624995</v>
      </c>
      <c r="AU3" s="2"/>
      <c r="AV3" s="2">
        <v>11.8563333333333</v>
      </c>
      <c r="AW3" s="2">
        <v>7655.4771332683204</v>
      </c>
    </row>
    <row r="4" spans="1:49">
      <c r="A4" s="3"/>
      <c r="B4" s="3"/>
      <c r="C4" s="3" t="s">
        <v>27</v>
      </c>
      <c r="D4" s="3"/>
      <c r="E4" s="3"/>
      <c r="F4" s="3" t="s">
        <v>125</v>
      </c>
      <c r="G4" s="3" t="s">
        <v>43</v>
      </c>
      <c r="H4" s="3" t="s">
        <v>138</v>
      </c>
      <c r="I4" s="4">
        <v>44516.662892963002</v>
      </c>
      <c r="J4" s="2">
        <v>3500</v>
      </c>
      <c r="K4" s="2">
        <v>3980.6868344631698</v>
      </c>
      <c r="L4" s="2">
        <f t="shared" ref="L4:L17" si="0">K4/4</f>
        <v>995.17170861579245</v>
      </c>
      <c r="M4" s="2">
        <v>6.3690833333333297</v>
      </c>
      <c r="N4" s="2">
        <v>340469.74431848602</v>
      </c>
      <c r="O4" s="2">
        <v>113.73390955609</v>
      </c>
      <c r="P4" s="2">
        <v>8.1848333333333301</v>
      </c>
      <c r="Q4" s="2">
        <v>26608.3647899477</v>
      </c>
      <c r="R4" s="2">
        <v>3500</v>
      </c>
      <c r="S4" s="2">
        <v>3413.4270178357501</v>
      </c>
      <c r="T4" s="2">
        <f t="shared" ref="T4:T25" si="1">S4/4</f>
        <v>853.35675445893753</v>
      </c>
      <c r="U4" s="2">
        <v>7.4634</v>
      </c>
      <c r="V4" s="2">
        <v>866043.98089529795</v>
      </c>
      <c r="W4" s="2">
        <v>97.526486223878607</v>
      </c>
      <c r="X4" s="2">
        <v>8.1848333333333301</v>
      </c>
      <c r="Y4" s="2">
        <v>26608.3647899477</v>
      </c>
      <c r="Z4" s="2">
        <v>3500</v>
      </c>
      <c r="AA4" s="2">
        <v>3614.89572549376</v>
      </c>
      <c r="AB4" s="2">
        <f t="shared" ref="AB4:AB25" si="2">AA4/4</f>
        <v>903.72393137344</v>
      </c>
      <c r="AC4" s="2">
        <v>13.3226</v>
      </c>
      <c r="AD4" s="2">
        <v>3803736.6752927001</v>
      </c>
      <c r="AE4" s="2">
        <v>103.282735014107</v>
      </c>
      <c r="AF4" s="2">
        <v>11.862866666666701</v>
      </c>
      <c r="AG4" s="2">
        <v>7552.3580353346497</v>
      </c>
      <c r="AH4" s="2">
        <v>3500</v>
      </c>
      <c r="AI4" s="2">
        <v>3482.3592321184301</v>
      </c>
      <c r="AJ4" s="2">
        <f t="shared" ref="AJ4:AJ25" si="3">AI4/4</f>
        <v>870.58980802960752</v>
      </c>
      <c r="AK4" s="2">
        <v>17.29955</v>
      </c>
      <c r="AL4" s="2">
        <v>4121280.2547581298</v>
      </c>
      <c r="AM4" s="2">
        <v>99.495978060526497</v>
      </c>
      <c r="AN4" s="2">
        <v>17.298683333333301</v>
      </c>
      <c r="AO4" s="2">
        <v>401490.318167758</v>
      </c>
      <c r="AP4" s="2">
        <v>3500</v>
      </c>
      <c r="AQ4" s="2">
        <v>3510.6099237405901</v>
      </c>
      <c r="AR4" s="2">
        <f t="shared" ref="AR4:AR25" si="4">AQ4/4</f>
        <v>877.65248093514754</v>
      </c>
      <c r="AS4" s="2">
        <v>18.830100000000002</v>
      </c>
      <c r="AT4" s="2">
        <v>149030.03705370799</v>
      </c>
      <c r="AU4" s="2">
        <v>100.303140678302</v>
      </c>
      <c r="AV4" s="2">
        <v>11.862866666666701</v>
      </c>
      <c r="AW4" s="2">
        <v>7552.3580353346497</v>
      </c>
    </row>
    <row r="5" spans="1:49">
      <c r="A5" s="3"/>
      <c r="B5" s="3"/>
      <c r="C5" s="3" t="s">
        <v>71</v>
      </c>
      <c r="D5" s="3"/>
      <c r="E5" s="3"/>
      <c r="F5" s="3" t="s">
        <v>63</v>
      </c>
      <c r="G5" s="3" t="s">
        <v>43</v>
      </c>
      <c r="H5" s="3" t="s">
        <v>44</v>
      </c>
      <c r="I5" s="4">
        <v>44516.685592777802</v>
      </c>
      <c r="J5" s="2">
        <v>2500</v>
      </c>
      <c r="K5" s="2"/>
      <c r="L5" s="2">
        <f t="shared" si="0"/>
        <v>0</v>
      </c>
      <c r="M5" s="2">
        <v>6.3756166666666703</v>
      </c>
      <c r="N5" s="2">
        <v>1621.68747445497</v>
      </c>
      <c r="O5" s="2"/>
      <c r="P5" s="2">
        <v>8.1652500000000003</v>
      </c>
      <c r="Q5" s="2">
        <v>0</v>
      </c>
      <c r="R5" s="2">
        <v>2500</v>
      </c>
      <c r="S5" s="2"/>
      <c r="T5" s="2">
        <f t="shared" si="1"/>
        <v>0</v>
      </c>
      <c r="U5" s="2">
        <v>7.3981333333333303</v>
      </c>
      <c r="V5" s="2">
        <v>2714.9433422851598</v>
      </c>
      <c r="W5" s="2"/>
      <c r="X5" s="2">
        <v>8.1652500000000003</v>
      </c>
      <c r="Y5" s="2">
        <v>0</v>
      </c>
      <c r="Z5" s="2">
        <v>2500</v>
      </c>
      <c r="AA5" s="2">
        <v>0</v>
      </c>
      <c r="AB5" s="2">
        <f t="shared" si="2"/>
        <v>0</v>
      </c>
      <c r="AC5" s="2">
        <v>13.32</v>
      </c>
      <c r="AD5" s="2">
        <v>0</v>
      </c>
      <c r="AE5" s="2">
        <v>0</v>
      </c>
      <c r="AF5" s="2">
        <v>11.869400000000001</v>
      </c>
      <c r="AG5" s="2">
        <v>0</v>
      </c>
      <c r="AH5" s="2">
        <v>2500</v>
      </c>
      <c r="AI5" s="2">
        <v>2644.3284099213602</v>
      </c>
      <c r="AJ5" s="2">
        <f t="shared" si="3"/>
        <v>661.08210248034004</v>
      </c>
      <c r="AK5" s="2">
        <v>17.299566666666699</v>
      </c>
      <c r="AL5" s="2">
        <v>10895.8376386092</v>
      </c>
      <c r="AM5" s="2">
        <v>105.773136396854</v>
      </c>
      <c r="AN5" s="2">
        <v>17.2943833333333</v>
      </c>
      <c r="AO5" s="2">
        <v>1397.4166742402799</v>
      </c>
      <c r="AP5" s="2">
        <v>2500</v>
      </c>
      <c r="AQ5" s="2">
        <v>0</v>
      </c>
      <c r="AR5" s="2">
        <f t="shared" si="4"/>
        <v>0</v>
      </c>
      <c r="AS5" s="2">
        <v>18.66545</v>
      </c>
      <c r="AT5" s="2">
        <v>0</v>
      </c>
      <c r="AU5" s="2">
        <v>0</v>
      </c>
      <c r="AV5" s="2">
        <v>11.869400000000001</v>
      </c>
      <c r="AW5" s="2">
        <v>0</v>
      </c>
    </row>
    <row r="6" spans="1:49">
      <c r="A6" s="3"/>
      <c r="B6" s="3"/>
      <c r="C6" s="3" t="s">
        <v>82</v>
      </c>
      <c r="D6" s="3"/>
      <c r="E6" s="3"/>
      <c r="F6" s="3" t="s">
        <v>117</v>
      </c>
      <c r="G6" s="3" t="s">
        <v>43</v>
      </c>
      <c r="H6" s="3" t="s">
        <v>139</v>
      </c>
      <c r="I6" s="4">
        <v>44516.708365682898</v>
      </c>
      <c r="J6" s="2">
        <v>1500</v>
      </c>
      <c r="K6" s="2">
        <v>1451.9305242104799</v>
      </c>
      <c r="L6" s="2">
        <f t="shared" si="0"/>
        <v>362.98263105261998</v>
      </c>
      <c r="M6" s="2">
        <v>6.3625499999999997</v>
      </c>
      <c r="N6" s="2">
        <v>125465.730920046</v>
      </c>
      <c r="O6" s="2">
        <v>96.795368280698597</v>
      </c>
      <c r="P6" s="2">
        <v>8.1783000000000001</v>
      </c>
      <c r="Q6" s="2">
        <v>24259.564259442799</v>
      </c>
      <c r="R6" s="2">
        <v>1500</v>
      </c>
      <c r="S6" s="2">
        <v>1366.50581934963</v>
      </c>
      <c r="T6" s="2">
        <f t="shared" si="1"/>
        <v>341.62645483740749</v>
      </c>
      <c r="U6" s="2">
        <v>7.4503500000000003</v>
      </c>
      <c r="V6" s="2">
        <v>316100.81933248002</v>
      </c>
      <c r="W6" s="2">
        <v>91.100387956642095</v>
      </c>
      <c r="X6" s="2">
        <v>8.1783000000000001</v>
      </c>
      <c r="Y6" s="2">
        <v>24259.564259442799</v>
      </c>
      <c r="Z6" s="2">
        <v>1500</v>
      </c>
      <c r="AA6" s="2">
        <v>1513.2482702638799</v>
      </c>
      <c r="AB6" s="2">
        <f t="shared" si="2"/>
        <v>378.31206756596998</v>
      </c>
      <c r="AC6" s="2">
        <v>13.3225833333333</v>
      </c>
      <c r="AD6" s="2">
        <v>1413012.7625163</v>
      </c>
      <c r="AE6" s="2">
        <v>100.883218017592</v>
      </c>
      <c r="AF6" s="2">
        <v>11.8563333333333</v>
      </c>
      <c r="AG6" s="2">
        <v>6701.9903622166603</v>
      </c>
      <c r="AH6" s="2">
        <v>1500</v>
      </c>
      <c r="AI6" s="2">
        <v>1422.23445692677</v>
      </c>
      <c r="AJ6" s="2">
        <f t="shared" si="3"/>
        <v>355.5586142316925</v>
      </c>
      <c r="AK6" s="2">
        <v>17.299533333333301</v>
      </c>
      <c r="AL6" s="2">
        <v>1532885.9825343001</v>
      </c>
      <c r="AM6" s="2">
        <v>94.815630461784295</v>
      </c>
      <c r="AN6" s="2">
        <v>17.298666666666701</v>
      </c>
      <c r="AO6" s="2">
        <v>365119.27803130599</v>
      </c>
      <c r="AP6" s="2">
        <v>1500</v>
      </c>
      <c r="AQ6" s="2">
        <v>1452.19292956854</v>
      </c>
      <c r="AR6" s="2">
        <f t="shared" si="4"/>
        <v>363.04823239213499</v>
      </c>
      <c r="AS6" s="2">
        <v>18.955749999999998</v>
      </c>
      <c r="AT6" s="2">
        <v>58952.530493893697</v>
      </c>
      <c r="AU6" s="2">
        <v>96.812861971235705</v>
      </c>
      <c r="AV6" s="2">
        <v>11.8563333333333</v>
      </c>
      <c r="AW6" s="2">
        <v>6701.9903622166603</v>
      </c>
    </row>
    <row r="7" spans="1:49">
      <c r="A7" s="3"/>
      <c r="B7" s="3"/>
      <c r="C7" s="3" t="s">
        <v>132</v>
      </c>
      <c r="D7" s="3"/>
      <c r="E7" s="3"/>
      <c r="F7" s="3" t="s">
        <v>67</v>
      </c>
      <c r="G7" s="3" t="s">
        <v>43</v>
      </c>
      <c r="H7" s="3" t="s">
        <v>99</v>
      </c>
      <c r="I7" s="4">
        <v>44516.7310203819</v>
      </c>
      <c r="J7" s="2">
        <v>800</v>
      </c>
      <c r="K7" s="2">
        <v>697.09194898458099</v>
      </c>
      <c r="L7" s="2">
        <f t="shared" si="0"/>
        <v>174.27298724614525</v>
      </c>
      <c r="M7" s="2">
        <v>6.3756166666666703</v>
      </c>
      <c r="N7" s="2">
        <v>64496.051740040297</v>
      </c>
      <c r="O7" s="2">
        <v>87.136493623072695</v>
      </c>
      <c r="P7" s="2">
        <v>8.1913499999999999</v>
      </c>
      <c r="Q7" s="2">
        <v>25239.268046327299</v>
      </c>
      <c r="R7" s="2">
        <v>800</v>
      </c>
      <c r="S7" s="2">
        <v>741.88792027032002</v>
      </c>
      <c r="T7" s="2">
        <f t="shared" si="1"/>
        <v>185.47198006758001</v>
      </c>
      <c r="U7" s="2">
        <v>7.46993333333333</v>
      </c>
      <c r="V7" s="2">
        <v>178544.38461524001</v>
      </c>
      <c r="W7" s="2">
        <v>92.735990033790003</v>
      </c>
      <c r="X7" s="2">
        <v>8.1913499999999999</v>
      </c>
      <c r="Y7" s="2">
        <v>25239.268046327299</v>
      </c>
      <c r="Z7" s="2">
        <v>800</v>
      </c>
      <c r="AA7" s="2">
        <v>652.78479268572596</v>
      </c>
      <c r="AB7" s="2">
        <f t="shared" si="2"/>
        <v>163.19619817143149</v>
      </c>
      <c r="AC7" s="2">
        <v>13.3226</v>
      </c>
      <c r="AD7" s="2">
        <v>679343.82953513798</v>
      </c>
      <c r="AE7" s="2">
        <v>81.598099085715702</v>
      </c>
      <c r="AF7" s="2">
        <v>11.856350000000001</v>
      </c>
      <c r="AG7" s="2">
        <v>7469.4307841690497</v>
      </c>
      <c r="AH7" s="2">
        <v>800</v>
      </c>
      <c r="AI7" s="2">
        <v>756.95001531494995</v>
      </c>
      <c r="AJ7" s="2">
        <f t="shared" si="3"/>
        <v>189.23750382873749</v>
      </c>
      <c r="AK7" s="2">
        <v>17.29955</v>
      </c>
      <c r="AL7" s="2">
        <v>805354.07022884698</v>
      </c>
      <c r="AM7" s="2">
        <v>94.618751914368701</v>
      </c>
      <c r="AN7" s="2">
        <v>17.298683333333301</v>
      </c>
      <c r="AO7" s="2">
        <v>359662.95216853998</v>
      </c>
      <c r="AP7" s="2">
        <v>800</v>
      </c>
      <c r="AQ7" s="2">
        <v>707.57926135417495</v>
      </c>
      <c r="AR7" s="2">
        <f t="shared" si="4"/>
        <v>176.89481533854374</v>
      </c>
      <c r="AS7" s="2">
        <v>18.830100000000002</v>
      </c>
      <c r="AT7" s="2">
        <v>33336.518122692702</v>
      </c>
      <c r="AU7" s="2">
        <v>88.447407669271897</v>
      </c>
      <c r="AV7" s="2">
        <v>11.856350000000001</v>
      </c>
      <c r="AW7" s="2">
        <v>7469.4307841690497</v>
      </c>
    </row>
    <row r="8" spans="1:49">
      <c r="A8" s="3"/>
      <c r="B8" s="3"/>
      <c r="C8" s="3" t="s">
        <v>135</v>
      </c>
      <c r="D8" s="3"/>
      <c r="E8" s="3"/>
      <c r="F8" s="3" t="s">
        <v>79</v>
      </c>
      <c r="G8" s="3" t="s">
        <v>43</v>
      </c>
      <c r="H8" s="3" t="s">
        <v>40</v>
      </c>
      <c r="I8" s="4">
        <v>44516.753740590299</v>
      </c>
      <c r="J8" s="2">
        <v>500</v>
      </c>
      <c r="K8" s="2">
        <v>445.024830798962</v>
      </c>
      <c r="L8" s="2">
        <f t="shared" si="0"/>
        <v>111.2562076997405</v>
      </c>
      <c r="M8" s="2">
        <v>6.3625666666666696</v>
      </c>
      <c r="N8" s="2">
        <v>40989.417228626502</v>
      </c>
      <c r="O8" s="2">
        <v>89.004966159792403</v>
      </c>
      <c r="P8" s="2">
        <v>8.1783000000000001</v>
      </c>
      <c r="Q8" s="2">
        <v>24890.608338095</v>
      </c>
      <c r="R8" s="2">
        <v>500</v>
      </c>
      <c r="S8" s="2">
        <v>504.25399905738698</v>
      </c>
      <c r="T8" s="2">
        <f t="shared" si="1"/>
        <v>126.06349976434674</v>
      </c>
      <c r="U8" s="2">
        <v>7.4503500000000003</v>
      </c>
      <c r="V8" s="2">
        <v>119678.46279572199</v>
      </c>
      <c r="W8" s="2">
        <v>100.850799811477</v>
      </c>
      <c r="X8" s="2">
        <v>8.1783000000000001</v>
      </c>
      <c r="Y8" s="2">
        <v>24890.608338095</v>
      </c>
      <c r="Z8" s="2">
        <v>500</v>
      </c>
      <c r="AA8" s="2">
        <v>429.66452530255401</v>
      </c>
      <c r="AB8" s="2">
        <f t="shared" si="2"/>
        <v>107.4161313256385</v>
      </c>
      <c r="AC8" s="2">
        <v>13.3212833333333</v>
      </c>
      <c r="AD8" s="2">
        <v>439247.442714417</v>
      </c>
      <c r="AE8" s="2">
        <v>85.932905060510805</v>
      </c>
      <c r="AF8" s="2">
        <v>11.8563333333333</v>
      </c>
      <c r="AG8" s="2">
        <v>7337.4920579207301</v>
      </c>
      <c r="AH8" s="2">
        <v>500</v>
      </c>
      <c r="AI8" s="2">
        <v>495.24870428233697</v>
      </c>
      <c r="AJ8" s="2">
        <f t="shared" si="3"/>
        <v>123.81217607058424</v>
      </c>
      <c r="AK8" s="2">
        <v>17.29955</v>
      </c>
      <c r="AL8" s="2">
        <v>562742.61728566501</v>
      </c>
      <c r="AM8" s="2">
        <v>99.049740856467395</v>
      </c>
      <c r="AN8" s="2">
        <v>17.298683333333301</v>
      </c>
      <c r="AO8" s="2">
        <v>383199.99636881298</v>
      </c>
      <c r="AP8" s="2">
        <v>500</v>
      </c>
      <c r="AQ8" s="2">
        <v>706.37670868885903</v>
      </c>
      <c r="AR8" s="2">
        <f t="shared" si="4"/>
        <v>176.59417717221476</v>
      </c>
      <c r="AS8" s="2">
        <v>18.704433333333299</v>
      </c>
      <c r="AT8" s="2">
        <v>32695.1301968671</v>
      </c>
      <c r="AU8" s="2">
        <v>141.27534173777201</v>
      </c>
      <c r="AV8" s="2">
        <v>11.8563333333333</v>
      </c>
      <c r="AW8" s="2">
        <v>7337.4920579207301</v>
      </c>
    </row>
    <row r="9" spans="1:49">
      <c r="A9" s="3"/>
      <c r="B9" s="3"/>
      <c r="C9" s="3" t="s">
        <v>51</v>
      </c>
      <c r="D9" s="3"/>
      <c r="E9" s="3"/>
      <c r="F9" s="3" t="s">
        <v>17</v>
      </c>
      <c r="G9" s="3" t="s">
        <v>43</v>
      </c>
      <c r="H9" s="3" t="s">
        <v>102</v>
      </c>
      <c r="I9" s="4">
        <v>44516.776457499996</v>
      </c>
      <c r="J9" s="2">
        <v>350</v>
      </c>
      <c r="K9" s="2">
        <v>414.16117785637999</v>
      </c>
      <c r="L9" s="2">
        <f t="shared" si="0"/>
        <v>103.540294464095</v>
      </c>
      <c r="M9" s="2">
        <v>6.3691000000000004</v>
      </c>
      <c r="N9" s="2">
        <v>32826.007905357197</v>
      </c>
      <c r="O9" s="2">
        <v>118.331765101823</v>
      </c>
      <c r="P9" s="2">
        <v>8.1848333333333301</v>
      </c>
      <c r="Q9" s="2">
        <v>21394.348444673102</v>
      </c>
      <c r="R9" s="2">
        <v>350</v>
      </c>
      <c r="S9" s="2">
        <v>398.697100621071</v>
      </c>
      <c r="T9" s="2">
        <f t="shared" si="1"/>
        <v>99.67427515526775</v>
      </c>
      <c r="U9" s="2">
        <v>7.4634166666666699</v>
      </c>
      <c r="V9" s="2">
        <v>81334.215531336595</v>
      </c>
      <c r="W9" s="2">
        <v>113.91345732030599</v>
      </c>
      <c r="X9" s="2">
        <v>8.1848333333333301</v>
      </c>
      <c r="Y9" s="2">
        <v>21394.348444673102</v>
      </c>
      <c r="Z9" s="2">
        <v>350</v>
      </c>
      <c r="AA9" s="2">
        <v>349.975709668489</v>
      </c>
      <c r="AB9" s="2">
        <f t="shared" si="2"/>
        <v>87.493927417122251</v>
      </c>
      <c r="AC9" s="2">
        <v>13.321300000000001</v>
      </c>
      <c r="AD9" s="2">
        <v>346550.06166809902</v>
      </c>
      <c r="AE9" s="2">
        <v>99.993059905282607</v>
      </c>
      <c r="AF9" s="2">
        <v>11.856350000000001</v>
      </c>
      <c r="AG9" s="2">
        <v>7107.1581286901801</v>
      </c>
      <c r="AH9" s="2">
        <v>350</v>
      </c>
      <c r="AI9" s="2">
        <v>358.76511053241597</v>
      </c>
      <c r="AJ9" s="2">
        <f t="shared" si="3"/>
        <v>89.691277633103994</v>
      </c>
      <c r="AK9" s="2">
        <v>17.299566666666699</v>
      </c>
      <c r="AL9" s="2">
        <v>398814.19152226701</v>
      </c>
      <c r="AM9" s="2">
        <v>102.504317294976</v>
      </c>
      <c r="AN9" s="2">
        <v>17.298716666666699</v>
      </c>
      <c r="AO9" s="2">
        <v>373904.95267152</v>
      </c>
      <c r="AP9" s="2">
        <v>350</v>
      </c>
      <c r="AQ9" s="2">
        <v>348.387806885266</v>
      </c>
      <c r="AR9" s="2">
        <f t="shared" si="4"/>
        <v>87.096951721316501</v>
      </c>
      <c r="AS9" s="2">
        <v>18.942783333333299</v>
      </c>
      <c r="AT9" s="2">
        <v>16354.757625265</v>
      </c>
      <c r="AU9" s="2">
        <v>99.539373395790307</v>
      </c>
      <c r="AV9" s="2">
        <v>11.856350000000001</v>
      </c>
      <c r="AW9" s="2">
        <v>7107.1581286901801</v>
      </c>
    </row>
    <row r="10" spans="1:49">
      <c r="A10" s="3"/>
      <c r="B10" s="3"/>
      <c r="C10" s="3" t="s">
        <v>101</v>
      </c>
      <c r="D10" s="3"/>
      <c r="E10" s="3"/>
      <c r="F10" s="3" t="s">
        <v>127</v>
      </c>
      <c r="G10" s="3" t="s">
        <v>43</v>
      </c>
      <c r="H10" s="3" t="s">
        <v>61</v>
      </c>
      <c r="I10" s="4">
        <v>44516.799221180598</v>
      </c>
      <c r="J10" s="2">
        <v>200</v>
      </c>
      <c r="K10" s="2">
        <v>200.684025150899</v>
      </c>
      <c r="L10" s="2">
        <f t="shared" si="0"/>
        <v>50.171006287724751</v>
      </c>
      <c r="M10" s="2">
        <v>6.3690833333333297</v>
      </c>
      <c r="N10" s="2">
        <v>18407.281973115802</v>
      </c>
      <c r="O10" s="2">
        <v>100.34201257545</v>
      </c>
      <c r="P10" s="2">
        <v>8.18481666666667</v>
      </c>
      <c r="Q10" s="2">
        <v>24564.095477161402</v>
      </c>
      <c r="R10" s="2">
        <v>200</v>
      </c>
      <c r="S10" s="2">
        <v>188.26618622783201</v>
      </c>
      <c r="T10" s="2">
        <f t="shared" si="1"/>
        <v>47.066546556958002</v>
      </c>
      <c r="U10" s="2">
        <v>7.4568666666666701</v>
      </c>
      <c r="V10" s="2">
        <v>44096.5123432986</v>
      </c>
      <c r="W10" s="2">
        <v>94.133093113916104</v>
      </c>
      <c r="X10" s="2">
        <v>8.18481666666667</v>
      </c>
      <c r="Y10" s="2">
        <v>24564.095477161402</v>
      </c>
      <c r="Z10" s="2">
        <v>200</v>
      </c>
      <c r="AA10" s="2">
        <v>183.88567345359399</v>
      </c>
      <c r="AB10" s="2">
        <f t="shared" si="2"/>
        <v>45.971418363398499</v>
      </c>
      <c r="AC10" s="2">
        <v>13.3226</v>
      </c>
      <c r="AD10" s="2">
        <v>185899.04385210699</v>
      </c>
      <c r="AE10" s="2">
        <v>91.942836726796898</v>
      </c>
      <c r="AF10" s="2">
        <v>11.8563333333333</v>
      </c>
      <c r="AG10" s="2">
        <v>7255.9981287325099</v>
      </c>
      <c r="AH10" s="2">
        <v>200</v>
      </c>
      <c r="AI10" s="2">
        <v>191.539088457209</v>
      </c>
      <c r="AJ10" s="2">
        <f t="shared" si="3"/>
        <v>47.884772114302251</v>
      </c>
      <c r="AK10" s="2">
        <v>17.29955</v>
      </c>
      <c r="AL10" s="2">
        <v>213618.03936152501</v>
      </c>
      <c r="AM10" s="2">
        <v>95.769544228604303</v>
      </c>
      <c r="AN10" s="2">
        <v>17.298683333333301</v>
      </c>
      <c r="AO10" s="2">
        <v>372044.56997733202</v>
      </c>
      <c r="AP10" s="2">
        <v>200</v>
      </c>
      <c r="AQ10" s="2">
        <v>245.55946282459999</v>
      </c>
      <c r="AR10" s="2">
        <f t="shared" si="4"/>
        <v>61.389865706149997</v>
      </c>
      <c r="AS10" s="2">
        <v>18.830100000000002</v>
      </c>
      <c r="AT10" s="2">
        <v>12144.2570339665</v>
      </c>
      <c r="AU10" s="2">
        <v>122.77973141229999</v>
      </c>
      <c r="AV10" s="2">
        <v>11.8563333333333</v>
      </c>
      <c r="AW10" s="2">
        <v>7255.9981287325099</v>
      </c>
    </row>
    <row r="11" spans="1:49">
      <c r="A11" s="3"/>
      <c r="B11" s="3"/>
      <c r="C11" s="3" t="s">
        <v>25</v>
      </c>
      <c r="D11" s="3"/>
      <c r="E11" s="3"/>
      <c r="F11" s="3" t="s">
        <v>89</v>
      </c>
      <c r="G11" s="3" t="s">
        <v>43</v>
      </c>
      <c r="H11" s="3" t="s">
        <v>124</v>
      </c>
      <c r="I11" s="4">
        <v>44516.821895706002</v>
      </c>
      <c r="J11" s="2">
        <v>125</v>
      </c>
      <c r="K11" s="2">
        <v>109.431406568114</v>
      </c>
      <c r="L11" s="2">
        <f t="shared" si="0"/>
        <v>27.3578516420285</v>
      </c>
      <c r="M11" s="2">
        <v>6.3690833333333297</v>
      </c>
      <c r="N11" s="2">
        <v>10647.6581634125</v>
      </c>
      <c r="O11" s="2">
        <v>87.545125254490898</v>
      </c>
      <c r="P11" s="2">
        <v>8.18481666666667</v>
      </c>
      <c r="Q11" s="2">
        <v>25970.455597926299</v>
      </c>
      <c r="R11" s="2">
        <v>125</v>
      </c>
      <c r="S11" s="2">
        <v>113.20938334817799</v>
      </c>
      <c r="T11" s="2">
        <f t="shared" si="1"/>
        <v>28.302345837044498</v>
      </c>
      <c r="U11" s="2">
        <v>7.46993333333333</v>
      </c>
      <c r="V11" s="2">
        <v>28034.520563301401</v>
      </c>
      <c r="W11" s="2">
        <v>90.5675066785425</v>
      </c>
      <c r="X11" s="2">
        <v>8.18481666666667</v>
      </c>
      <c r="Y11" s="2">
        <v>25970.455597926299</v>
      </c>
      <c r="Z11" s="2">
        <v>125</v>
      </c>
      <c r="AA11" s="2">
        <v>115.180132182707</v>
      </c>
      <c r="AB11" s="2">
        <f t="shared" si="2"/>
        <v>28.79503304567675</v>
      </c>
      <c r="AC11" s="2">
        <v>13.3225833333333</v>
      </c>
      <c r="AD11" s="2">
        <v>119049.97051769801</v>
      </c>
      <c r="AE11" s="2">
        <v>92.144105746165806</v>
      </c>
      <c r="AF11" s="2">
        <v>11.8563333333333</v>
      </c>
      <c r="AG11" s="2">
        <v>7418.5601146044701</v>
      </c>
      <c r="AH11" s="2">
        <v>125</v>
      </c>
      <c r="AI11" s="2">
        <v>125.62074275499</v>
      </c>
      <c r="AJ11" s="2">
        <f t="shared" si="3"/>
        <v>31.405185688747501</v>
      </c>
      <c r="AK11" s="2">
        <v>17.29955</v>
      </c>
      <c r="AL11" s="2">
        <v>141108.62394388899</v>
      </c>
      <c r="AM11" s="2">
        <v>100.496594203992</v>
      </c>
      <c r="AN11" s="2">
        <v>17.298683333333301</v>
      </c>
      <c r="AO11" s="2">
        <v>371282.39811484399</v>
      </c>
      <c r="AP11" s="2">
        <v>125</v>
      </c>
      <c r="AQ11" s="2">
        <v>127.351342637985</v>
      </c>
      <c r="AR11" s="2">
        <f t="shared" si="4"/>
        <v>31.83783565949625</v>
      </c>
      <c r="AS11" s="2">
        <v>19.094433333333299</v>
      </c>
      <c r="AT11" s="2">
        <v>7030.0754929863997</v>
      </c>
      <c r="AU11" s="2">
        <v>101.881074110388</v>
      </c>
      <c r="AV11" s="2">
        <v>11.8563333333333</v>
      </c>
      <c r="AW11" s="2">
        <v>7418.5601146044701</v>
      </c>
    </row>
    <row r="12" spans="1:49">
      <c r="A12" s="3"/>
      <c r="B12" s="3"/>
      <c r="C12" s="3" t="s">
        <v>122</v>
      </c>
      <c r="D12" s="3"/>
      <c r="E12" s="3"/>
      <c r="F12" s="3" t="s">
        <v>94</v>
      </c>
      <c r="G12" s="3" t="s">
        <v>43</v>
      </c>
      <c r="H12" s="3" t="s">
        <v>126</v>
      </c>
      <c r="I12" s="4">
        <v>44516.8446384954</v>
      </c>
      <c r="J12" s="2">
        <v>80</v>
      </c>
      <c r="K12" s="2">
        <v>85.457729324233298</v>
      </c>
      <c r="L12" s="2">
        <f t="shared" si="0"/>
        <v>21.364432331058325</v>
      </c>
      <c r="M12" s="2">
        <v>6.3690833333333297</v>
      </c>
      <c r="N12" s="2">
        <v>7964.4243318599902</v>
      </c>
      <c r="O12" s="2">
        <v>106.82216165529201</v>
      </c>
      <c r="P12" s="2">
        <v>8.1783000000000001</v>
      </c>
      <c r="Q12" s="2">
        <v>24853.563185597999</v>
      </c>
      <c r="R12" s="2">
        <v>80</v>
      </c>
      <c r="S12" s="2">
        <v>85.544832487861697</v>
      </c>
      <c r="T12" s="2">
        <f t="shared" si="1"/>
        <v>21.386208121965424</v>
      </c>
      <c r="U12" s="2">
        <v>7.4568833333333302</v>
      </c>
      <c r="V12" s="2">
        <v>20272.792787312101</v>
      </c>
      <c r="W12" s="2">
        <v>106.93104060982699</v>
      </c>
      <c r="X12" s="2">
        <v>8.1783000000000001</v>
      </c>
      <c r="Y12" s="2">
        <v>24853.563185597999</v>
      </c>
      <c r="Z12" s="2">
        <v>80</v>
      </c>
      <c r="AA12" s="2">
        <v>62.674118474517996</v>
      </c>
      <c r="AB12" s="2">
        <f t="shared" si="2"/>
        <v>15.668529618629499</v>
      </c>
      <c r="AC12" s="2">
        <v>13.3212833333333</v>
      </c>
      <c r="AD12" s="2">
        <v>64133.776445479903</v>
      </c>
      <c r="AE12" s="2">
        <v>78.342648093147503</v>
      </c>
      <c r="AF12" s="2">
        <v>11.8563333333333</v>
      </c>
      <c r="AG12" s="2">
        <v>7344.5717868618804</v>
      </c>
      <c r="AH12" s="2">
        <v>80</v>
      </c>
      <c r="AI12" s="2">
        <v>73.162766254654898</v>
      </c>
      <c r="AJ12" s="2">
        <f t="shared" si="3"/>
        <v>18.290691563663724</v>
      </c>
      <c r="AK12" s="2">
        <v>17.29955</v>
      </c>
      <c r="AL12" s="2">
        <v>84811.686200792596</v>
      </c>
      <c r="AM12" s="2">
        <v>91.453457818318597</v>
      </c>
      <c r="AN12" s="2">
        <v>17.298683333333301</v>
      </c>
      <c r="AO12" s="2">
        <v>375972.405398954</v>
      </c>
      <c r="AP12" s="2">
        <v>80</v>
      </c>
      <c r="AQ12" s="2">
        <v>87.080369834148698</v>
      </c>
      <c r="AR12" s="2">
        <f t="shared" si="4"/>
        <v>21.770092458537174</v>
      </c>
      <c r="AS12" s="2">
        <v>19.081433333333301</v>
      </c>
      <c r="AT12" s="2">
        <v>5134.8134328695196</v>
      </c>
      <c r="AU12" s="2">
        <v>108.850462292686</v>
      </c>
      <c r="AV12" s="2">
        <v>11.8563333333333</v>
      </c>
      <c r="AW12" s="2">
        <v>7344.5717868618804</v>
      </c>
    </row>
    <row r="13" spans="1:49">
      <c r="A13" s="3"/>
      <c r="B13" s="3"/>
      <c r="C13" s="3" t="s">
        <v>105</v>
      </c>
      <c r="D13" s="3"/>
      <c r="E13" s="3"/>
      <c r="F13" s="3" t="s">
        <v>73</v>
      </c>
      <c r="G13" s="3" t="s">
        <v>43</v>
      </c>
      <c r="H13" s="3" t="s">
        <v>134</v>
      </c>
      <c r="I13" s="4">
        <v>44516.867326678199</v>
      </c>
      <c r="J13" s="2">
        <v>50</v>
      </c>
      <c r="K13" s="2">
        <v>45.972449776142199</v>
      </c>
      <c r="L13" s="2">
        <f t="shared" si="0"/>
        <v>11.49311244403555</v>
      </c>
      <c r="M13" s="2">
        <v>6.3560333333333299</v>
      </c>
      <c r="N13" s="2">
        <v>4063.9979046457001</v>
      </c>
      <c r="O13" s="2">
        <v>91.944899552284298</v>
      </c>
      <c r="P13" s="2">
        <v>8.1783000000000001</v>
      </c>
      <c r="Q13" s="2">
        <v>23540.370528339299</v>
      </c>
      <c r="R13" s="2">
        <v>50</v>
      </c>
      <c r="S13" s="2">
        <v>55.702129802915699</v>
      </c>
      <c r="T13" s="2">
        <f t="shared" si="1"/>
        <v>13.925532450728925</v>
      </c>
      <c r="U13" s="2">
        <v>7.4568833333333302</v>
      </c>
      <c r="V13" s="2">
        <v>12503.0577015991</v>
      </c>
      <c r="W13" s="2">
        <v>111.404259605831</v>
      </c>
      <c r="X13" s="2">
        <v>8.1783000000000001</v>
      </c>
      <c r="Y13" s="2">
        <v>23540.370528339299</v>
      </c>
      <c r="Z13" s="2">
        <v>50</v>
      </c>
      <c r="AA13" s="2">
        <v>39.315282784174798</v>
      </c>
      <c r="AB13" s="2">
        <f t="shared" si="2"/>
        <v>9.8288206960436995</v>
      </c>
      <c r="AC13" s="2">
        <v>13.319983333333299</v>
      </c>
      <c r="AD13" s="2">
        <v>41711.3660462146</v>
      </c>
      <c r="AE13" s="2">
        <v>78.630565568349695</v>
      </c>
      <c r="AF13" s="2">
        <v>11.8563333333333</v>
      </c>
      <c r="AG13" s="2">
        <v>7614.8422363324298</v>
      </c>
      <c r="AH13" s="2">
        <v>50</v>
      </c>
      <c r="AI13" s="2">
        <v>44.565398708307796</v>
      </c>
      <c r="AJ13" s="2">
        <f t="shared" si="3"/>
        <v>11.141349677076949</v>
      </c>
      <c r="AK13" s="2">
        <v>17.29955</v>
      </c>
      <c r="AL13" s="2">
        <v>53813.642536974301</v>
      </c>
      <c r="AM13" s="2">
        <v>89.130797416615593</v>
      </c>
      <c r="AN13" s="2">
        <v>17.294350000000001</v>
      </c>
      <c r="AO13" s="2">
        <v>380668.276739561</v>
      </c>
      <c r="AP13" s="2">
        <v>50</v>
      </c>
      <c r="AQ13" s="2">
        <v>38.9901335744321</v>
      </c>
      <c r="AR13" s="2">
        <f t="shared" si="4"/>
        <v>9.7475333936080251</v>
      </c>
      <c r="AS13" s="2">
        <v>18.9644333333333</v>
      </c>
      <c r="AT13" s="2">
        <v>3058.1890844289101</v>
      </c>
      <c r="AU13" s="2">
        <v>77.980267148864201</v>
      </c>
      <c r="AV13" s="2">
        <v>11.8563333333333</v>
      </c>
      <c r="AW13" s="2">
        <v>7614.8422363324298</v>
      </c>
    </row>
    <row r="14" spans="1:49">
      <c r="A14" s="3"/>
      <c r="B14" s="3"/>
      <c r="C14" s="3" t="s">
        <v>114</v>
      </c>
      <c r="D14" s="3"/>
      <c r="E14" s="3"/>
      <c r="F14" s="3" t="s">
        <v>37</v>
      </c>
      <c r="G14" s="3" t="s">
        <v>43</v>
      </c>
      <c r="H14" s="3" t="s">
        <v>120</v>
      </c>
      <c r="I14" s="4">
        <v>44516.890095729199</v>
      </c>
      <c r="J14" s="2">
        <v>30</v>
      </c>
      <c r="K14" s="2">
        <v>23.843929648856999</v>
      </c>
      <c r="L14" s="2">
        <f t="shared" si="0"/>
        <v>5.9609824122142498</v>
      </c>
      <c r="M14" s="2">
        <v>6.4147666666666696</v>
      </c>
      <c r="N14" s="2">
        <v>2089.48574733548</v>
      </c>
      <c r="O14" s="2">
        <v>79.479765496189898</v>
      </c>
      <c r="P14" s="2">
        <v>8.18481666666667</v>
      </c>
      <c r="Q14" s="2">
        <v>23316.717531827901</v>
      </c>
      <c r="R14" s="2">
        <v>30</v>
      </c>
      <c r="S14" s="2">
        <v>29.307878376121401</v>
      </c>
      <c r="T14" s="2">
        <f t="shared" si="1"/>
        <v>7.3269695940303503</v>
      </c>
      <c r="U14" s="2">
        <v>7.4568833333333302</v>
      </c>
      <c r="V14" s="2">
        <v>6516.0278548913902</v>
      </c>
      <c r="W14" s="2">
        <v>97.6929279204046</v>
      </c>
      <c r="X14" s="2">
        <v>8.18481666666667</v>
      </c>
      <c r="Y14" s="2">
        <v>23316.717531827901</v>
      </c>
      <c r="Z14" s="2">
        <v>30</v>
      </c>
      <c r="AA14" s="2">
        <v>25.724615909548099</v>
      </c>
      <c r="AB14" s="2">
        <f t="shared" si="2"/>
        <v>6.4311539773870248</v>
      </c>
      <c r="AC14" s="2">
        <v>13.3226</v>
      </c>
      <c r="AD14" s="2">
        <v>21965.526168800599</v>
      </c>
      <c r="AE14" s="2">
        <v>85.748719698493503</v>
      </c>
      <c r="AF14" s="2">
        <v>11.856350000000001</v>
      </c>
      <c r="AG14" s="2">
        <v>6128.5906250016596</v>
      </c>
      <c r="AH14" s="2">
        <v>30</v>
      </c>
      <c r="AI14" s="2">
        <v>32.2750506280046</v>
      </c>
      <c r="AJ14" s="2">
        <f t="shared" si="3"/>
        <v>8.0687626570011499</v>
      </c>
      <c r="AK14" s="2">
        <v>17.29955</v>
      </c>
      <c r="AL14" s="2">
        <v>34376.739292915598</v>
      </c>
      <c r="AM14" s="2">
        <v>107.583502093349</v>
      </c>
      <c r="AN14" s="2">
        <v>17.298683333333301</v>
      </c>
      <c r="AO14" s="2">
        <v>326856.75650426297</v>
      </c>
      <c r="AP14" s="2">
        <v>30</v>
      </c>
      <c r="AQ14" s="2">
        <v>28.872899928708701</v>
      </c>
      <c r="AR14" s="2">
        <f t="shared" si="4"/>
        <v>7.2182249821771753</v>
      </c>
      <c r="AS14" s="2">
        <v>19.133433333333301</v>
      </c>
      <c r="AT14" s="2">
        <v>2077.0406913818401</v>
      </c>
      <c r="AU14" s="2">
        <v>96.242999762362203</v>
      </c>
      <c r="AV14" s="2">
        <v>11.856350000000001</v>
      </c>
      <c r="AW14" s="2">
        <v>6128.5906250016596</v>
      </c>
    </row>
    <row r="15" spans="1:49">
      <c r="A15" s="3"/>
      <c r="B15" s="3"/>
      <c r="C15" s="3" t="s">
        <v>74</v>
      </c>
      <c r="D15" s="3"/>
      <c r="E15" s="3"/>
      <c r="F15" s="3" t="s">
        <v>140</v>
      </c>
      <c r="G15" s="3" t="s">
        <v>43</v>
      </c>
      <c r="H15" s="3" t="s">
        <v>52</v>
      </c>
      <c r="I15" s="4">
        <v>44516.912758553197</v>
      </c>
      <c r="J15" s="2">
        <v>20</v>
      </c>
      <c r="K15" s="2">
        <v>24.756318901824201</v>
      </c>
      <c r="L15" s="2">
        <f t="shared" si="0"/>
        <v>6.1890797254560503</v>
      </c>
      <c r="M15" s="2">
        <v>6.3690833333333297</v>
      </c>
      <c r="N15" s="2">
        <v>2450.6120822105299</v>
      </c>
      <c r="O15" s="2">
        <v>123.78159450912101</v>
      </c>
      <c r="P15" s="2">
        <v>8.1913499999999999</v>
      </c>
      <c r="Q15" s="2">
        <v>26339.578743840699</v>
      </c>
      <c r="R15" s="2">
        <v>20</v>
      </c>
      <c r="S15" s="2">
        <v>19.347767472027499</v>
      </c>
      <c r="T15" s="2">
        <f t="shared" si="1"/>
        <v>4.8369418680068748</v>
      </c>
      <c r="U15" s="2">
        <v>7.4764499999999998</v>
      </c>
      <c r="V15" s="2">
        <v>4859.2676879558403</v>
      </c>
      <c r="W15" s="2">
        <v>96.738837360137495</v>
      </c>
      <c r="X15" s="2">
        <v>8.1913499999999999</v>
      </c>
      <c r="Y15" s="2">
        <v>26339.578743840699</v>
      </c>
      <c r="Z15" s="2">
        <v>20</v>
      </c>
      <c r="AA15" s="2">
        <v>19.211731946371401</v>
      </c>
      <c r="AB15" s="2">
        <f t="shared" si="2"/>
        <v>4.8029329865928503</v>
      </c>
      <c r="AC15" s="2">
        <v>13.321300000000001</v>
      </c>
      <c r="AD15" s="2">
        <v>19707.447215821499</v>
      </c>
      <c r="AE15" s="2">
        <v>96.058659731857006</v>
      </c>
      <c r="AF15" s="2">
        <v>11.856350000000001</v>
      </c>
      <c r="AG15" s="2">
        <v>7362.6092854475</v>
      </c>
      <c r="AH15" s="2">
        <v>20</v>
      </c>
      <c r="AI15" s="2">
        <v>19.943209250717501</v>
      </c>
      <c r="AJ15" s="2">
        <f t="shared" si="3"/>
        <v>4.9858023126793753</v>
      </c>
      <c r="AK15" s="2">
        <v>17.3038833333333</v>
      </c>
      <c r="AL15" s="2">
        <v>26946.5048266542</v>
      </c>
      <c r="AM15" s="2">
        <v>99.716046253587507</v>
      </c>
      <c r="AN15" s="2">
        <v>17.2987</v>
      </c>
      <c r="AO15" s="2">
        <v>391328.71803259</v>
      </c>
      <c r="AP15" s="2">
        <v>20</v>
      </c>
      <c r="AQ15" s="2">
        <v>0</v>
      </c>
      <c r="AR15" s="2">
        <f t="shared" si="4"/>
        <v>0</v>
      </c>
      <c r="AS15" s="2">
        <v>18.487766666666701</v>
      </c>
      <c r="AT15" s="2">
        <v>0</v>
      </c>
      <c r="AU15" s="2">
        <v>0</v>
      </c>
      <c r="AV15" s="2">
        <v>11.856350000000001</v>
      </c>
      <c r="AW15" s="2">
        <v>7362.6092854475</v>
      </c>
    </row>
    <row r="16" spans="1:49">
      <c r="A16" s="3"/>
      <c r="B16" s="3"/>
      <c r="C16" s="3" t="s">
        <v>133</v>
      </c>
      <c r="D16" s="3"/>
      <c r="E16" s="3"/>
      <c r="F16" s="3" t="s">
        <v>85</v>
      </c>
      <c r="G16" s="3" t="s">
        <v>43</v>
      </c>
      <c r="H16" s="3" t="s">
        <v>26</v>
      </c>
      <c r="I16" s="4">
        <v>44516.9355058449</v>
      </c>
      <c r="J16" s="2">
        <v>12</v>
      </c>
      <c r="K16" s="2">
        <v>22.358522870819801</v>
      </c>
      <c r="L16" s="2">
        <f t="shared" si="0"/>
        <v>5.5896307177049502</v>
      </c>
      <c r="M16" s="2">
        <v>6.3560333333333299</v>
      </c>
      <c r="N16" s="2">
        <v>2054.69740738677</v>
      </c>
      <c r="O16" s="2">
        <v>186.32102392349901</v>
      </c>
      <c r="P16" s="2">
        <v>8.1783000000000001</v>
      </c>
      <c r="Q16" s="2">
        <v>24450.458136098201</v>
      </c>
      <c r="R16" s="2">
        <v>12</v>
      </c>
      <c r="S16" s="2">
        <v>0</v>
      </c>
      <c r="T16" s="2">
        <f t="shared" si="1"/>
        <v>0</v>
      </c>
      <c r="U16" s="2">
        <v>8.1813500000000001</v>
      </c>
      <c r="V16" s="2">
        <v>0</v>
      </c>
      <c r="W16" s="2">
        <v>0</v>
      </c>
      <c r="X16" s="2">
        <v>8.1783000000000001</v>
      </c>
      <c r="Y16" s="2">
        <v>24450.458136098201</v>
      </c>
      <c r="Z16" s="2">
        <v>12</v>
      </c>
      <c r="AA16" s="2">
        <v>12.9054058112427</v>
      </c>
      <c r="AB16" s="2">
        <f t="shared" si="2"/>
        <v>3.2263514528106749</v>
      </c>
      <c r="AC16" s="2">
        <v>13.321300000000001</v>
      </c>
      <c r="AD16" s="2">
        <v>13009.832036924699</v>
      </c>
      <c r="AE16" s="2">
        <v>107.545048427023</v>
      </c>
      <c r="AF16" s="2">
        <v>11.856350000000001</v>
      </c>
      <c r="AG16" s="2">
        <v>7235.4896195155497</v>
      </c>
      <c r="AH16" s="2">
        <v>12</v>
      </c>
      <c r="AI16" s="2">
        <v>13.6730224047361</v>
      </c>
      <c r="AJ16" s="2">
        <f t="shared" si="3"/>
        <v>3.418255601184025</v>
      </c>
      <c r="AK16" s="2">
        <v>17.299566666666699</v>
      </c>
      <c r="AL16" s="2">
        <v>19548.506405292399</v>
      </c>
      <c r="AM16" s="2">
        <v>113.94185337280101</v>
      </c>
      <c r="AN16" s="2">
        <v>17.2987</v>
      </c>
      <c r="AO16" s="2">
        <v>387908.730496698</v>
      </c>
      <c r="AP16" s="2">
        <v>12</v>
      </c>
      <c r="AQ16" s="2">
        <v>0</v>
      </c>
      <c r="AR16" s="2">
        <f t="shared" si="4"/>
        <v>0</v>
      </c>
      <c r="AS16" s="2">
        <v>18.4964333333333</v>
      </c>
      <c r="AT16" s="2">
        <v>0</v>
      </c>
      <c r="AU16" s="2">
        <v>0</v>
      </c>
      <c r="AV16" s="2">
        <v>11.856350000000001</v>
      </c>
      <c r="AW16" s="2">
        <v>7235.4896195155497</v>
      </c>
    </row>
    <row r="17" spans="1:49">
      <c r="A17" s="3"/>
      <c r="B17" s="3"/>
      <c r="C17" s="3" t="s">
        <v>119</v>
      </c>
      <c r="D17" s="3"/>
      <c r="E17" s="3"/>
      <c r="F17" s="3" t="s">
        <v>53</v>
      </c>
      <c r="G17" s="3" t="s">
        <v>43</v>
      </c>
      <c r="H17" s="3" t="s">
        <v>87</v>
      </c>
      <c r="I17" s="4">
        <v>44516.958197615699</v>
      </c>
      <c r="J17" s="2">
        <v>7</v>
      </c>
      <c r="K17" s="2">
        <v>7.8088822493817904</v>
      </c>
      <c r="L17" s="2">
        <f t="shared" si="0"/>
        <v>1.9522205623454476</v>
      </c>
      <c r="M17" s="2">
        <v>6.3756000000000004</v>
      </c>
      <c r="N17" s="2">
        <v>676.92246717980402</v>
      </c>
      <c r="O17" s="2">
        <v>111.555460705454</v>
      </c>
      <c r="P17" s="2">
        <v>8.1913499999999999</v>
      </c>
      <c r="Q17" s="2">
        <v>23051.609593427798</v>
      </c>
      <c r="R17" s="2">
        <v>7</v>
      </c>
      <c r="S17" s="2">
        <v>0</v>
      </c>
      <c r="T17" s="2">
        <f t="shared" si="1"/>
        <v>0</v>
      </c>
      <c r="U17" s="2">
        <v>8.1943999999999999</v>
      </c>
      <c r="V17" s="2">
        <v>0</v>
      </c>
      <c r="W17" s="2">
        <v>0</v>
      </c>
      <c r="X17" s="2">
        <v>8.1913499999999999</v>
      </c>
      <c r="Y17" s="2">
        <v>23051.609593427798</v>
      </c>
      <c r="Z17" s="2">
        <v>7</v>
      </c>
      <c r="AA17" s="2">
        <v>7.3325290001521797</v>
      </c>
      <c r="AB17" s="2">
        <f t="shared" si="2"/>
        <v>1.8331322500380449</v>
      </c>
      <c r="AC17" s="2">
        <v>13.3212833333333</v>
      </c>
      <c r="AD17" s="2">
        <v>6504.65622308608</v>
      </c>
      <c r="AE17" s="2">
        <v>104.75041428788801</v>
      </c>
      <c r="AF17" s="2">
        <v>11.8563333333333</v>
      </c>
      <c r="AG17" s="2">
        <v>6367.0529270211</v>
      </c>
      <c r="AH17" s="2">
        <v>7</v>
      </c>
      <c r="AI17" s="2">
        <v>7.3872188709390398</v>
      </c>
      <c r="AJ17" s="2">
        <f t="shared" si="3"/>
        <v>1.84680471773476</v>
      </c>
      <c r="AK17" s="2">
        <v>17.29955</v>
      </c>
      <c r="AL17" s="2">
        <v>10542.543153065501</v>
      </c>
      <c r="AM17" s="2">
        <v>105.531698156272</v>
      </c>
      <c r="AN17" s="2">
        <v>17.298683333333301</v>
      </c>
      <c r="AO17" s="2">
        <v>330650.84963200899</v>
      </c>
      <c r="AP17" s="2">
        <v>7</v>
      </c>
      <c r="AQ17" s="2">
        <v>0</v>
      </c>
      <c r="AR17" s="2">
        <f t="shared" si="4"/>
        <v>0</v>
      </c>
      <c r="AS17" s="2">
        <v>18.5224333333333</v>
      </c>
      <c r="AT17" s="2">
        <v>0</v>
      </c>
      <c r="AU17" s="2">
        <v>0</v>
      </c>
      <c r="AV17" s="2">
        <v>11.8563333333333</v>
      </c>
      <c r="AW17" s="2">
        <v>6367.0529270211</v>
      </c>
    </row>
    <row r="18" spans="1:49">
      <c r="A18" s="3"/>
      <c r="B18" s="3"/>
      <c r="C18" s="3" t="s">
        <v>96</v>
      </c>
      <c r="D18" s="3"/>
      <c r="E18" s="3"/>
      <c r="F18" s="3" t="s">
        <v>137</v>
      </c>
      <c r="G18" s="3" t="s">
        <v>128</v>
      </c>
      <c r="H18" s="3"/>
      <c r="I18" s="4">
        <v>44516.435697419001</v>
      </c>
      <c r="J18" s="2"/>
      <c r="K18" s="2">
        <v>0</v>
      </c>
      <c r="L18" s="2"/>
      <c r="M18" s="2">
        <v>6.3364500000000001</v>
      </c>
      <c r="N18" s="2">
        <v>0</v>
      </c>
      <c r="O18" s="2"/>
      <c r="P18" s="2">
        <v>8.1652333333333296</v>
      </c>
      <c r="Q18" s="2">
        <v>25949.844642907901</v>
      </c>
      <c r="R18" s="2"/>
      <c r="S18" s="2">
        <v>0</v>
      </c>
      <c r="T18" s="2">
        <f t="shared" si="1"/>
        <v>0</v>
      </c>
      <c r="U18" s="2">
        <v>7.4372833333333297</v>
      </c>
      <c r="V18" s="2">
        <v>0</v>
      </c>
      <c r="W18" s="2"/>
      <c r="X18" s="2">
        <v>8.1652333333333296</v>
      </c>
      <c r="Y18" s="2">
        <v>25949.844642907901</v>
      </c>
      <c r="Z18" s="2"/>
      <c r="AA18" s="2">
        <v>0.27995818872273198</v>
      </c>
      <c r="AB18" s="2">
        <f t="shared" si="2"/>
        <v>6.9989547180682996E-2</v>
      </c>
      <c r="AC18" s="2">
        <v>13.3069666666667</v>
      </c>
      <c r="AD18" s="2">
        <v>269.90481308616199</v>
      </c>
      <c r="AE18" s="2"/>
      <c r="AF18" s="2">
        <v>11.83675</v>
      </c>
      <c r="AG18" s="2">
        <v>6919.6695445301002</v>
      </c>
      <c r="AH18" s="2"/>
      <c r="AI18" s="2">
        <v>0</v>
      </c>
      <c r="AJ18" s="2">
        <f t="shared" si="3"/>
        <v>0</v>
      </c>
      <c r="AK18" s="2">
        <v>17.2302</v>
      </c>
      <c r="AL18" s="2">
        <v>0</v>
      </c>
      <c r="AM18" s="2"/>
      <c r="AN18" s="2">
        <v>17.2856666666667</v>
      </c>
      <c r="AO18" s="2">
        <v>354218.75482321897</v>
      </c>
      <c r="AP18" s="2"/>
      <c r="AQ18" s="2">
        <v>0</v>
      </c>
      <c r="AR18" s="2">
        <f t="shared" si="4"/>
        <v>0</v>
      </c>
      <c r="AS18" s="2">
        <v>18.713066666666698</v>
      </c>
      <c r="AT18" s="2">
        <v>0</v>
      </c>
      <c r="AU18" s="2"/>
      <c r="AV18" s="2">
        <v>11.83675</v>
      </c>
      <c r="AW18" s="2">
        <v>6919.6695445301002</v>
      </c>
    </row>
    <row r="19" spans="1:49">
      <c r="A19" s="3"/>
      <c r="B19" s="3"/>
      <c r="C19" s="3" t="s">
        <v>96</v>
      </c>
      <c r="D19" s="3"/>
      <c r="E19" s="3"/>
      <c r="F19" s="3" t="s">
        <v>110</v>
      </c>
      <c r="G19" s="3" t="s">
        <v>128</v>
      </c>
      <c r="H19" s="3"/>
      <c r="I19" s="4">
        <v>44516.4583807292</v>
      </c>
      <c r="J19" s="2"/>
      <c r="K19" s="2">
        <v>0</v>
      </c>
      <c r="L19" s="2"/>
      <c r="M19" s="2">
        <v>6.4343500000000002</v>
      </c>
      <c r="N19" s="2">
        <v>0</v>
      </c>
      <c r="O19" s="2"/>
      <c r="P19" s="2">
        <v>8.18481666666667</v>
      </c>
      <c r="Q19" s="2">
        <v>26768.3957316993</v>
      </c>
      <c r="R19" s="2"/>
      <c r="S19" s="2">
        <v>0</v>
      </c>
      <c r="T19" s="2">
        <f t="shared" si="1"/>
        <v>0</v>
      </c>
      <c r="U19" s="2">
        <v>7.4829666666666697</v>
      </c>
      <c r="V19" s="2">
        <v>0</v>
      </c>
      <c r="W19" s="2"/>
      <c r="X19" s="2">
        <v>8.18481666666667</v>
      </c>
      <c r="Y19" s="2">
        <v>26768.3957316993</v>
      </c>
      <c r="Z19" s="2"/>
      <c r="AA19" s="2">
        <v>0.20148953753669899</v>
      </c>
      <c r="AB19" s="2">
        <f t="shared" si="2"/>
        <v>5.0372384384174747E-2</v>
      </c>
      <c r="AC19" s="2">
        <v>13.3251833333333</v>
      </c>
      <c r="AD19" s="2">
        <v>197.807618221089</v>
      </c>
      <c r="AE19" s="2"/>
      <c r="AF19" s="2">
        <v>11.8563333333333</v>
      </c>
      <c r="AG19" s="2">
        <v>7046.2559454873299</v>
      </c>
      <c r="AH19" s="2"/>
      <c r="AI19" s="2">
        <v>0</v>
      </c>
      <c r="AJ19" s="2">
        <f t="shared" si="3"/>
        <v>0</v>
      </c>
      <c r="AK19" s="2">
        <v>17.308199999999999</v>
      </c>
      <c r="AL19" s="2">
        <v>0</v>
      </c>
      <c r="AM19" s="2"/>
      <c r="AN19" s="2">
        <v>17.294333333333299</v>
      </c>
      <c r="AO19" s="2">
        <v>352707.08148519503</v>
      </c>
      <c r="AP19" s="2"/>
      <c r="AQ19" s="2">
        <v>0</v>
      </c>
      <c r="AR19" s="2">
        <f t="shared" si="4"/>
        <v>0</v>
      </c>
      <c r="AS19" s="2">
        <v>18.925416666666699</v>
      </c>
      <c r="AT19" s="2">
        <v>0</v>
      </c>
      <c r="AU19" s="2"/>
      <c r="AV19" s="2">
        <v>11.8563333333333</v>
      </c>
      <c r="AW19" s="2">
        <v>7046.2559454873299</v>
      </c>
    </row>
    <row r="20" spans="1:49">
      <c r="A20" s="3"/>
      <c r="B20" s="3"/>
      <c r="C20" s="3" t="s">
        <v>96</v>
      </c>
      <c r="D20" s="3"/>
      <c r="E20" s="3"/>
      <c r="F20" s="3" t="s">
        <v>62</v>
      </c>
      <c r="G20" s="3" t="s">
        <v>128</v>
      </c>
      <c r="H20" s="3"/>
      <c r="I20" s="4">
        <v>44516.4811190162</v>
      </c>
      <c r="J20" s="2"/>
      <c r="K20" s="2">
        <v>0</v>
      </c>
      <c r="L20" s="2"/>
      <c r="M20" s="2">
        <v>6.4408833333333302</v>
      </c>
      <c r="N20" s="2">
        <v>0</v>
      </c>
      <c r="O20" s="2"/>
      <c r="P20" s="2">
        <v>8.1913499999999999</v>
      </c>
      <c r="Q20" s="2">
        <v>23922.998552637499</v>
      </c>
      <c r="R20" s="2"/>
      <c r="S20" s="2">
        <v>0</v>
      </c>
      <c r="T20" s="2">
        <f t="shared" si="1"/>
        <v>0</v>
      </c>
      <c r="U20" s="2">
        <v>8.18786666666667</v>
      </c>
      <c r="V20" s="2">
        <v>0</v>
      </c>
      <c r="W20" s="2"/>
      <c r="X20" s="2">
        <v>8.1913499999999999</v>
      </c>
      <c r="Y20" s="2">
        <v>23922.998552637499</v>
      </c>
      <c r="Z20" s="2"/>
      <c r="AA20" s="2">
        <v>0</v>
      </c>
      <c r="AB20" s="2">
        <f t="shared" si="2"/>
        <v>0</v>
      </c>
      <c r="AC20" s="2">
        <v>13.3251833333333</v>
      </c>
      <c r="AD20" s="2">
        <v>0</v>
      </c>
      <c r="AE20" s="2"/>
      <c r="AF20" s="2">
        <v>11.8563333333333</v>
      </c>
      <c r="AG20" s="2">
        <v>7295.9986306823403</v>
      </c>
      <c r="AH20" s="2"/>
      <c r="AI20" s="2">
        <v>0</v>
      </c>
      <c r="AJ20" s="2">
        <f t="shared" si="3"/>
        <v>0</v>
      </c>
      <c r="AK20" s="2">
        <v>17.282216666666699</v>
      </c>
      <c r="AL20" s="2">
        <v>0</v>
      </c>
      <c r="AM20" s="2"/>
      <c r="AN20" s="2">
        <v>17.294350000000001</v>
      </c>
      <c r="AO20" s="2">
        <v>332291.56794622802</v>
      </c>
      <c r="AP20" s="2"/>
      <c r="AQ20" s="2">
        <v>0</v>
      </c>
      <c r="AR20" s="2">
        <f t="shared" si="4"/>
        <v>0</v>
      </c>
      <c r="AS20" s="2">
        <v>18.830083333333299</v>
      </c>
      <c r="AT20" s="2">
        <v>0</v>
      </c>
      <c r="AU20" s="2"/>
      <c r="AV20" s="2">
        <v>11.8563333333333</v>
      </c>
      <c r="AW20" s="2">
        <v>7295.9986306823403</v>
      </c>
    </row>
    <row r="21" spans="1:49">
      <c r="A21" s="3"/>
      <c r="B21" s="3"/>
      <c r="C21" s="3" t="s">
        <v>96</v>
      </c>
      <c r="D21" s="3"/>
      <c r="E21" s="3"/>
      <c r="F21" s="3" t="s">
        <v>16</v>
      </c>
      <c r="G21" s="3" t="s">
        <v>128</v>
      </c>
      <c r="H21" s="3"/>
      <c r="I21" s="4">
        <v>44516.5038019329</v>
      </c>
      <c r="J21" s="2"/>
      <c r="K21" s="2">
        <v>0</v>
      </c>
      <c r="L21" s="2"/>
      <c r="M21" s="2">
        <v>6.2581333333333298</v>
      </c>
      <c r="N21" s="2">
        <v>0</v>
      </c>
      <c r="O21" s="2"/>
      <c r="P21" s="2">
        <v>8.1783000000000001</v>
      </c>
      <c r="Q21" s="2">
        <v>23048.238495556499</v>
      </c>
      <c r="R21" s="2"/>
      <c r="S21" s="2">
        <v>0</v>
      </c>
      <c r="T21" s="2">
        <f t="shared" si="1"/>
        <v>0</v>
      </c>
      <c r="U21" s="2">
        <v>8.0703833333333304</v>
      </c>
      <c r="V21" s="2">
        <v>0</v>
      </c>
      <c r="W21" s="2"/>
      <c r="X21" s="2">
        <v>8.1783000000000001</v>
      </c>
      <c r="Y21" s="2">
        <v>23048.238495556499</v>
      </c>
      <c r="Z21" s="2"/>
      <c r="AA21" s="2">
        <v>0</v>
      </c>
      <c r="AB21" s="2">
        <f t="shared" si="2"/>
        <v>0</v>
      </c>
      <c r="AC21" s="2">
        <v>13.3226</v>
      </c>
      <c r="AD21" s="2">
        <v>0</v>
      </c>
      <c r="AE21" s="2"/>
      <c r="AF21" s="2">
        <v>11.856350000000001</v>
      </c>
      <c r="AG21" s="2">
        <v>6492.6023755323404</v>
      </c>
      <c r="AH21" s="2"/>
      <c r="AI21" s="2">
        <v>0</v>
      </c>
      <c r="AJ21" s="2">
        <f t="shared" si="3"/>
        <v>0</v>
      </c>
      <c r="AK21" s="2">
        <v>17.308216666666699</v>
      </c>
      <c r="AL21" s="2">
        <v>0</v>
      </c>
      <c r="AM21" s="2"/>
      <c r="AN21" s="2">
        <v>17.294350000000001</v>
      </c>
      <c r="AO21" s="2">
        <v>348629.50337455701</v>
      </c>
      <c r="AP21" s="2"/>
      <c r="AQ21" s="2">
        <v>0</v>
      </c>
      <c r="AR21" s="2">
        <f t="shared" si="4"/>
        <v>0</v>
      </c>
      <c r="AS21" s="2">
        <v>18.396750000000001</v>
      </c>
      <c r="AT21" s="2">
        <v>0</v>
      </c>
      <c r="AU21" s="2"/>
      <c r="AV21" s="2">
        <v>11.856350000000001</v>
      </c>
      <c r="AW21" s="2">
        <v>6492.6023755323404</v>
      </c>
    </row>
    <row r="22" spans="1:49">
      <c r="A22" s="3"/>
      <c r="B22" s="3"/>
      <c r="C22" s="3" t="s">
        <v>96</v>
      </c>
      <c r="D22" s="3"/>
      <c r="E22" s="3"/>
      <c r="F22" s="3" t="s">
        <v>83</v>
      </c>
      <c r="G22" s="3" t="s">
        <v>128</v>
      </c>
      <c r="H22" s="3"/>
      <c r="I22" s="4">
        <v>44516.526556458302</v>
      </c>
      <c r="J22" s="2"/>
      <c r="K22" s="2">
        <v>0</v>
      </c>
      <c r="L22" s="2"/>
      <c r="M22" s="2">
        <v>6.3494999999999999</v>
      </c>
      <c r="N22" s="2">
        <v>0</v>
      </c>
      <c r="O22" s="2"/>
      <c r="P22" s="2">
        <v>8.18481666666667</v>
      </c>
      <c r="Q22" s="2">
        <v>26705.307652294799</v>
      </c>
      <c r="R22" s="2"/>
      <c r="S22" s="2">
        <v>0</v>
      </c>
      <c r="T22" s="2">
        <f t="shared" si="1"/>
        <v>0</v>
      </c>
      <c r="U22" s="2">
        <v>8.0965000000000007</v>
      </c>
      <c r="V22" s="2">
        <v>0</v>
      </c>
      <c r="W22" s="2"/>
      <c r="X22" s="2">
        <v>8.18481666666667</v>
      </c>
      <c r="Y22" s="2">
        <v>26705.307652294799</v>
      </c>
      <c r="Z22" s="2"/>
      <c r="AA22" s="2">
        <v>0</v>
      </c>
      <c r="AB22" s="2">
        <f t="shared" si="2"/>
        <v>0</v>
      </c>
      <c r="AC22" s="2">
        <v>13.3173833333333</v>
      </c>
      <c r="AD22" s="2">
        <v>0</v>
      </c>
      <c r="AE22" s="2"/>
      <c r="AF22" s="2">
        <v>11.8563333333333</v>
      </c>
      <c r="AG22" s="2">
        <v>7033.9844826337103</v>
      </c>
      <c r="AH22" s="2"/>
      <c r="AI22" s="2">
        <v>0</v>
      </c>
      <c r="AJ22" s="2">
        <f t="shared" si="3"/>
        <v>0</v>
      </c>
      <c r="AK22" s="2">
        <v>17.29955</v>
      </c>
      <c r="AL22" s="2">
        <v>0</v>
      </c>
      <c r="AM22" s="2"/>
      <c r="AN22" s="2">
        <v>17.298683333333301</v>
      </c>
      <c r="AO22" s="2">
        <v>356455.868867893</v>
      </c>
      <c r="AP22" s="2"/>
      <c r="AQ22" s="2">
        <v>0</v>
      </c>
      <c r="AR22" s="2">
        <f t="shared" si="4"/>
        <v>0</v>
      </c>
      <c r="AS22" s="2">
        <v>18.687083333333302</v>
      </c>
      <c r="AT22" s="2">
        <v>0</v>
      </c>
      <c r="AU22" s="2"/>
      <c r="AV22" s="2">
        <v>11.8563333333333</v>
      </c>
      <c r="AW22" s="2">
        <v>7033.9844826337103</v>
      </c>
    </row>
    <row r="23" spans="1:49">
      <c r="A23" s="3"/>
      <c r="B23" s="3"/>
      <c r="C23" s="3" t="s">
        <v>96</v>
      </c>
      <c r="D23" s="3"/>
      <c r="E23" s="3"/>
      <c r="F23" s="3" t="s">
        <v>11</v>
      </c>
      <c r="G23" s="3" t="s">
        <v>48</v>
      </c>
      <c r="H23" s="3"/>
      <c r="I23" s="4">
        <v>44516.980956713</v>
      </c>
      <c r="J23" s="2"/>
      <c r="K23" s="2">
        <v>0</v>
      </c>
      <c r="L23" s="2"/>
      <c r="M23" s="2">
        <v>6.3560333333333299</v>
      </c>
      <c r="N23" s="2">
        <v>0</v>
      </c>
      <c r="O23" s="2"/>
      <c r="P23" s="2">
        <v>8.1717666666666702</v>
      </c>
      <c r="Q23" s="2">
        <v>27209.085158568501</v>
      </c>
      <c r="R23" s="2"/>
      <c r="S23" s="2">
        <v>0</v>
      </c>
      <c r="T23" s="2">
        <f t="shared" si="1"/>
        <v>0</v>
      </c>
      <c r="U23" s="2">
        <v>8.1748166666666702</v>
      </c>
      <c r="V23" s="2">
        <v>0</v>
      </c>
      <c r="W23" s="2"/>
      <c r="X23" s="2">
        <v>8.1717666666666702</v>
      </c>
      <c r="Y23" s="2">
        <v>27209.085158568501</v>
      </c>
      <c r="Z23" s="2"/>
      <c r="AA23" s="2">
        <v>0</v>
      </c>
      <c r="AB23" s="2">
        <f t="shared" si="2"/>
        <v>0</v>
      </c>
      <c r="AC23" s="2">
        <v>13.3096</v>
      </c>
      <c r="AD23" s="2">
        <v>0</v>
      </c>
      <c r="AE23" s="2"/>
      <c r="AF23" s="2">
        <v>11.856350000000001</v>
      </c>
      <c r="AG23" s="2">
        <v>7076.2888343974701</v>
      </c>
      <c r="AH23" s="2"/>
      <c r="AI23" s="2">
        <v>0</v>
      </c>
      <c r="AJ23" s="2">
        <f t="shared" si="3"/>
        <v>0</v>
      </c>
      <c r="AK23" s="2">
        <v>17.308216666666699</v>
      </c>
      <c r="AL23" s="2">
        <v>0</v>
      </c>
      <c r="AM23" s="2"/>
      <c r="AN23" s="2">
        <v>17.298683333333301</v>
      </c>
      <c r="AO23" s="2">
        <v>404389.50285317801</v>
      </c>
      <c r="AP23" s="2"/>
      <c r="AQ23" s="2">
        <v>0</v>
      </c>
      <c r="AR23" s="2">
        <f t="shared" si="4"/>
        <v>0</v>
      </c>
      <c r="AS23" s="2">
        <v>18.539766666666701</v>
      </c>
      <c r="AT23" s="2">
        <v>0</v>
      </c>
      <c r="AU23" s="2"/>
      <c r="AV23" s="2">
        <v>11.856350000000001</v>
      </c>
      <c r="AW23" s="2">
        <v>7076.2888343974701</v>
      </c>
    </row>
    <row r="24" spans="1:49">
      <c r="A24" s="3"/>
      <c r="B24" s="3"/>
      <c r="C24" s="3" t="s">
        <v>96</v>
      </c>
      <c r="D24" s="3"/>
      <c r="E24" s="3"/>
      <c r="F24" s="3" t="s">
        <v>95</v>
      </c>
      <c r="G24" s="3" t="s">
        <v>48</v>
      </c>
      <c r="H24" s="3"/>
      <c r="I24" s="4">
        <v>44517.253504583299</v>
      </c>
      <c r="J24" s="2"/>
      <c r="K24" s="2">
        <v>0</v>
      </c>
      <c r="L24" s="2"/>
      <c r="M24" s="2">
        <v>6.4082333333333299</v>
      </c>
      <c r="N24" s="2">
        <v>0</v>
      </c>
      <c r="O24" s="2"/>
      <c r="P24" s="2">
        <v>8.18481666666667</v>
      </c>
      <c r="Q24" s="2">
        <v>25809.310810561801</v>
      </c>
      <c r="R24" s="2"/>
      <c r="S24" s="2">
        <v>0</v>
      </c>
      <c r="T24" s="2">
        <f t="shared" si="1"/>
        <v>0</v>
      </c>
      <c r="U24" s="2">
        <v>8.0703833333333304</v>
      </c>
      <c r="V24" s="2">
        <v>0</v>
      </c>
      <c r="W24" s="2"/>
      <c r="X24" s="2">
        <v>8.18481666666667</v>
      </c>
      <c r="Y24" s="2">
        <v>25809.310810561801</v>
      </c>
      <c r="Z24" s="2"/>
      <c r="AA24" s="2">
        <v>0</v>
      </c>
      <c r="AB24" s="2">
        <f t="shared" si="2"/>
        <v>0</v>
      </c>
      <c r="AC24" s="2">
        <v>13.3342833333333</v>
      </c>
      <c r="AD24" s="2">
        <v>0</v>
      </c>
      <c r="AE24" s="2"/>
      <c r="AF24" s="2">
        <v>11.8563333333333</v>
      </c>
      <c r="AG24" s="2">
        <v>8374.3009578941801</v>
      </c>
      <c r="AH24" s="2"/>
      <c r="AI24" s="2">
        <v>0</v>
      </c>
      <c r="AJ24" s="2">
        <f t="shared" si="3"/>
        <v>0</v>
      </c>
      <c r="AK24" s="2">
        <v>17.308199999999999</v>
      </c>
      <c r="AL24" s="2">
        <v>0</v>
      </c>
      <c r="AM24" s="2"/>
      <c r="AN24" s="2">
        <v>17.294333333333299</v>
      </c>
      <c r="AO24" s="2">
        <v>404620.00374388898</v>
      </c>
      <c r="AP24" s="2"/>
      <c r="AQ24" s="2">
        <v>0</v>
      </c>
      <c r="AR24" s="2">
        <f t="shared" si="4"/>
        <v>0</v>
      </c>
      <c r="AS24" s="2">
        <v>19.358750000000001</v>
      </c>
      <c r="AT24" s="2">
        <v>0</v>
      </c>
      <c r="AU24" s="2"/>
      <c r="AV24" s="2">
        <v>11.8563333333333</v>
      </c>
      <c r="AW24" s="2">
        <v>8374.3009578941801</v>
      </c>
    </row>
    <row r="25" spans="1:49">
      <c r="A25" s="3"/>
      <c r="B25" s="3"/>
      <c r="C25" s="3" t="s">
        <v>36</v>
      </c>
      <c r="D25" s="3"/>
      <c r="E25" s="3"/>
      <c r="F25" s="3" t="s">
        <v>118</v>
      </c>
      <c r="G25" s="3" t="s">
        <v>30</v>
      </c>
      <c r="H25" s="3" t="s">
        <v>136</v>
      </c>
      <c r="I25" s="4">
        <v>44516.549247754599</v>
      </c>
      <c r="J25" s="2">
        <v>5000</v>
      </c>
      <c r="K25" s="2">
        <v>0</v>
      </c>
      <c r="L25" s="2"/>
      <c r="M25" s="2">
        <v>6.38866666666667</v>
      </c>
      <c r="N25" s="2">
        <v>0</v>
      </c>
      <c r="O25" s="2">
        <v>0</v>
      </c>
      <c r="P25" s="2">
        <v>8.4132666666666704</v>
      </c>
      <c r="Q25" s="2">
        <v>68.718685316852401</v>
      </c>
      <c r="R25" s="2">
        <v>5000</v>
      </c>
      <c r="S25" s="2">
        <v>0</v>
      </c>
      <c r="T25" s="2">
        <f t="shared" si="1"/>
        <v>0</v>
      </c>
      <c r="U25" s="2">
        <v>7.4764666666666697</v>
      </c>
      <c r="V25" s="2">
        <v>0</v>
      </c>
      <c r="W25" s="2">
        <v>0</v>
      </c>
      <c r="X25" s="2">
        <v>8.4132666666666704</v>
      </c>
      <c r="Y25" s="2">
        <v>68.718685316852401</v>
      </c>
      <c r="Z25" s="2">
        <v>5000</v>
      </c>
      <c r="AA25" s="2">
        <v>91.127667724250799</v>
      </c>
      <c r="AB25" s="2">
        <f t="shared" si="2"/>
        <v>22.7819169310627</v>
      </c>
      <c r="AC25" s="2">
        <v>13.3226</v>
      </c>
      <c r="AD25" s="2">
        <v>1007.1707433694</v>
      </c>
      <c r="AE25" s="2">
        <v>1.8225533544850201</v>
      </c>
      <c r="AF25" s="2">
        <v>11.8367666666667</v>
      </c>
      <c r="AG25" s="2">
        <v>79.3269482566444</v>
      </c>
      <c r="AH25" s="2">
        <v>5000</v>
      </c>
      <c r="AI25" s="2">
        <v>0</v>
      </c>
      <c r="AJ25" s="2">
        <f t="shared" si="3"/>
        <v>0</v>
      </c>
      <c r="AK25" s="2">
        <v>17.308216666666699</v>
      </c>
      <c r="AL25" s="2">
        <v>0</v>
      </c>
      <c r="AM25" s="2">
        <v>0</v>
      </c>
      <c r="AN25" s="2">
        <v>17.294366666666701</v>
      </c>
      <c r="AO25" s="2">
        <v>265.40345046434999</v>
      </c>
      <c r="AP25" s="2">
        <v>5000</v>
      </c>
      <c r="AQ25" s="2">
        <v>0</v>
      </c>
      <c r="AR25" s="2">
        <f t="shared" si="4"/>
        <v>0</v>
      </c>
      <c r="AS25" s="2">
        <v>18.526766666666699</v>
      </c>
      <c r="AT25" s="2">
        <v>0</v>
      </c>
      <c r="AU25" s="2">
        <v>0</v>
      </c>
      <c r="AV25" s="2">
        <v>11.8367666666667</v>
      </c>
      <c r="AW25" s="2">
        <v>79.3269482566444</v>
      </c>
    </row>
    <row r="26" spans="1:49">
      <c r="A26" s="3"/>
      <c r="B26" s="3"/>
      <c r="C26" s="3" t="s">
        <v>36</v>
      </c>
      <c r="D26" s="3"/>
      <c r="E26" s="3"/>
      <c r="F26" s="3" t="s">
        <v>68</v>
      </c>
      <c r="G26" s="3" t="s">
        <v>30</v>
      </c>
      <c r="H26" s="3" t="s">
        <v>136</v>
      </c>
      <c r="I26" s="4">
        <v>44516.572051655101</v>
      </c>
      <c r="J26" s="2">
        <v>5000</v>
      </c>
      <c r="K26" s="2">
        <v>5444.3667162646798</v>
      </c>
      <c r="L26" s="2">
        <f>K26/4</f>
        <v>1361.0916790661699</v>
      </c>
      <c r="M26" s="2">
        <v>6.3821500000000002</v>
      </c>
      <c r="N26" s="2">
        <v>394263.88082637102</v>
      </c>
      <c r="O26" s="2">
        <v>108.88733432529401</v>
      </c>
      <c r="P26" s="2">
        <v>8.1978833333333299</v>
      </c>
      <c r="Q26" s="2">
        <v>24033.035486344099</v>
      </c>
      <c r="R26" s="2">
        <v>5000</v>
      </c>
      <c r="S26" s="2">
        <v>4645.0149053530304</v>
      </c>
      <c r="T26" s="2">
        <f>S26/4</f>
        <v>1161.2537263382576</v>
      </c>
      <c r="U26" s="2">
        <v>7.46993333333333</v>
      </c>
      <c r="V26" s="2">
        <v>1064453.9544345799</v>
      </c>
      <c r="W26" s="2">
        <v>92.900298107060607</v>
      </c>
      <c r="X26" s="2">
        <v>8.1978833333333299</v>
      </c>
      <c r="Y26" s="2">
        <v>24033.035486344099</v>
      </c>
      <c r="Z26" s="2">
        <v>5000</v>
      </c>
      <c r="AA26" s="2">
        <v>4855.5817636960101</v>
      </c>
      <c r="AB26" s="2">
        <f>AA26/4</f>
        <v>1213.8954409240025</v>
      </c>
      <c r="AC26" s="2">
        <v>13.3251833333333</v>
      </c>
      <c r="AD26" s="2">
        <v>4863585.6528434698</v>
      </c>
      <c r="AE26" s="2">
        <v>97.111635273920299</v>
      </c>
      <c r="AF26" s="2">
        <v>11.862866666666701</v>
      </c>
      <c r="AG26" s="2">
        <v>7189.2435699174403</v>
      </c>
      <c r="AH26" s="2">
        <v>5000</v>
      </c>
      <c r="AI26" s="2">
        <v>4960.10308165883</v>
      </c>
      <c r="AJ26" s="2">
        <f>AI26/4</f>
        <v>1240.0257704147075</v>
      </c>
      <c r="AK26" s="2">
        <v>17.29955</v>
      </c>
      <c r="AL26" s="2">
        <v>5149147.8141010199</v>
      </c>
      <c r="AM26" s="2">
        <v>99.202061633176598</v>
      </c>
      <c r="AN26" s="2">
        <v>17.2987</v>
      </c>
      <c r="AO26" s="2">
        <v>352280.712095981</v>
      </c>
      <c r="AP26" s="2">
        <v>5000</v>
      </c>
      <c r="AQ26" s="2">
        <v>4659.16282194207</v>
      </c>
      <c r="AR26" s="2">
        <f>AQ26/4</f>
        <v>1164.7907054855175</v>
      </c>
      <c r="AS26" s="2">
        <v>18.925433333333299</v>
      </c>
      <c r="AT26" s="2">
        <v>180953.59149914799</v>
      </c>
      <c r="AU26" s="2">
        <v>93.183256438841497</v>
      </c>
      <c r="AV26" s="2">
        <v>11.862866666666701</v>
      </c>
      <c r="AW26" s="2">
        <v>7189.2435699174403</v>
      </c>
    </row>
    <row r="27" spans="1:49">
      <c r="A27" s="3"/>
      <c r="B27" s="3"/>
      <c r="C27" s="3" t="s">
        <v>36</v>
      </c>
      <c r="D27" s="3"/>
      <c r="E27" s="3"/>
      <c r="F27" s="3" t="s">
        <v>81</v>
      </c>
      <c r="G27" s="3" t="s">
        <v>30</v>
      </c>
      <c r="H27" s="3" t="s">
        <v>136</v>
      </c>
      <c r="I27" s="4">
        <v>44516.594739340297</v>
      </c>
      <c r="J27" s="2">
        <v>5000</v>
      </c>
      <c r="K27" s="2">
        <v>6447.49330776635</v>
      </c>
      <c r="L27" s="2">
        <f t="shared" ref="L27:L53" si="5">K27/4</f>
        <v>1611.8733269415875</v>
      </c>
      <c r="M27" s="2">
        <v>6.3690833333333297</v>
      </c>
      <c r="N27" s="2">
        <v>419271.99375028501</v>
      </c>
      <c r="O27" s="2">
        <v>128.94986615532699</v>
      </c>
      <c r="P27" s="2">
        <v>8.1717666666666702</v>
      </c>
      <c r="Q27" s="2">
        <v>22616.062397211299</v>
      </c>
      <c r="R27" s="2">
        <v>5000</v>
      </c>
      <c r="S27" s="2">
        <v>5457.3813172189602</v>
      </c>
      <c r="T27" s="2">
        <f t="shared" ref="T27:T53" si="6">S27/4</f>
        <v>1364.3453293047401</v>
      </c>
      <c r="U27" s="2">
        <v>7.4503500000000003</v>
      </c>
      <c r="V27" s="2">
        <v>1176880.6803459299</v>
      </c>
      <c r="W27" s="2">
        <v>109.14762634437901</v>
      </c>
      <c r="X27" s="2">
        <v>8.1717666666666702</v>
      </c>
      <c r="Y27" s="2">
        <v>22616.062397211299</v>
      </c>
      <c r="Z27" s="2">
        <v>5000</v>
      </c>
      <c r="AA27" s="2">
        <v>5463.2761880341304</v>
      </c>
      <c r="AB27" s="2">
        <f t="shared" ref="AB27:AB53" si="7">AA27/4</f>
        <v>1365.8190470085326</v>
      </c>
      <c r="AC27" s="2">
        <v>13.323883333333301</v>
      </c>
      <c r="AD27" s="2">
        <v>5479566.31868634</v>
      </c>
      <c r="AE27" s="2">
        <v>109.265523760683</v>
      </c>
      <c r="AF27" s="2">
        <v>11.862866666666701</v>
      </c>
      <c r="AG27" s="2">
        <v>7198.8136583942596</v>
      </c>
      <c r="AH27" s="2">
        <v>5000</v>
      </c>
      <c r="AI27" s="2">
        <v>4984.3142263159898</v>
      </c>
      <c r="AJ27" s="2">
        <f t="shared" ref="AJ27:AJ53" si="8">AI27/4</f>
        <v>1246.0785565789974</v>
      </c>
      <c r="AK27" s="2">
        <v>17.29955</v>
      </c>
      <c r="AL27" s="2">
        <v>5957808.01546086</v>
      </c>
      <c r="AM27" s="2">
        <v>99.686284526319696</v>
      </c>
      <c r="AN27" s="2">
        <v>17.298683333333301</v>
      </c>
      <c r="AO27" s="2">
        <v>405626.91206230997</v>
      </c>
      <c r="AP27" s="2">
        <v>5000</v>
      </c>
      <c r="AQ27" s="2">
        <v>6809.4012389767004</v>
      </c>
      <c r="AR27" s="2">
        <f t="shared" ref="AR27:AR53" si="9">AQ27/4</f>
        <v>1702.3503097441751</v>
      </c>
      <c r="AS27" s="2">
        <v>18.7694333333333</v>
      </c>
      <c r="AT27" s="2">
        <v>245248.45091185899</v>
      </c>
      <c r="AU27" s="2">
        <v>136.188024779534</v>
      </c>
      <c r="AV27" s="2">
        <v>11.862866666666701</v>
      </c>
      <c r="AW27" s="2">
        <v>7198.8136583942596</v>
      </c>
    </row>
    <row r="28" spans="1:49">
      <c r="A28" s="3"/>
      <c r="B28" s="3"/>
      <c r="C28" s="3" t="s">
        <v>36</v>
      </c>
      <c r="D28" s="3"/>
      <c r="E28" s="3"/>
      <c r="F28" s="3" t="s">
        <v>76</v>
      </c>
      <c r="G28" s="3" t="s">
        <v>30</v>
      </c>
      <c r="H28" s="3" t="s">
        <v>136</v>
      </c>
      <c r="I28" s="4">
        <v>44516.617492789403</v>
      </c>
      <c r="J28" s="2">
        <v>5000</v>
      </c>
      <c r="K28" s="2">
        <v>4546.6670981473399</v>
      </c>
      <c r="L28" s="2">
        <f t="shared" si="5"/>
        <v>1136.666774536835</v>
      </c>
      <c r="M28" s="2">
        <v>6.3756166666666703</v>
      </c>
      <c r="N28" s="2">
        <v>390187.92513851199</v>
      </c>
      <c r="O28" s="2">
        <v>90.933341962946798</v>
      </c>
      <c r="P28" s="2">
        <v>8.1913666666666707</v>
      </c>
      <c r="Q28" s="2">
        <v>27360.1817797328</v>
      </c>
      <c r="R28" s="2">
        <v>5000</v>
      </c>
      <c r="S28" s="2">
        <v>4480.2948164182098</v>
      </c>
      <c r="T28" s="2">
        <f t="shared" si="6"/>
        <v>1120.0737041045525</v>
      </c>
      <c r="U28" s="2">
        <v>7.4634</v>
      </c>
      <c r="V28" s="2">
        <v>1168844.42924259</v>
      </c>
      <c r="W28" s="2">
        <v>89.605896328364295</v>
      </c>
      <c r="X28" s="2">
        <v>8.1913666666666707</v>
      </c>
      <c r="Y28" s="2">
        <v>27360.1817797328</v>
      </c>
      <c r="Z28" s="2">
        <v>5000</v>
      </c>
      <c r="AA28" s="2">
        <v>4900.2437028179502</v>
      </c>
      <c r="AB28" s="2">
        <f t="shared" si="7"/>
        <v>1225.0609257044875</v>
      </c>
      <c r="AC28" s="2">
        <v>13.3251833333333</v>
      </c>
      <c r="AD28" s="2">
        <v>5285238.9207774196</v>
      </c>
      <c r="AE28" s="2">
        <v>98.0048740563591</v>
      </c>
      <c r="AF28" s="2">
        <v>11.862866666666701</v>
      </c>
      <c r="AG28" s="2">
        <v>7741.3168950734198</v>
      </c>
      <c r="AH28" s="2">
        <v>5000</v>
      </c>
      <c r="AI28" s="2">
        <v>4975.9278133398702</v>
      </c>
      <c r="AJ28" s="2">
        <f t="shared" si="8"/>
        <v>1243.9819533349676</v>
      </c>
      <c r="AK28" s="2">
        <v>17.299566666666699</v>
      </c>
      <c r="AL28" s="2">
        <v>5636411.33978792</v>
      </c>
      <c r="AM28" s="2">
        <v>99.518556266797304</v>
      </c>
      <c r="AN28" s="2">
        <v>17.294366666666701</v>
      </c>
      <c r="AO28" s="2">
        <v>384391.49903537001</v>
      </c>
      <c r="AP28" s="2">
        <v>5000</v>
      </c>
      <c r="AQ28" s="2">
        <v>5689.5988143409504</v>
      </c>
      <c r="AR28" s="2">
        <f t="shared" si="9"/>
        <v>1422.3997035852376</v>
      </c>
      <c r="AS28" s="2">
        <v>18.7174333333333</v>
      </c>
      <c r="AT28" s="2">
        <v>229471.84314831599</v>
      </c>
      <c r="AU28" s="2">
        <v>113.79197628681899</v>
      </c>
      <c r="AV28" s="2">
        <v>11.862866666666701</v>
      </c>
      <c r="AW28" s="2">
        <v>7741.3168950734198</v>
      </c>
    </row>
    <row r="29" spans="1:49">
      <c r="A29" s="3"/>
      <c r="B29" s="3"/>
      <c r="C29" s="3" t="s">
        <v>108</v>
      </c>
      <c r="D29" s="3"/>
      <c r="E29" s="3"/>
      <c r="F29" s="3" t="s">
        <v>15</v>
      </c>
      <c r="G29" s="3" t="s">
        <v>30</v>
      </c>
      <c r="H29" s="3" t="s">
        <v>134</v>
      </c>
      <c r="I29" s="4">
        <v>44517.003617013899</v>
      </c>
      <c r="J29" s="2">
        <v>50</v>
      </c>
      <c r="K29" s="2">
        <v>78.565630255257503</v>
      </c>
      <c r="L29" s="2">
        <f t="shared" si="5"/>
        <v>19.641407563814376</v>
      </c>
      <c r="M29" s="2">
        <v>6.3625666666666696</v>
      </c>
      <c r="N29" s="2">
        <v>7632.7290063381197</v>
      </c>
      <c r="O29" s="2">
        <v>157.13126051051501</v>
      </c>
      <c r="P29" s="2">
        <v>8.1913499999999999</v>
      </c>
      <c r="Q29" s="2">
        <v>25901.395033497902</v>
      </c>
      <c r="R29" s="2">
        <v>50</v>
      </c>
      <c r="S29" s="2">
        <v>59.715354855457903</v>
      </c>
      <c r="T29" s="2">
        <f t="shared" si="6"/>
        <v>14.928838713864476</v>
      </c>
      <c r="U29" s="2">
        <v>7.46993333333333</v>
      </c>
      <c r="V29" s="2">
        <v>14748.243963022</v>
      </c>
      <c r="W29" s="2">
        <v>119.43070971091601</v>
      </c>
      <c r="X29" s="2">
        <v>8.1913499999999999</v>
      </c>
      <c r="Y29" s="2">
        <v>25901.395033497902</v>
      </c>
      <c r="Z29" s="2">
        <v>50</v>
      </c>
      <c r="AA29" s="2">
        <v>44.821091310292204</v>
      </c>
      <c r="AB29" s="2">
        <f t="shared" si="7"/>
        <v>11.205272827573051</v>
      </c>
      <c r="AC29" s="2">
        <v>13.3212833333333</v>
      </c>
      <c r="AD29" s="2">
        <v>46632.895735783597</v>
      </c>
      <c r="AE29" s="2">
        <v>89.642182620584407</v>
      </c>
      <c r="AF29" s="2">
        <v>11.856350000000001</v>
      </c>
      <c r="AG29" s="2">
        <v>7467.5451738049696</v>
      </c>
      <c r="AH29" s="2">
        <v>50</v>
      </c>
      <c r="AI29" s="2">
        <v>45.227125233521797</v>
      </c>
      <c r="AJ29" s="2">
        <f t="shared" si="8"/>
        <v>11.306781308380449</v>
      </c>
      <c r="AK29" s="2">
        <v>17.29955</v>
      </c>
      <c r="AL29" s="2">
        <v>53699.027310586003</v>
      </c>
      <c r="AM29" s="2">
        <v>90.454250467043593</v>
      </c>
      <c r="AN29" s="2">
        <v>17.298683333333301</v>
      </c>
      <c r="AO29" s="2">
        <v>374692.60005963698</v>
      </c>
      <c r="AP29" s="2">
        <v>50</v>
      </c>
      <c r="AQ29" s="2">
        <v>51.886146703874303</v>
      </c>
      <c r="AR29" s="2">
        <f t="shared" si="9"/>
        <v>12.971536675968576</v>
      </c>
      <c r="AS29" s="2">
        <v>19.007766666666701</v>
      </c>
      <c r="AT29" s="2">
        <v>3595.4373897851401</v>
      </c>
      <c r="AU29" s="2">
        <v>103.772293407749</v>
      </c>
      <c r="AV29" s="2">
        <v>11.856350000000001</v>
      </c>
      <c r="AW29" s="2">
        <v>7467.5451738049696</v>
      </c>
    </row>
    <row r="30" spans="1:49">
      <c r="A30" s="3"/>
      <c r="B30" s="3"/>
      <c r="C30" s="3" t="s">
        <v>97</v>
      </c>
      <c r="D30" s="3"/>
      <c r="E30" s="3"/>
      <c r="F30" s="3" t="s">
        <v>75</v>
      </c>
      <c r="G30" s="3" t="s">
        <v>30</v>
      </c>
      <c r="H30" s="3" t="s">
        <v>61</v>
      </c>
      <c r="I30" s="4">
        <v>44517.026342395802</v>
      </c>
      <c r="J30" s="2">
        <v>200</v>
      </c>
      <c r="K30" s="2">
        <v>277.219790741998</v>
      </c>
      <c r="L30" s="2">
        <f t="shared" si="5"/>
        <v>69.304947685499499</v>
      </c>
      <c r="M30" s="2">
        <v>6.3821500000000002</v>
      </c>
      <c r="N30" s="2">
        <v>28080.8887020855</v>
      </c>
      <c r="O30" s="2">
        <v>138.609895370999</v>
      </c>
      <c r="P30" s="2">
        <v>8.1978833333333299</v>
      </c>
      <c r="Q30" s="2">
        <v>27204.195131472799</v>
      </c>
      <c r="R30" s="2">
        <v>200</v>
      </c>
      <c r="S30" s="2">
        <v>194.91482809959601</v>
      </c>
      <c r="T30" s="2">
        <f t="shared" si="6"/>
        <v>48.728707024899002</v>
      </c>
      <c r="U30" s="2">
        <v>7.4895166666666704</v>
      </c>
      <c r="V30" s="2">
        <v>50560.562924100399</v>
      </c>
      <c r="W30" s="2">
        <v>97.457414049797904</v>
      </c>
      <c r="X30" s="2">
        <v>8.1978833333333299</v>
      </c>
      <c r="Y30" s="2">
        <v>27204.195131472799</v>
      </c>
      <c r="Z30" s="2">
        <v>200</v>
      </c>
      <c r="AA30" s="2">
        <v>187.32281114877901</v>
      </c>
      <c r="AB30" s="2">
        <f t="shared" si="7"/>
        <v>46.830702787194753</v>
      </c>
      <c r="AC30" s="2">
        <v>13.3239</v>
      </c>
      <c r="AD30" s="2">
        <v>201928.82353510399</v>
      </c>
      <c r="AE30" s="2">
        <v>93.661405574389306</v>
      </c>
      <c r="AF30" s="2">
        <v>11.856350000000001</v>
      </c>
      <c r="AG30" s="2">
        <v>7737.0525941650203</v>
      </c>
      <c r="AH30" s="2">
        <v>200</v>
      </c>
      <c r="AI30" s="2">
        <v>206.982876844321</v>
      </c>
      <c r="AJ30" s="2">
        <f t="shared" si="8"/>
        <v>51.74571921108025</v>
      </c>
      <c r="AK30" s="2">
        <v>17.29955</v>
      </c>
      <c r="AL30" s="2">
        <v>242607.05491700099</v>
      </c>
      <c r="AM30" s="2">
        <v>103.49143842216</v>
      </c>
      <c r="AN30" s="2">
        <v>17.2987</v>
      </c>
      <c r="AO30" s="2">
        <v>391521.45881539298</v>
      </c>
      <c r="AP30" s="2">
        <v>200</v>
      </c>
      <c r="AQ30" s="2">
        <v>159.70280528895401</v>
      </c>
      <c r="AR30" s="2">
        <f t="shared" si="9"/>
        <v>39.925701322238503</v>
      </c>
      <c r="AS30" s="2">
        <v>19.319783333333302</v>
      </c>
      <c r="AT30" s="2">
        <v>8873.1814336338393</v>
      </c>
      <c r="AU30" s="2">
        <v>79.851402644477105</v>
      </c>
      <c r="AV30" s="2">
        <v>11.856350000000001</v>
      </c>
      <c r="AW30" s="2">
        <v>7737.0525941650203</v>
      </c>
    </row>
    <row r="31" spans="1:49">
      <c r="A31" s="3"/>
      <c r="B31" s="3"/>
      <c r="C31" s="3" t="s">
        <v>65</v>
      </c>
      <c r="D31" s="3"/>
      <c r="E31" s="3"/>
      <c r="F31" s="3" t="s">
        <v>104</v>
      </c>
      <c r="G31" s="3" t="s">
        <v>30</v>
      </c>
      <c r="H31" s="3" t="s">
        <v>99</v>
      </c>
      <c r="I31" s="4">
        <v>44517.049001111103</v>
      </c>
      <c r="J31" s="2">
        <v>800</v>
      </c>
      <c r="K31" s="2">
        <v>1208.1658175509201</v>
      </c>
      <c r="L31" s="2">
        <f t="shared" si="5"/>
        <v>302.04145438773003</v>
      </c>
      <c r="M31" s="2">
        <v>6.3625666666666696</v>
      </c>
      <c r="N31" s="2">
        <v>105685.10862</v>
      </c>
      <c r="O31" s="2">
        <v>151.02072719386501</v>
      </c>
      <c r="P31" s="2">
        <v>8.1848333333333301</v>
      </c>
      <c r="Q31" s="2">
        <v>24329.022982197999</v>
      </c>
      <c r="R31" s="2">
        <v>800</v>
      </c>
      <c r="S31" s="2">
        <v>930.76843806635804</v>
      </c>
      <c r="T31" s="2">
        <f t="shared" si="6"/>
        <v>232.69210951658951</v>
      </c>
      <c r="U31" s="2">
        <v>7.46993333333333</v>
      </c>
      <c r="V31" s="2">
        <v>215922.27970083899</v>
      </c>
      <c r="W31" s="2">
        <v>116.346054758295</v>
      </c>
      <c r="X31" s="2">
        <v>8.1848333333333301</v>
      </c>
      <c r="Y31" s="2">
        <v>24329.022982197999</v>
      </c>
      <c r="Z31" s="2">
        <v>800</v>
      </c>
      <c r="AA31" s="2">
        <v>793.81191471657201</v>
      </c>
      <c r="AB31" s="2">
        <f t="shared" si="7"/>
        <v>198.452978679143</v>
      </c>
      <c r="AC31" s="2">
        <v>13.321300000000001</v>
      </c>
      <c r="AD31" s="2">
        <v>810617.06763065106</v>
      </c>
      <c r="AE31" s="2">
        <v>99.226489339571501</v>
      </c>
      <c r="AF31" s="2">
        <v>11.856350000000001</v>
      </c>
      <c r="AG31" s="2">
        <v>7329.3596190071603</v>
      </c>
      <c r="AH31" s="2">
        <v>800</v>
      </c>
      <c r="AI31" s="2">
        <v>825.17659439296006</v>
      </c>
      <c r="AJ31" s="2">
        <f t="shared" si="8"/>
        <v>206.29414859824001</v>
      </c>
      <c r="AK31" s="2">
        <v>17.29955</v>
      </c>
      <c r="AL31" s="2">
        <v>894880.59739252401</v>
      </c>
      <c r="AM31" s="2">
        <v>103.14707429912001</v>
      </c>
      <c r="AN31" s="2">
        <v>17.298683333333301</v>
      </c>
      <c r="AO31" s="2">
        <v>366738.68426182901</v>
      </c>
      <c r="AP31" s="2">
        <v>800</v>
      </c>
      <c r="AQ31" s="2">
        <v>704.92740263132703</v>
      </c>
      <c r="AR31" s="2">
        <f t="shared" si="9"/>
        <v>176.23185065783176</v>
      </c>
      <c r="AS31" s="2">
        <v>19.228766666666701</v>
      </c>
      <c r="AT31" s="2">
        <v>32595.640251577301</v>
      </c>
      <c r="AU31" s="2">
        <v>88.115925328915907</v>
      </c>
      <c r="AV31" s="2">
        <v>11.856350000000001</v>
      </c>
      <c r="AW31" s="2">
        <v>7329.3596190071603</v>
      </c>
    </row>
    <row r="32" spans="1:49">
      <c r="A32" s="3"/>
      <c r="B32" s="3"/>
      <c r="C32" s="3" t="s">
        <v>25</v>
      </c>
      <c r="D32" s="3"/>
      <c r="E32" s="3"/>
      <c r="F32" s="3" t="s">
        <v>47</v>
      </c>
      <c r="G32" s="3" t="s">
        <v>30</v>
      </c>
      <c r="H32" s="3" t="s">
        <v>124</v>
      </c>
      <c r="I32" s="4">
        <v>44517.071733611097</v>
      </c>
      <c r="J32" s="2">
        <v>125</v>
      </c>
      <c r="K32" s="2">
        <v>89.701657504911793</v>
      </c>
      <c r="L32" s="2">
        <f t="shared" si="5"/>
        <v>22.425414376227948</v>
      </c>
      <c r="M32" s="2">
        <v>6.3690833333333297</v>
      </c>
      <c r="N32" s="2">
        <v>8261.6271913397104</v>
      </c>
      <c r="O32" s="2">
        <v>71.761326003929398</v>
      </c>
      <c r="P32" s="2">
        <v>8.1913666666666707</v>
      </c>
      <c r="Q32" s="2">
        <v>24565.087419369698</v>
      </c>
      <c r="R32" s="2">
        <v>125</v>
      </c>
      <c r="S32" s="2">
        <v>123.434651943042</v>
      </c>
      <c r="T32" s="2">
        <f t="shared" si="6"/>
        <v>30.8586629857605</v>
      </c>
      <c r="U32" s="2">
        <v>7.4634166666666699</v>
      </c>
      <c r="V32" s="2">
        <v>28912.560251405699</v>
      </c>
      <c r="W32" s="2">
        <v>98.747721554433298</v>
      </c>
      <c r="X32" s="2">
        <v>8.1913666666666707</v>
      </c>
      <c r="Y32" s="2">
        <v>24565.087419369698</v>
      </c>
      <c r="Z32" s="2">
        <v>125</v>
      </c>
      <c r="AA32" s="2">
        <v>112.27031647085801</v>
      </c>
      <c r="AB32" s="2">
        <f t="shared" si="7"/>
        <v>28.067579117714502</v>
      </c>
      <c r="AC32" s="2">
        <v>13.3239</v>
      </c>
      <c r="AD32" s="2">
        <v>113993.436987405</v>
      </c>
      <c r="AE32" s="2">
        <v>89.816253176686502</v>
      </c>
      <c r="AF32" s="2">
        <v>11.862883333333301</v>
      </c>
      <c r="AG32" s="2">
        <v>7287.57105050888</v>
      </c>
      <c r="AH32" s="2">
        <v>125</v>
      </c>
      <c r="AI32" s="2">
        <v>120.633781004781</v>
      </c>
      <c r="AJ32" s="2">
        <f t="shared" si="8"/>
        <v>30.15844525119525</v>
      </c>
      <c r="AK32" s="2">
        <v>17.299566666666699</v>
      </c>
      <c r="AL32" s="2">
        <v>130803.007962462</v>
      </c>
      <c r="AM32" s="2">
        <v>96.507024803824805</v>
      </c>
      <c r="AN32" s="2">
        <v>17.2987</v>
      </c>
      <c r="AO32" s="2">
        <v>357999.70118073799</v>
      </c>
      <c r="AP32" s="2">
        <v>125</v>
      </c>
      <c r="AQ32" s="2">
        <v>163.79653869117001</v>
      </c>
      <c r="AR32" s="2">
        <f t="shared" si="9"/>
        <v>40.949134672792503</v>
      </c>
      <c r="AS32" s="2">
        <v>19.2114333333333</v>
      </c>
      <c r="AT32" s="2">
        <v>8541.20411416977</v>
      </c>
      <c r="AU32" s="2">
        <v>131.037230952936</v>
      </c>
      <c r="AV32" s="2">
        <v>11.862883333333301</v>
      </c>
      <c r="AW32" s="2">
        <v>7287.57105050888</v>
      </c>
    </row>
    <row r="33" spans="1:49">
      <c r="A33" s="3"/>
      <c r="B33" s="3"/>
      <c r="C33" s="3" t="s">
        <v>135</v>
      </c>
      <c r="D33" s="3"/>
      <c r="E33" s="3"/>
      <c r="F33" s="3" t="s">
        <v>3</v>
      </c>
      <c r="G33" s="3" t="s">
        <v>30</v>
      </c>
      <c r="H33" s="3" t="s">
        <v>40</v>
      </c>
      <c r="I33" s="4">
        <v>44517.230762696803</v>
      </c>
      <c r="J33" s="2">
        <v>500</v>
      </c>
      <c r="K33" s="2">
        <v>313.96229280407698</v>
      </c>
      <c r="L33" s="2">
        <f t="shared" si="5"/>
        <v>78.490573201019245</v>
      </c>
      <c r="M33" s="2">
        <v>6.3690833333333297</v>
      </c>
      <c r="N33" s="2">
        <v>28219.645200242099</v>
      </c>
      <c r="O33" s="2">
        <v>62.792458560815497</v>
      </c>
      <c r="P33" s="2">
        <v>8.1913499999999999</v>
      </c>
      <c r="Q33" s="2">
        <v>24172.012237446601</v>
      </c>
      <c r="R33" s="2">
        <v>500</v>
      </c>
      <c r="S33" s="2">
        <v>541.69941159954794</v>
      </c>
      <c r="T33" s="2">
        <f t="shared" si="6"/>
        <v>135.42485289988699</v>
      </c>
      <c r="U33" s="2">
        <v>7.4634</v>
      </c>
      <c r="V33" s="2">
        <v>124853.95652120499</v>
      </c>
      <c r="W33" s="2">
        <v>108.33988231991</v>
      </c>
      <c r="X33" s="2">
        <v>8.1913499999999999</v>
      </c>
      <c r="Y33" s="2">
        <v>24172.012237446601</v>
      </c>
      <c r="Z33" s="2">
        <v>500</v>
      </c>
      <c r="AA33" s="2">
        <v>509.21036065836</v>
      </c>
      <c r="AB33" s="2">
        <f t="shared" si="7"/>
        <v>127.30259016459</v>
      </c>
      <c r="AC33" s="2">
        <v>13.3225833333333</v>
      </c>
      <c r="AD33" s="2">
        <v>450485.42920965201</v>
      </c>
      <c r="AE33" s="2">
        <v>101.842072131672</v>
      </c>
      <c r="AF33" s="2">
        <v>11.856350000000001</v>
      </c>
      <c r="AG33" s="2">
        <v>6349.6738389583998</v>
      </c>
      <c r="AH33" s="2">
        <v>500</v>
      </c>
      <c r="AI33" s="2">
        <v>490.204628972335</v>
      </c>
      <c r="AJ33" s="2">
        <f t="shared" si="8"/>
        <v>122.55115724308375</v>
      </c>
      <c r="AK33" s="2">
        <v>17.29955</v>
      </c>
      <c r="AL33" s="2">
        <v>519324.82218530797</v>
      </c>
      <c r="AM33" s="2">
        <v>98.0409257944671</v>
      </c>
      <c r="AN33" s="2">
        <v>17.294350000000001</v>
      </c>
      <c r="AO33" s="2">
        <v>357248.06521803199</v>
      </c>
      <c r="AP33" s="2">
        <v>500</v>
      </c>
      <c r="AQ33" s="2">
        <v>464.92024116156603</v>
      </c>
      <c r="AR33" s="2">
        <f t="shared" si="9"/>
        <v>116.23006029039151</v>
      </c>
      <c r="AS33" s="2">
        <v>19.341433333333299</v>
      </c>
      <c r="AT33" s="2">
        <v>19097.641586295598</v>
      </c>
      <c r="AU33" s="2">
        <v>92.984048232313199</v>
      </c>
      <c r="AV33" s="2">
        <v>11.856350000000001</v>
      </c>
      <c r="AW33" s="2">
        <v>6349.6738389583998</v>
      </c>
    </row>
    <row r="34" spans="1:49">
      <c r="A34" s="3"/>
      <c r="B34" s="3"/>
      <c r="C34" s="3" t="s">
        <v>114</v>
      </c>
      <c r="D34" s="3"/>
      <c r="E34" s="3"/>
      <c r="F34" s="3" t="s">
        <v>21</v>
      </c>
      <c r="G34" s="3" t="s">
        <v>30</v>
      </c>
      <c r="H34" s="3" t="s">
        <v>120</v>
      </c>
      <c r="I34" s="4">
        <v>44517.480588182902</v>
      </c>
      <c r="J34" s="2">
        <v>30</v>
      </c>
      <c r="K34" s="2">
        <v>30.2051136767587</v>
      </c>
      <c r="L34" s="2">
        <f t="shared" si="5"/>
        <v>7.5512784191896749</v>
      </c>
      <c r="M34" s="2">
        <v>6.3690833333333297</v>
      </c>
      <c r="N34" s="2">
        <v>2612.05666010204</v>
      </c>
      <c r="O34" s="2">
        <v>100.683712255863</v>
      </c>
      <c r="P34" s="2">
        <v>8.1783000000000001</v>
      </c>
      <c r="Q34" s="2">
        <v>23014.8952702239</v>
      </c>
      <c r="R34" s="2">
        <v>30</v>
      </c>
      <c r="S34" s="2">
        <v>32.4042347825607</v>
      </c>
      <c r="T34" s="2">
        <f t="shared" si="6"/>
        <v>8.1010586956401749</v>
      </c>
      <c r="U34" s="2">
        <v>7.46993333333333</v>
      </c>
      <c r="V34" s="2">
        <v>7111.1839531697897</v>
      </c>
      <c r="W34" s="2">
        <v>108.01411594186899</v>
      </c>
      <c r="X34" s="2">
        <v>8.1783000000000001</v>
      </c>
      <c r="Y34" s="2">
        <v>23014.8952702239</v>
      </c>
      <c r="Z34" s="2">
        <v>30</v>
      </c>
      <c r="AA34" s="2">
        <v>27.845288451526599</v>
      </c>
      <c r="AB34" s="2">
        <f t="shared" si="7"/>
        <v>6.9613221128816498</v>
      </c>
      <c r="AC34" s="2">
        <v>13.3212833333333</v>
      </c>
      <c r="AD34" s="2">
        <v>30483.837991003002</v>
      </c>
      <c r="AE34" s="2">
        <v>92.817628171755302</v>
      </c>
      <c r="AF34" s="2">
        <v>11.8563333333333</v>
      </c>
      <c r="AG34" s="2">
        <v>7857.5259572220302</v>
      </c>
      <c r="AH34" s="2">
        <v>30</v>
      </c>
      <c r="AI34" s="2">
        <v>30.158326918269001</v>
      </c>
      <c r="AJ34" s="2">
        <f t="shared" si="8"/>
        <v>7.5395817295672503</v>
      </c>
      <c r="AK34" s="2">
        <v>17.29955</v>
      </c>
      <c r="AL34" s="2">
        <v>40785.403940414399</v>
      </c>
      <c r="AM34" s="2">
        <v>100.52775639423</v>
      </c>
      <c r="AN34" s="2">
        <v>17.294350000000001</v>
      </c>
      <c r="AO34" s="2">
        <v>412221.93126251199</v>
      </c>
      <c r="AP34" s="2">
        <v>30</v>
      </c>
      <c r="AQ34" s="2">
        <v>49.723564899470198</v>
      </c>
      <c r="AR34" s="2">
        <f t="shared" si="9"/>
        <v>12.430891224867549</v>
      </c>
      <c r="AS34" s="2">
        <v>19.792116666666701</v>
      </c>
      <c r="AT34" s="2">
        <v>3678.0000583219498</v>
      </c>
      <c r="AU34" s="2">
        <v>165.74521633156701</v>
      </c>
      <c r="AV34" s="2">
        <v>11.8563333333333</v>
      </c>
      <c r="AW34" s="2">
        <v>7857.5259572220302</v>
      </c>
    </row>
    <row r="35" spans="1:49">
      <c r="A35" s="3"/>
      <c r="B35" s="3"/>
      <c r="C35" s="3" t="s">
        <v>51</v>
      </c>
      <c r="D35" s="3"/>
      <c r="E35" s="3"/>
      <c r="F35" s="3" t="s">
        <v>5</v>
      </c>
      <c r="G35" s="3" t="s">
        <v>30</v>
      </c>
      <c r="H35" s="3" t="s">
        <v>102</v>
      </c>
      <c r="I35" s="4">
        <v>44517.571406527801</v>
      </c>
      <c r="J35" s="2">
        <v>350</v>
      </c>
      <c r="K35" s="2">
        <v>206.31096135609999</v>
      </c>
      <c r="L35" s="2">
        <f t="shared" si="5"/>
        <v>51.577740339024999</v>
      </c>
      <c r="M35" s="2">
        <v>6.3756166666666703</v>
      </c>
      <c r="N35" s="2">
        <v>17925.914653957501</v>
      </c>
      <c r="O35" s="2">
        <v>58.945988958885799</v>
      </c>
      <c r="P35" s="2">
        <v>8.1913499999999999</v>
      </c>
      <c r="Q35" s="2">
        <v>23274.100584353499</v>
      </c>
      <c r="R35" s="2">
        <v>350</v>
      </c>
      <c r="S35" s="2">
        <v>448.67199233210999</v>
      </c>
      <c r="T35" s="2">
        <f t="shared" si="6"/>
        <v>112.1679980830275</v>
      </c>
      <c r="U35" s="2">
        <v>7.46993333333333</v>
      </c>
      <c r="V35" s="2">
        <v>99571.031717553997</v>
      </c>
      <c r="W35" s="2">
        <v>128.19199780917401</v>
      </c>
      <c r="X35" s="2">
        <v>8.1913499999999999</v>
      </c>
      <c r="Y35" s="2">
        <v>23274.100584353499</v>
      </c>
      <c r="Z35" s="2">
        <v>350</v>
      </c>
      <c r="AA35" s="2">
        <v>328.64615487153299</v>
      </c>
      <c r="AB35" s="2">
        <f t="shared" si="7"/>
        <v>82.161538717883246</v>
      </c>
      <c r="AC35" s="2">
        <v>13.3212833333333</v>
      </c>
      <c r="AD35" s="2">
        <v>350880.81512429501</v>
      </c>
      <c r="AE35" s="2">
        <v>93.898901391866602</v>
      </c>
      <c r="AF35" s="2">
        <v>11.8563333333333</v>
      </c>
      <c r="AG35" s="2">
        <v>7663.0025212268702</v>
      </c>
      <c r="AH35" s="2">
        <v>350</v>
      </c>
      <c r="AI35" s="2">
        <v>362.060860032736</v>
      </c>
      <c r="AJ35" s="2">
        <f t="shared" si="8"/>
        <v>90.515215008184001</v>
      </c>
      <c r="AK35" s="2">
        <v>17.29955</v>
      </c>
      <c r="AL35" s="2">
        <v>418933.60603082099</v>
      </c>
      <c r="AM35" s="2">
        <v>103.445960009353</v>
      </c>
      <c r="AN35" s="2">
        <v>17.298683333333301</v>
      </c>
      <c r="AO35" s="2">
        <v>389226.12754217401</v>
      </c>
      <c r="AP35" s="2">
        <v>350</v>
      </c>
      <c r="AQ35" s="2">
        <v>183.61686441783701</v>
      </c>
      <c r="AR35" s="2">
        <f t="shared" si="9"/>
        <v>45.904216104459252</v>
      </c>
      <c r="AS35" s="2">
        <v>19.341416666666699</v>
      </c>
      <c r="AT35" s="2">
        <v>9914.8072711691093</v>
      </c>
      <c r="AU35" s="2">
        <v>52.4619612622392</v>
      </c>
      <c r="AV35" s="2">
        <v>11.8563333333333</v>
      </c>
      <c r="AW35" s="2">
        <v>7663.0025212268702</v>
      </c>
    </row>
    <row r="36" spans="1:49">
      <c r="A36" s="3"/>
      <c r="B36" s="3"/>
      <c r="C36" s="3" t="s">
        <v>56</v>
      </c>
      <c r="D36" s="3"/>
      <c r="E36" s="3"/>
      <c r="F36" s="3" t="s">
        <v>107</v>
      </c>
      <c r="G36" s="3" t="s">
        <v>28</v>
      </c>
      <c r="H36" s="3"/>
      <c r="I36" s="4">
        <v>44517.0944326389</v>
      </c>
      <c r="J36" s="2"/>
      <c r="K36" s="2">
        <v>0</v>
      </c>
      <c r="L36" s="2">
        <f t="shared" si="5"/>
        <v>0</v>
      </c>
      <c r="M36" s="2">
        <v>7.1392333333333298</v>
      </c>
      <c r="N36" s="2">
        <v>0</v>
      </c>
      <c r="O36" s="2"/>
      <c r="P36" s="2">
        <v>8.18481666666667</v>
      </c>
      <c r="Q36" s="2">
        <v>31420.931494765999</v>
      </c>
      <c r="R36" s="2"/>
      <c r="S36" s="2">
        <v>0</v>
      </c>
      <c r="T36" s="2">
        <f t="shared" si="6"/>
        <v>0</v>
      </c>
      <c r="U36" s="2">
        <v>8.0899666666666707</v>
      </c>
      <c r="V36" s="2">
        <v>0</v>
      </c>
      <c r="W36" s="2"/>
      <c r="X36" s="2">
        <v>8.18481666666667</v>
      </c>
      <c r="Y36" s="2">
        <v>31420.931494765999</v>
      </c>
      <c r="Z36" s="2"/>
      <c r="AA36" s="2">
        <v>0</v>
      </c>
      <c r="AB36" s="2">
        <f t="shared" si="7"/>
        <v>0</v>
      </c>
      <c r="AC36" s="2">
        <v>13.349883333333301</v>
      </c>
      <c r="AD36" s="2">
        <v>0</v>
      </c>
      <c r="AE36" s="2"/>
      <c r="AF36" s="2">
        <v>11.8563333333333</v>
      </c>
      <c r="AG36" s="2">
        <v>9859.8208863986292</v>
      </c>
      <c r="AH36" s="2"/>
      <c r="AI36" s="2">
        <v>948.72099370799197</v>
      </c>
      <c r="AJ36" s="2">
        <f t="shared" si="8"/>
        <v>237.18024842699799</v>
      </c>
      <c r="AK36" s="2">
        <v>17.29955</v>
      </c>
      <c r="AL36" s="2">
        <v>1366816.5262289899</v>
      </c>
      <c r="AM36" s="2"/>
      <c r="AN36" s="2">
        <v>17.294350000000001</v>
      </c>
      <c r="AO36" s="2">
        <v>487466.86371571902</v>
      </c>
      <c r="AP36" s="2"/>
      <c r="AQ36" s="2">
        <v>52.502804624353402</v>
      </c>
      <c r="AR36" s="2">
        <f t="shared" si="9"/>
        <v>13.125701156088351</v>
      </c>
      <c r="AS36" s="2">
        <v>19.0337666666667</v>
      </c>
      <c r="AT36" s="2">
        <v>4784.8986712370597</v>
      </c>
      <c r="AU36" s="2"/>
      <c r="AV36" s="2">
        <v>11.8563333333333</v>
      </c>
      <c r="AW36" s="2">
        <v>9859.8208863986292</v>
      </c>
    </row>
    <row r="37" spans="1:49">
      <c r="A37" s="3"/>
      <c r="B37" s="3"/>
      <c r="C37" s="3" t="s">
        <v>70</v>
      </c>
      <c r="D37" s="3"/>
      <c r="E37" s="3"/>
      <c r="F37" s="3" t="s">
        <v>55</v>
      </c>
      <c r="G37" s="3" t="s">
        <v>28</v>
      </c>
      <c r="H37" s="3"/>
      <c r="I37" s="4">
        <v>44517.117189803197</v>
      </c>
      <c r="J37" s="2"/>
      <c r="K37" s="2">
        <v>277.369662637028</v>
      </c>
      <c r="L37" s="2">
        <f t="shared" si="5"/>
        <v>69.342415659257</v>
      </c>
      <c r="M37" s="2">
        <v>6.3625666666666696</v>
      </c>
      <c r="N37" s="2">
        <v>26063.3728417661</v>
      </c>
      <c r="O37" s="2"/>
      <c r="P37" s="2">
        <v>8.1717833333333303</v>
      </c>
      <c r="Q37" s="2">
        <v>25236.163113459101</v>
      </c>
      <c r="R37" s="2"/>
      <c r="S37" s="2">
        <v>386.030127688449</v>
      </c>
      <c r="T37" s="2">
        <f t="shared" si="6"/>
        <v>96.50753192211225</v>
      </c>
      <c r="U37" s="2">
        <v>7.4372999999999996</v>
      </c>
      <c r="V37" s="2">
        <v>92891.433790595707</v>
      </c>
      <c r="W37" s="2"/>
      <c r="X37" s="2">
        <v>8.1717833333333303</v>
      </c>
      <c r="Y37" s="2">
        <v>25236.163113459101</v>
      </c>
      <c r="Z37" s="2"/>
      <c r="AA37" s="2">
        <v>366.52514460056</v>
      </c>
      <c r="AB37" s="2">
        <f t="shared" si="7"/>
        <v>91.631286150139999</v>
      </c>
      <c r="AC37" s="2">
        <v>13.32</v>
      </c>
      <c r="AD37" s="2">
        <v>361042.20136787399</v>
      </c>
      <c r="AE37" s="2"/>
      <c r="AF37" s="2">
        <v>11.856350000000001</v>
      </c>
      <c r="AG37" s="2">
        <v>7070.0436550439499</v>
      </c>
      <c r="AH37" s="2"/>
      <c r="AI37" s="2">
        <v>358.80219934523001</v>
      </c>
      <c r="AJ37" s="2">
        <f t="shared" si="8"/>
        <v>89.700549836307502</v>
      </c>
      <c r="AK37" s="2">
        <v>17.299566666666699</v>
      </c>
      <c r="AL37" s="2">
        <v>412523.21311728499</v>
      </c>
      <c r="AM37" s="2"/>
      <c r="AN37" s="2">
        <v>17.2987</v>
      </c>
      <c r="AO37" s="2">
        <v>386718.13381884497</v>
      </c>
      <c r="AP37" s="2"/>
      <c r="AQ37" s="2">
        <v>347.47349685316902</v>
      </c>
      <c r="AR37" s="2">
        <f t="shared" si="9"/>
        <v>86.868374213292256</v>
      </c>
      <c r="AS37" s="2">
        <v>19.432449999999999</v>
      </c>
      <c r="AT37" s="2">
        <v>16230.0239360535</v>
      </c>
      <c r="AU37" s="2"/>
      <c r="AV37" s="2">
        <v>11.856350000000001</v>
      </c>
      <c r="AW37" s="2">
        <v>7070.0436550439499</v>
      </c>
    </row>
    <row r="38" spans="1:49">
      <c r="A38" s="3"/>
      <c r="B38" s="3"/>
      <c r="C38" s="3" t="s">
        <v>19</v>
      </c>
      <c r="D38" s="3"/>
      <c r="E38" s="3"/>
      <c r="F38" s="3" t="s">
        <v>123</v>
      </c>
      <c r="G38" s="3" t="s">
        <v>28</v>
      </c>
      <c r="H38" s="3"/>
      <c r="I38" s="4">
        <v>44517.139929398101</v>
      </c>
      <c r="J38" s="2"/>
      <c r="K38" s="2">
        <v>0</v>
      </c>
      <c r="L38" s="2">
        <f t="shared" si="5"/>
        <v>0</v>
      </c>
      <c r="M38" s="2">
        <v>6.3690833333333297</v>
      </c>
      <c r="N38" s="2">
        <v>0</v>
      </c>
      <c r="O38" s="2"/>
      <c r="P38" s="2">
        <v>8.1848333333333301</v>
      </c>
      <c r="Q38" s="2">
        <v>30735.574749861298</v>
      </c>
      <c r="R38" s="2"/>
      <c r="S38" s="2">
        <v>0</v>
      </c>
      <c r="T38" s="2">
        <f t="shared" si="6"/>
        <v>0</v>
      </c>
      <c r="U38" s="2">
        <v>8.0834499999999991</v>
      </c>
      <c r="V38" s="2">
        <v>0</v>
      </c>
      <c r="W38" s="2"/>
      <c r="X38" s="2">
        <v>8.1848333333333301</v>
      </c>
      <c r="Y38" s="2">
        <v>30735.574749861298</v>
      </c>
      <c r="Z38" s="2"/>
      <c r="AA38" s="2">
        <v>0</v>
      </c>
      <c r="AB38" s="2">
        <f t="shared" si="7"/>
        <v>0</v>
      </c>
      <c r="AC38" s="2">
        <v>13.310883333333299</v>
      </c>
      <c r="AD38" s="2">
        <v>0</v>
      </c>
      <c r="AE38" s="2"/>
      <c r="AF38" s="2">
        <v>11.856350000000001</v>
      </c>
      <c r="AG38" s="2">
        <v>8871.4281872239808</v>
      </c>
      <c r="AH38" s="2"/>
      <c r="AI38" s="2">
        <v>960.47906807322295</v>
      </c>
      <c r="AJ38" s="2">
        <f t="shared" si="8"/>
        <v>240.11976701830574</v>
      </c>
      <c r="AK38" s="2">
        <v>17.29955</v>
      </c>
      <c r="AL38" s="2">
        <v>1413994.98602066</v>
      </c>
      <c r="AM38" s="2"/>
      <c r="AN38" s="2">
        <v>17.294350000000001</v>
      </c>
      <c r="AO38" s="2">
        <v>498141.31481295603</v>
      </c>
      <c r="AP38" s="2"/>
      <c r="AQ38" s="2">
        <v>44.492551704173202</v>
      </c>
      <c r="AR38" s="2">
        <f t="shared" si="9"/>
        <v>11.123137926043301</v>
      </c>
      <c r="AS38" s="2">
        <v>19.6274333333333</v>
      </c>
      <c r="AT38" s="2">
        <v>3865.2218302947499</v>
      </c>
      <c r="AU38" s="2"/>
      <c r="AV38" s="2">
        <v>11.856350000000001</v>
      </c>
      <c r="AW38" s="2">
        <v>8871.4281872239808</v>
      </c>
    </row>
    <row r="39" spans="1:49">
      <c r="A39" s="3"/>
      <c r="B39" s="3"/>
      <c r="C39" s="3" t="s">
        <v>78</v>
      </c>
      <c r="D39" s="3"/>
      <c r="E39" s="3"/>
      <c r="F39" s="3" t="s">
        <v>24</v>
      </c>
      <c r="G39" s="3" t="s">
        <v>28</v>
      </c>
      <c r="H39" s="3"/>
      <c r="I39" s="4">
        <v>44517.162649375001</v>
      </c>
      <c r="J39" s="2"/>
      <c r="K39" s="2">
        <v>0</v>
      </c>
      <c r="L39" s="2">
        <f t="shared" si="5"/>
        <v>0</v>
      </c>
      <c r="M39" s="2">
        <v>6.3756166666666703</v>
      </c>
      <c r="N39" s="2">
        <v>0</v>
      </c>
      <c r="O39" s="2"/>
      <c r="P39" s="2">
        <v>8.1978833333333299</v>
      </c>
      <c r="Q39" s="2">
        <v>27802.703639440999</v>
      </c>
      <c r="R39" s="2"/>
      <c r="S39" s="2">
        <v>0</v>
      </c>
      <c r="T39" s="2">
        <f t="shared" si="6"/>
        <v>0</v>
      </c>
      <c r="U39" s="2">
        <v>8.1943999999999999</v>
      </c>
      <c r="V39" s="2">
        <v>0</v>
      </c>
      <c r="W39" s="2"/>
      <c r="X39" s="2">
        <v>8.1978833333333299</v>
      </c>
      <c r="Y39" s="2">
        <v>27802.703639440999</v>
      </c>
      <c r="Z39" s="2"/>
      <c r="AA39" s="2">
        <v>9.7217393761039994E-2</v>
      </c>
      <c r="AB39" s="2">
        <f t="shared" si="7"/>
        <v>2.4304348440259999E-2</v>
      </c>
      <c r="AC39" s="2">
        <v>13.3316833333333</v>
      </c>
      <c r="AD39" s="2">
        <v>101.93361853254601</v>
      </c>
      <c r="AE39" s="2"/>
      <c r="AF39" s="2">
        <v>11.856350000000001</v>
      </c>
      <c r="AG39" s="2">
        <v>7525.6041056187996</v>
      </c>
      <c r="AH39" s="2"/>
      <c r="AI39" s="2">
        <v>1024.4104256769599</v>
      </c>
      <c r="AJ39" s="2">
        <f t="shared" si="8"/>
        <v>256.10260641923998</v>
      </c>
      <c r="AK39" s="2">
        <v>17.29955</v>
      </c>
      <c r="AL39" s="2">
        <v>1172437.3606428199</v>
      </c>
      <c r="AM39" s="2"/>
      <c r="AN39" s="2">
        <v>17.298683333333301</v>
      </c>
      <c r="AO39" s="2">
        <v>387351.28111046099</v>
      </c>
      <c r="AP39" s="2"/>
      <c r="AQ39" s="2">
        <v>0</v>
      </c>
      <c r="AR39" s="2">
        <f t="shared" si="9"/>
        <v>0</v>
      </c>
      <c r="AS39" s="2">
        <v>18.483416666666699</v>
      </c>
      <c r="AT39" s="2">
        <v>0</v>
      </c>
      <c r="AU39" s="2"/>
      <c r="AV39" s="2">
        <v>11.856350000000001</v>
      </c>
      <c r="AW39" s="2">
        <v>7525.6041056187996</v>
      </c>
    </row>
    <row r="40" spans="1:49">
      <c r="A40" s="3"/>
      <c r="B40" s="3"/>
      <c r="C40" s="3" t="s">
        <v>35</v>
      </c>
      <c r="D40" s="3"/>
      <c r="E40" s="3"/>
      <c r="F40" s="3" t="s">
        <v>14</v>
      </c>
      <c r="G40" s="3" t="s">
        <v>28</v>
      </c>
      <c r="H40" s="3"/>
      <c r="I40" s="4">
        <v>44517.185328622698</v>
      </c>
      <c r="J40" s="2"/>
      <c r="K40" s="2">
        <v>0</v>
      </c>
      <c r="L40" s="2">
        <f t="shared" si="5"/>
        <v>0</v>
      </c>
      <c r="M40" s="2">
        <v>6.2254833333333304</v>
      </c>
      <c r="N40" s="2">
        <v>0</v>
      </c>
      <c r="O40" s="2"/>
      <c r="P40" s="2">
        <v>8.1130166666666703</v>
      </c>
      <c r="Q40" s="2">
        <v>197.95989907782001</v>
      </c>
      <c r="R40" s="2"/>
      <c r="S40" s="2">
        <v>0</v>
      </c>
      <c r="T40" s="2">
        <f t="shared" si="6"/>
        <v>0</v>
      </c>
      <c r="U40" s="2">
        <v>7.4438166666666703</v>
      </c>
      <c r="V40" s="2">
        <v>0</v>
      </c>
      <c r="W40" s="2"/>
      <c r="X40" s="2">
        <v>8.1130166666666703</v>
      </c>
      <c r="Y40" s="2">
        <v>197.95989907782001</v>
      </c>
      <c r="Z40" s="2"/>
      <c r="AA40" s="2">
        <v>0</v>
      </c>
      <c r="AB40" s="2">
        <f t="shared" si="7"/>
        <v>0</v>
      </c>
      <c r="AC40" s="2">
        <v>13.336883333333301</v>
      </c>
      <c r="AD40" s="2">
        <v>0</v>
      </c>
      <c r="AE40" s="2"/>
      <c r="AF40" s="2">
        <v>11.8563333333333</v>
      </c>
      <c r="AG40" s="2">
        <v>61.297704652404803</v>
      </c>
      <c r="AH40" s="2"/>
      <c r="AI40" s="2">
        <v>1209.9969203257699</v>
      </c>
      <c r="AJ40" s="2">
        <f t="shared" si="8"/>
        <v>302.49923008144248</v>
      </c>
      <c r="AK40" s="2">
        <v>17.29955</v>
      </c>
      <c r="AL40" s="2">
        <v>10207.1010416922</v>
      </c>
      <c r="AM40" s="2"/>
      <c r="AN40" s="2">
        <v>17.298683333333301</v>
      </c>
      <c r="AO40" s="2">
        <v>2856.4753685403598</v>
      </c>
      <c r="AP40" s="2"/>
      <c r="AQ40" s="2">
        <v>0</v>
      </c>
      <c r="AR40" s="2">
        <f t="shared" si="9"/>
        <v>0</v>
      </c>
      <c r="AS40" s="2">
        <v>18.531099999999999</v>
      </c>
      <c r="AT40" s="2">
        <v>0</v>
      </c>
      <c r="AU40" s="2"/>
      <c r="AV40" s="2">
        <v>11.8563333333333</v>
      </c>
      <c r="AW40" s="2">
        <v>61.297704652404803</v>
      </c>
    </row>
    <row r="41" spans="1:49">
      <c r="A41" s="3"/>
      <c r="B41" s="3"/>
      <c r="C41" s="3" t="s">
        <v>9</v>
      </c>
      <c r="D41" s="3"/>
      <c r="E41" s="3"/>
      <c r="F41" s="3" t="s">
        <v>18</v>
      </c>
      <c r="G41" s="3" t="s">
        <v>28</v>
      </c>
      <c r="H41" s="3"/>
      <c r="I41" s="4">
        <v>44517.208071261601</v>
      </c>
      <c r="J41" s="2"/>
      <c r="K41" s="2">
        <v>0</v>
      </c>
      <c r="L41" s="2">
        <f t="shared" si="5"/>
        <v>0</v>
      </c>
      <c r="M41" s="2">
        <v>6.3821333333333303</v>
      </c>
      <c r="N41" s="2">
        <v>0</v>
      </c>
      <c r="O41" s="2"/>
      <c r="P41" s="2">
        <v>8.1978833333333299</v>
      </c>
      <c r="Q41" s="2">
        <v>24121.148999512901</v>
      </c>
      <c r="R41" s="2"/>
      <c r="S41" s="2">
        <v>0</v>
      </c>
      <c r="T41" s="2">
        <f t="shared" si="6"/>
        <v>0</v>
      </c>
      <c r="U41" s="2">
        <v>8.0769166666666692</v>
      </c>
      <c r="V41" s="2">
        <v>0</v>
      </c>
      <c r="W41" s="2"/>
      <c r="X41" s="2">
        <v>8.1978833333333299</v>
      </c>
      <c r="Y41" s="2">
        <v>24121.148999512901</v>
      </c>
      <c r="Z41" s="2"/>
      <c r="AA41" s="2">
        <v>0</v>
      </c>
      <c r="AB41" s="2">
        <f t="shared" si="7"/>
        <v>0</v>
      </c>
      <c r="AC41" s="2">
        <v>13.3160833333333</v>
      </c>
      <c r="AD41" s="2">
        <v>0</v>
      </c>
      <c r="AE41" s="2"/>
      <c r="AF41" s="2">
        <v>11.8563333333333</v>
      </c>
      <c r="AG41" s="2">
        <v>6837.9962687122897</v>
      </c>
      <c r="AH41" s="2"/>
      <c r="AI41" s="2">
        <v>980.353685700406</v>
      </c>
      <c r="AJ41" s="2">
        <f t="shared" si="8"/>
        <v>245.0884214251015</v>
      </c>
      <c r="AK41" s="2">
        <v>17.29955</v>
      </c>
      <c r="AL41" s="2">
        <v>1080036.12716743</v>
      </c>
      <c r="AM41" s="2"/>
      <c r="AN41" s="2">
        <v>17.294366666666701</v>
      </c>
      <c r="AO41" s="2">
        <v>372803.10233942501</v>
      </c>
      <c r="AP41" s="2"/>
      <c r="AQ41" s="2">
        <v>0</v>
      </c>
      <c r="AR41" s="2">
        <f t="shared" si="9"/>
        <v>0</v>
      </c>
      <c r="AS41" s="2">
        <v>18.513766666666701</v>
      </c>
      <c r="AT41" s="2">
        <v>0</v>
      </c>
      <c r="AU41" s="2"/>
      <c r="AV41" s="2">
        <v>11.8563333333333</v>
      </c>
      <c r="AW41" s="2">
        <v>6837.9962687122897</v>
      </c>
    </row>
    <row r="42" spans="1:49">
      <c r="A42" s="3"/>
      <c r="B42" s="3"/>
      <c r="C42" s="3" t="s">
        <v>58</v>
      </c>
      <c r="D42" s="3"/>
      <c r="E42" s="3"/>
      <c r="F42" s="3" t="s">
        <v>77</v>
      </c>
      <c r="G42" s="3" t="s">
        <v>28</v>
      </c>
      <c r="H42" s="3"/>
      <c r="I42" s="4">
        <v>44517.276180439803</v>
      </c>
      <c r="J42" s="2"/>
      <c r="K42" s="2">
        <v>35.812504397671198</v>
      </c>
      <c r="L42" s="2">
        <f t="shared" si="5"/>
        <v>8.9531260994177995</v>
      </c>
      <c r="M42" s="2">
        <v>6.3821333333333303</v>
      </c>
      <c r="N42" s="2">
        <v>4081.1630403715299</v>
      </c>
      <c r="O42" s="2"/>
      <c r="P42" s="2">
        <v>8.1783000000000001</v>
      </c>
      <c r="Q42" s="2">
        <v>30335.0863289792</v>
      </c>
      <c r="R42" s="2"/>
      <c r="S42" s="2">
        <v>149.86748682784099</v>
      </c>
      <c r="T42" s="2">
        <f t="shared" si="6"/>
        <v>37.466871706960248</v>
      </c>
      <c r="U42" s="2">
        <v>7.4568833333333302</v>
      </c>
      <c r="V42" s="2">
        <v>43349.4707744798</v>
      </c>
      <c r="W42" s="2"/>
      <c r="X42" s="2">
        <v>8.1783000000000001</v>
      </c>
      <c r="Y42" s="2">
        <v>30335.0863289792</v>
      </c>
      <c r="Z42" s="2"/>
      <c r="AA42" s="2">
        <v>32.129928422402301</v>
      </c>
      <c r="AB42" s="2">
        <f t="shared" si="7"/>
        <v>8.0324821056005753</v>
      </c>
      <c r="AC42" s="2">
        <v>13.3212833333333</v>
      </c>
      <c r="AD42" s="2">
        <v>45580.212293164797</v>
      </c>
      <c r="AE42" s="2"/>
      <c r="AF42" s="2">
        <v>11.8563333333333</v>
      </c>
      <c r="AG42" s="2">
        <v>10182.032670713499</v>
      </c>
      <c r="AH42" s="2"/>
      <c r="AI42" s="2">
        <v>413.95649784441702</v>
      </c>
      <c r="AJ42" s="2">
        <f t="shared" si="8"/>
        <v>103.48912446110425</v>
      </c>
      <c r="AK42" s="2">
        <v>17.29955</v>
      </c>
      <c r="AL42" s="2">
        <v>579430.05927823402</v>
      </c>
      <c r="AM42" s="2"/>
      <c r="AN42" s="2">
        <v>17.294350000000001</v>
      </c>
      <c r="AO42" s="2">
        <v>471408.51680235902</v>
      </c>
      <c r="AP42" s="2"/>
      <c r="AQ42" s="2">
        <v>0</v>
      </c>
      <c r="AR42" s="2">
        <f t="shared" si="9"/>
        <v>0</v>
      </c>
      <c r="AS42" s="2">
        <v>18.466100000000001</v>
      </c>
      <c r="AT42" s="2">
        <v>0</v>
      </c>
      <c r="AU42" s="2"/>
      <c r="AV42" s="2">
        <v>11.8563333333333</v>
      </c>
      <c r="AW42" s="2">
        <v>10182.032670713499</v>
      </c>
    </row>
    <row r="43" spans="1:49">
      <c r="A43" s="3"/>
      <c r="B43" s="3"/>
      <c r="C43" s="3" t="s">
        <v>131</v>
      </c>
      <c r="D43" s="3"/>
      <c r="E43" s="3"/>
      <c r="F43" s="3" t="s">
        <v>8</v>
      </c>
      <c r="G43" s="3" t="s">
        <v>28</v>
      </c>
      <c r="H43" s="3"/>
      <c r="I43" s="4">
        <v>44517.298937106498</v>
      </c>
      <c r="J43" s="2"/>
      <c r="K43" s="2">
        <v>0</v>
      </c>
      <c r="L43" s="2">
        <f t="shared" si="5"/>
        <v>0</v>
      </c>
      <c r="M43" s="2">
        <v>6.4082499999999998</v>
      </c>
      <c r="N43" s="2">
        <v>0</v>
      </c>
      <c r="O43" s="2"/>
      <c r="P43" s="2">
        <v>8.1913666666666707</v>
      </c>
      <c r="Q43" s="2">
        <v>22742.669504360001</v>
      </c>
      <c r="R43" s="2"/>
      <c r="S43" s="2">
        <v>17.924699596865501</v>
      </c>
      <c r="T43" s="2">
        <f t="shared" si="6"/>
        <v>4.4811748992163754</v>
      </c>
      <c r="U43" s="2">
        <v>7.4895166666666704</v>
      </c>
      <c r="V43" s="2">
        <v>3887.08883712738</v>
      </c>
      <c r="W43" s="2"/>
      <c r="X43" s="2">
        <v>8.1913666666666707</v>
      </c>
      <c r="Y43" s="2">
        <v>22742.669504360001</v>
      </c>
      <c r="Z43" s="2"/>
      <c r="AA43" s="2">
        <v>2.2415339601331801</v>
      </c>
      <c r="AB43" s="2">
        <f t="shared" si="7"/>
        <v>0.56038349003329502</v>
      </c>
      <c r="AC43" s="2">
        <v>13.3226</v>
      </c>
      <c r="AD43" s="2">
        <v>2345.2867677940999</v>
      </c>
      <c r="AE43" s="2"/>
      <c r="AF43" s="2">
        <v>11.862866666666701</v>
      </c>
      <c r="AG43" s="2">
        <v>7509.6298463247203</v>
      </c>
      <c r="AH43" s="2"/>
      <c r="AI43" s="2">
        <v>401.15006656919002</v>
      </c>
      <c r="AJ43" s="2">
        <f t="shared" si="8"/>
        <v>100.2875166422975</v>
      </c>
      <c r="AK43" s="2">
        <v>17.29955</v>
      </c>
      <c r="AL43" s="2">
        <v>441065.46166552801</v>
      </c>
      <c r="AM43" s="2"/>
      <c r="AN43" s="2">
        <v>17.298683333333301</v>
      </c>
      <c r="AO43" s="2">
        <v>370197.11985565</v>
      </c>
      <c r="AP43" s="2"/>
      <c r="AQ43" s="2">
        <v>0</v>
      </c>
      <c r="AR43" s="2">
        <f t="shared" si="9"/>
        <v>0</v>
      </c>
      <c r="AS43" s="2">
        <v>18.552766666666699</v>
      </c>
      <c r="AT43" s="2">
        <v>0</v>
      </c>
      <c r="AU43" s="2"/>
      <c r="AV43" s="2">
        <v>11.862866666666701</v>
      </c>
      <c r="AW43" s="2">
        <v>7509.6298463247203</v>
      </c>
    </row>
    <row r="44" spans="1:49">
      <c r="A44" s="3"/>
      <c r="B44" s="3"/>
      <c r="C44" s="3" t="s">
        <v>59</v>
      </c>
      <c r="D44" s="3"/>
      <c r="E44" s="3"/>
      <c r="F44" s="3" t="s">
        <v>7</v>
      </c>
      <c r="G44" s="3" t="s">
        <v>28</v>
      </c>
      <c r="H44" s="3"/>
      <c r="I44" s="4">
        <v>44517.321606435202</v>
      </c>
      <c r="J44" s="2"/>
      <c r="K44" s="2">
        <v>0</v>
      </c>
      <c r="L44" s="2">
        <f t="shared" si="5"/>
        <v>0</v>
      </c>
      <c r="M44" s="2">
        <v>6.3756166666666703</v>
      </c>
      <c r="N44" s="2">
        <v>0</v>
      </c>
      <c r="O44" s="2"/>
      <c r="P44" s="2">
        <v>8.1652500000000003</v>
      </c>
      <c r="Q44" s="2">
        <v>30638.755205519799</v>
      </c>
      <c r="R44" s="2"/>
      <c r="S44" s="2">
        <v>8.2937452575467692</v>
      </c>
      <c r="T44" s="2">
        <f t="shared" si="6"/>
        <v>2.0734363143866923</v>
      </c>
      <c r="U44" s="2">
        <v>7.4242499999999998</v>
      </c>
      <c r="V44" s="2">
        <v>2422.9974031593201</v>
      </c>
      <c r="W44" s="2"/>
      <c r="X44" s="2">
        <v>8.1652500000000003</v>
      </c>
      <c r="Y44" s="2">
        <v>30638.755205519799</v>
      </c>
      <c r="Z44" s="2"/>
      <c r="AA44" s="2">
        <v>2.27110399262068</v>
      </c>
      <c r="AB44" s="2">
        <f t="shared" si="7"/>
        <v>0.56777599815516999</v>
      </c>
      <c r="AC44" s="2">
        <v>13.321300000000001</v>
      </c>
      <c r="AD44" s="2">
        <v>2967.2278117374799</v>
      </c>
      <c r="AE44" s="2"/>
      <c r="AF44" s="2">
        <v>11.856350000000001</v>
      </c>
      <c r="AG44" s="2">
        <v>9377.3855176128</v>
      </c>
      <c r="AH44" s="2"/>
      <c r="AI44" s="2">
        <v>415.03852940578503</v>
      </c>
      <c r="AJ44" s="2">
        <f t="shared" si="8"/>
        <v>103.75963235144626</v>
      </c>
      <c r="AK44" s="2">
        <v>17.299566666666699</v>
      </c>
      <c r="AL44" s="2">
        <v>572357.65235647</v>
      </c>
      <c r="AM44" s="2"/>
      <c r="AN44" s="2">
        <v>17.294366666666701</v>
      </c>
      <c r="AO44" s="2">
        <v>464450.58790184098</v>
      </c>
      <c r="AP44" s="2"/>
      <c r="AQ44" s="2">
        <v>0</v>
      </c>
      <c r="AR44" s="2">
        <f t="shared" si="9"/>
        <v>0</v>
      </c>
      <c r="AS44" s="2">
        <v>18.578766666666699</v>
      </c>
      <c r="AT44" s="2">
        <v>0</v>
      </c>
      <c r="AU44" s="2"/>
      <c r="AV44" s="2">
        <v>11.856350000000001</v>
      </c>
      <c r="AW44" s="2">
        <v>9377.3855176128</v>
      </c>
    </row>
    <row r="45" spans="1:49">
      <c r="A45" s="3"/>
      <c r="B45" s="3"/>
      <c r="C45" s="3" t="s">
        <v>13</v>
      </c>
      <c r="D45" s="3"/>
      <c r="E45" s="3"/>
      <c r="F45" s="3" t="s">
        <v>84</v>
      </c>
      <c r="G45" s="3" t="s">
        <v>28</v>
      </c>
      <c r="H45" s="3"/>
      <c r="I45" s="4">
        <v>44517.344332673601</v>
      </c>
      <c r="J45" s="2"/>
      <c r="K45" s="2">
        <v>805.83110573251702</v>
      </c>
      <c r="L45" s="2">
        <f t="shared" si="5"/>
        <v>201.45777643312925</v>
      </c>
      <c r="M45" s="2">
        <v>6.4017333333333299</v>
      </c>
      <c r="N45" s="2">
        <v>82846.418796844097</v>
      </c>
      <c r="O45" s="2"/>
      <c r="P45" s="2">
        <v>8.1848333333333301</v>
      </c>
      <c r="Q45" s="2">
        <v>28160.3380642845</v>
      </c>
      <c r="R45" s="2"/>
      <c r="S45" s="2">
        <v>496.52346775512098</v>
      </c>
      <c r="T45" s="2">
        <f t="shared" si="6"/>
        <v>124.13086693878024</v>
      </c>
      <c r="U45" s="2">
        <v>7.4634166666666699</v>
      </c>
      <c r="V45" s="2">
        <v>133324.13789701299</v>
      </c>
      <c r="W45" s="2"/>
      <c r="X45" s="2">
        <v>8.1848333333333301</v>
      </c>
      <c r="Y45" s="2">
        <v>28160.3380642845</v>
      </c>
      <c r="Z45" s="2"/>
      <c r="AA45" s="2">
        <v>734.817045249123</v>
      </c>
      <c r="AB45" s="2">
        <f t="shared" si="7"/>
        <v>183.70426131228075</v>
      </c>
      <c r="AC45" s="2">
        <v>13.321300000000001</v>
      </c>
      <c r="AD45" s="2">
        <v>883125.29232017801</v>
      </c>
      <c r="AE45" s="2"/>
      <c r="AF45" s="2">
        <v>11.856350000000001</v>
      </c>
      <c r="AG45" s="2">
        <v>8626.0307443538895</v>
      </c>
      <c r="AH45" s="2"/>
      <c r="AI45" s="2">
        <v>1046.51722422131</v>
      </c>
      <c r="AJ45" s="2">
        <f t="shared" si="8"/>
        <v>261.6293060553275</v>
      </c>
      <c r="AK45" s="2">
        <v>17.299566666666699</v>
      </c>
      <c r="AL45" s="2">
        <v>1381891.0052819401</v>
      </c>
      <c r="AM45" s="2"/>
      <c r="AN45" s="2">
        <v>17.294366666666701</v>
      </c>
      <c r="AO45" s="2">
        <v>446938.17625408899</v>
      </c>
      <c r="AP45" s="2"/>
      <c r="AQ45" s="2">
        <v>536.71218814863801</v>
      </c>
      <c r="AR45" s="2">
        <f t="shared" si="9"/>
        <v>134.1780470371595</v>
      </c>
      <c r="AS45" s="2">
        <v>19.272133333333301</v>
      </c>
      <c r="AT45" s="2">
        <v>29677.5251946344</v>
      </c>
      <c r="AU45" s="2"/>
      <c r="AV45" s="2">
        <v>11.856350000000001</v>
      </c>
      <c r="AW45" s="2">
        <v>8626.0307443538895</v>
      </c>
    </row>
    <row r="46" spans="1:49">
      <c r="A46" s="3"/>
      <c r="B46" s="3"/>
      <c r="C46" s="3" t="s">
        <v>90</v>
      </c>
      <c r="D46" s="3"/>
      <c r="E46" s="3"/>
      <c r="F46" s="3" t="s">
        <v>10</v>
      </c>
      <c r="G46" s="3" t="s">
        <v>28</v>
      </c>
      <c r="H46" s="3"/>
      <c r="I46" s="4">
        <v>44517.367018460602</v>
      </c>
      <c r="J46" s="2"/>
      <c r="K46" s="2">
        <v>739.42509958288201</v>
      </c>
      <c r="L46" s="2">
        <f t="shared" si="5"/>
        <v>184.8562748957205</v>
      </c>
      <c r="M46" s="2">
        <v>6.4278333333333304</v>
      </c>
      <c r="N46" s="2">
        <v>90845.794018574699</v>
      </c>
      <c r="O46" s="2"/>
      <c r="P46" s="2">
        <v>8.1783000000000001</v>
      </c>
      <c r="Q46" s="2">
        <v>33568.681346613397</v>
      </c>
      <c r="R46" s="2"/>
      <c r="S46" s="2">
        <v>454.63973542362402</v>
      </c>
      <c r="T46" s="2">
        <f t="shared" si="6"/>
        <v>113.659933855906</v>
      </c>
      <c r="U46" s="2">
        <v>7.4568833333333302</v>
      </c>
      <c r="V46" s="2">
        <v>145523.39291814799</v>
      </c>
      <c r="W46" s="2"/>
      <c r="X46" s="2">
        <v>8.1783000000000001</v>
      </c>
      <c r="Y46" s="2">
        <v>33568.681346613397</v>
      </c>
      <c r="Z46" s="2"/>
      <c r="AA46" s="2">
        <v>726.080378398584</v>
      </c>
      <c r="AB46" s="2">
        <f t="shared" si="7"/>
        <v>181.520094599646</v>
      </c>
      <c r="AC46" s="2">
        <v>13.3225833333333</v>
      </c>
      <c r="AD46" s="2">
        <v>1004459.8899238399</v>
      </c>
      <c r="AE46" s="2"/>
      <c r="AF46" s="2">
        <v>11.856350000000001</v>
      </c>
      <c r="AG46" s="2">
        <v>9929.2352247234103</v>
      </c>
      <c r="AH46" s="2"/>
      <c r="AI46" s="2">
        <v>1046.34379264431</v>
      </c>
      <c r="AJ46" s="2">
        <f t="shared" si="8"/>
        <v>261.58594816107751</v>
      </c>
      <c r="AK46" s="2">
        <v>17.299566666666699</v>
      </c>
      <c r="AL46" s="2">
        <v>1547576.88823104</v>
      </c>
      <c r="AM46" s="2"/>
      <c r="AN46" s="2">
        <v>17.294366666666701</v>
      </c>
      <c r="AO46" s="2">
        <v>500607.83250673499</v>
      </c>
      <c r="AP46" s="2"/>
      <c r="AQ46" s="2">
        <v>523.07867539037602</v>
      </c>
      <c r="AR46" s="2">
        <f t="shared" si="9"/>
        <v>130.76966884759401</v>
      </c>
      <c r="AS46" s="2">
        <v>19.363099999999999</v>
      </c>
      <c r="AT46" s="2">
        <v>33346.479400201802</v>
      </c>
      <c r="AU46" s="2"/>
      <c r="AV46" s="2">
        <v>11.856350000000001</v>
      </c>
      <c r="AW46" s="2">
        <v>9929.2352247234103</v>
      </c>
    </row>
    <row r="47" spans="1:49">
      <c r="A47" s="3"/>
      <c r="B47" s="3"/>
      <c r="C47" s="3" t="s">
        <v>38</v>
      </c>
      <c r="D47" s="3"/>
      <c r="E47" s="3"/>
      <c r="F47" s="3" t="s">
        <v>50</v>
      </c>
      <c r="G47" s="3" t="s">
        <v>28</v>
      </c>
      <c r="H47" s="3"/>
      <c r="I47" s="4">
        <v>44517.389750891198</v>
      </c>
      <c r="J47" s="2"/>
      <c r="K47" s="2">
        <v>789.43194679996998</v>
      </c>
      <c r="L47" s="2">
        <f t="shared" si="5"/>
        <v>197.35798669999249</v>
      </c>
      <c r="M47" s="2">
        <v>6.4082333333333299</v>
      </c>
      <c r="N47" s="2">
        <v>95900.659871465599</v>
      </c>
      <c r="O47" s="2"/>
      <c r="P47" s="2">
        <v>8.1913499999999999</v>
      </c>
      <c r="Q47" s="2">
        <v>33254.236083463002</v>
      </c>
      <c r="R47" s="2"/>
      <c r="S47" s="2">
        <v>477.12232124091003</v>
      </c>
      <c r="T47" s="2">
        <f t="shared" si="6"/>
        <v>119.28058031022751</v>
      </c>
      <c r="U47" s="2">
        <v>7.46993333333333</v>
      </c>
      <c r="V47" s="2">
        <v>151289.17352239901</v>
      </c>
      <c r="W47" s="2"/>
      <c r="X47" s="2">
        <v>8.1913499999999999</v>
      </c>
      <c r="Y47" s="2">
        <v>33254.236083463002</v>
      </c>
      <c r="Z47" s="2"/>
      <c r="AA47" s="2">
        <v>779.22180100585399</v>
      </c>
      <c r="AB47" s="2">
        <f t="shared" si="7"/>
        <v>194.8054502514635</v>
      </c>
      <c r="AC47" s="2">
        <v>13.3226</v>
      </c>
      <c r="AD47" s="2">
        <v>992372.65224179102</v>
      </c>
      <c r="AE47" s="2"/>
      <c r="AF47" s="2">
        <v>11.856350000000001</v>
      </c>
      <c r="AG47" s="2">
        <v>9140.7449975878499</v>
      </c>
      <c r="AH47" s="2"/>
      <c r="AI47" s="2">
        <v>1070.9715626244899</v>
      </c>
      <c r="AJ47" s="2">
        <f t="shared" si="8"/>
        <v>267.74289065612248</v>
      </c>
      <c r="AK47" s="2">
        <v>17.29955</v>
      </c>
      <c r="AL47" s="2">
        <v>1597500.37091907</v>
      </c>
      <c r="AM47" s="2"/>
      <c r="AN47" s="2">
        <v>17.294350000000001</v>
      </c>
      <c r="AO47" s="2">
        <v>504911.85027434799</v>
      </c>
      <c r="AP47" s="2"/>
      <c r="AQ47" s="2">
        <v>788.99635306039102</v>
      </c>
      <c r="AR47" s="2">
        <f t="shared" si="9"/>
        <v>197.24908826509775</v>
      </c>
      <c r="AS47" s="2">
        <v>19.5104333333333</v>
      </c>
      <c r="AT47" s="2">
        <v>45215.719004550898</v>
      </c>
      <c r="AU47" s="2"/>
      <c r="AV47" s="2">
        <v>11.856350000000001</v>
      </c>
      <c r="AW47" s="2">
        <v>9140.7449975878499</v>
      </c>
    </row>
    <row r="48" spans="1:49">
      <c r="A48" s="3"/>
      <c r="B48" s="3"/>
      <c r="C48" s="3" t="s">
        <v>121</v>
      </c>
      <c r="D48" s="3"/>
      <c r="E48" s="3"/>
      <c r="F48" s="3" t="s">
        <v>98</v>
      </c>
      <c r="G48" s="3" t="s">
        <v>28</v>
      </c>
      <c r="H48" s="3"/>
      <c r="I48" s="4">
        <v>44517.412429490701</v>
      </c>
      <c r="J48" s="2"/>
      <c r="K48" s="2">
        <v>125.727122779049</v>
      </c>
      <c r="L48" s="2">
        <f t="shared" si="5"/>
        <v>31.431780694762249</v>
      </c>
      <c r="M48" s="2">
        <v>6.3690833333333297</v>
      </c>
      <c r="N48" s="2">
        <v>11908.113645183599</v>
      </c>
      <c r="O48" s="2"/>
      <c r="P48" s="2">
        <v>8.1783000000000001</v>
      </c>
      <c r="Q48" s="2">
        <v>25295.3782748962</v>
      </c>
      <c r="R48" s="2"/>
      <c r="S48" s="2">
        <v>144.28447908824</v>
      </c>
      <c r="T48" s="2">
        <f t="shared" si="6"/>
        <v>36.071119772060001</v>
      </c>
      <c r="U48" s="2">
        <v>7.4503500000000003</v>
      </c>
      <c r="V48" s="2">
        <v>34801.016890255101</v>
      </c>
      <c r="W48" s="2"/>
      <c r="X48" s="2">
        <v>8.1783000000000001</v>
      </c>
      <c r="Y48" s="2">
        <v>25295.3782748962</v>
      </c>
      <c r="Z48" s="2"/>
      <c r="AA48" s="2">
        <v>527.99304116080498</v>
      </c>
      <c r="AB48" s="2">
        <f t="shared" si="7"/>
        <v>131.99826029020124</v>
      </c>
      <c r="AC48" s="2">
        <v>13.3212833333333</v>
      </c>
      <c r="AD48" s="2">
        <v>580088.66749969602</v>
      </c>
      <c r="AE48" s="2"/>
      <c r="AF48" s="2">
        <v>11.856350000000001</v>
      </c>
      <c r="AG48" s="2">
        <v>7885.5880108190404</v>
      </c>
      <c r="AH48" s="2"/>
      <c r="AI48" s="2">
        <v>1021.47945623679</v>
      </c>
      <c r="AJ48" s="2">
        <f t="shared" si="8"/>
        <v>255.36986405919751</v>
      </c>
      <c r="AK48" s="2">
        <v>17.299566666666699</v>
      </c>
      <c r="AL48" s="2">
        <v>1251341.7953049301</v>
      </c>
      <c r="AM48" s="2"/>
      <c r="AN48" s="2">
        <v>17.294366666666701</v>
      </c>
      <c r="AO48" s="2">
        <v>414602.08368172398</v>
      </c>
      <c r="AP48" s="2"/>
      <c r="AQ48" s="2">
        <v>908.58638456693598</v>
      </c>
      <c r="AR48" s="2">
        <f t="shared" si="9"/>
        <v>227.14659614173399</v>
      </c>
      <c r="AS48" s="2">
        <v>19.003450000000001</v>
      </c>
      <c r="AT48" s="2">
        <v>44573.591631358402</v>
      </c>
      <c r="AU48" s="2"/>
      <c r="AV48" s="2">
        <v>11.856350000000001</v>
      </c>
      <c r="AW48" s="2">
        <v>7885.5880108190404</v>
      </c>
    </row>
    <row r="49" spans="1:49">
      <c r="A49" s="3"/>
      <c r="B49" s="3"/>
      <c r="C49" s="3" t="s">
        <v>42</v>
      </c>
      <c r="D49" s="3"/>
      <c r="E49" s="3"/>
      <c r="F49" s="3" t="s">
        <v>116</v>
      </c>
      <c r="G49" s="3" t="s">
        <v>28</v>
      </c>
      <c r="H49" s="3"/>
      <c r="I49" s="4">
        <v>44517.435149479199</v>
      </c>
      <c r="J49" s="2"/>
      <c r="K49" s="2">
        <v>119.756008088358</v>
      </c>
      <c r="L49" s="2">
        <f t="shared" si="5"/>
        <v>29.9390020220895</v>
      </c>
      <c r="M49" s="2">
        <v>6.3821500000000002</v>
      </c>
      <c r="N49" s="2">
        <v>12265.638831976299</v>
      </c>
      <c r="O49" s="2"/>
      <c r="P49" s="2">
        <v>8.1848333333333301</v>
      </c>
      <c r="Q49" s="2">
        <v>27347.954938090999</v>
      </c>
      <c r="R49" s="2"/>
      <c r="S49" s="2">
        <v>128.23304590076401</v>
      </c>
      <c r="T49" s="2">
        <f t="shared" si="6"/>
        <v>32.058261475191003</v>
      </c>
      <c r="U49" s="2">
        <v>7.4568833333333302</v>
      </c>
      <c r="V49" s="2">
        <v>33439.205773408503</v>
      </c>
      <c r="W49" s="2"/>
      <c r="X49" s="2">
        <v>8.1848333333333301</v>
      </c>
      <c r="Y49" s="2">
        <v>27347.954938090999</v>
      </c>
      <c r="Z49" s="2"/>
      <c r="AA49" s="2">
        <v>498.100228159994</v>
      </c>
      <c r="AB49" s="2">
        <f t="shared" si="7"/>
        <v>124.5250570399985</v>
      </c>
      <c r="AC49" s="2">
        <v>13.3212833333333</v>
      </c>
      <c r="AD49" s="2">
        <v>545143.41912867397</v>
      </c>
      <c r="AE49" s="2"/>
      <c r="AF49" s="2">
        <v>11.856350000000001</v>
      </c>
      <c r="AG49" s="2">
        <v>7855.2847699956801</v>
      </c>
      <c r="AH49" s="2"/>
      <c r="AI49" s="2">
        <v>991.46848210041901</v>
      </c>
      <c r="AJ49" s="2">
        <f t="shared" si="8"/>
        <v>247.86712052510475</v>
      </c>
      <c r="AK49" s="2">
        <v>17.29955</v>
      </c>
      <c r="AL49" s="2">
        <v>1202062.28978041</v>
      </c>
      <c r="AM49" s="2"/>
      <c r="AN49" s="2">
        <v>17.294366666666701</v>
      </c>
      <c r="AO49" s="2">
        <v>410288.27463263302</v>
      </c>
      <c r="AP49" s="2"/>
      <c r="AQ49" s="2">
        <v>665.56580321513104</v>
      </c>
      <c r="AR49" s="2">
        <f t="shared" si="9"/>
        <v>166.39145080378276</v>
      </c>
      <c r="AS49" s="2">
        <v>18.960100000000001</v>
      </c>
      <c r="AT49" s="2">
        <v>33091.151430382102</v>
      </c>
      <c r="AU49" s="2"/>
      <c r="AV49" s="2">
        <v>11.856350000000001</v>
      </c>
      <c r="AW49" s="2">
        <v>7855.2847699956801</v>
      </c>
    </row>
    <row r="50" spans="1:49">
      <c r="A50" s="3"/>
      <c r="B50" s="3"/>
      <c r="C50" s="3" t="s">
        <v>109</v>
      </c>
      <c r="D50" s="3"/>
      <c r="E50" s="3"/>
      <c r="F50" s="3" t="s">
        <v>100</v>
      </c>
      <c r="G50" s="3" t="s">
        <v>28</v>
      </c>
      <c r="H50" s="3"/>
      <c r="I50" s="4">
        <v>44517.457857592599</v>
      </c>
      <c r="J50" s="2"/>
      <c r="K50" s="2">
        <v>125.98017574578</v>
      </c>
      <c r="L50" s="2">
        <f t="shared" si="5"/>
        <v>31.495043936445001</v>
      </c>
      <c r="M50" s="2">
        <v>6.3821333333333303</v>
      </c>
      <c r="N50" s="2">
        <v>12087.192681332601</v>
      </c>
      <c r="O50" s="2"/>
      <c r="P50" s="2">
        <v>8.1913499999999999</v>
      </c>
      <c r="Q50" s="2">
        <v>25624.444223988201</v>
      </c>
      <c r="R50" s="2"/>
      <c r="S50" s="2">
        <v>141.51913837601299</v>
      </c>
      <c r="T50" s="2">
        <f t="shared" si="6"/>
        <v>35.379784594003247</v>
      </c>
      <c r="U50" s="2">
        <v>7.46993333333333</v>
      </c>
      <c r="V50" s="2">
        <v>34578.071694221202</v>
      </c>
      <c r="W50" s="2"/>
      <c r="X50" s="2">
        <v>8.1913499999999999</v>
      </c>
      <c r="Y50" s="2">
        <v>25624.444223988201</v>
      </c>
      <c r="Z50" s="2"/>
      <c r="AA50" s="2">
        <v>507.356133535504</v>
      </c>
      <c r="AB50" s="2">
        <f t="shared" si="7"/>
        <v>126.839033383876</v>
      </c>
      <c r="AC50" s="2">
        <v>13.3212833333333</v>
      </c>
      <c r="AD50" s="2">
        <v>526058.86099351104</v>
      </c>
      <c r="AE50" s="2"/>
      <c r="AF50" s="2">
        <v>11.856350000000001</v>
      </c>
      <c r="AG50" s="2">
        <v>7441.9941780910303</v>
      </c>
      <c r="AH50" s="2"/>
      <c r="AI50" s="2">
        <v>1015.76423615825</v>
      </c>
      <c r="AJ50" s="2">
        <f t="shared" si="8"/>
        <v>253.9410590395625</v>
      </c>
      <c r="AK50" s="2">
        <v>17.299533333333301</v>
      </c>
      <c r="AL50" s="2">
        <v>1157539.6467297601</v>
      </c>
      <c r="AM50" s="2"/>
      <c r="AN50" s="2">
        <v>17.294350000000001</v>
      </c>
      <c r="AO50" s="2">
        <v>385673.609226548</v>
      </c>
      <c r="AP50" s="2"/>
      <c r="AQ50" s="2">
        <v>684.87223303023495</v>
      </c>
      <c r="AR50" s="2">
        <f t="shared" si="9"/>
        <v>171.21805825755874</v>
      </c>
      <c r="AS50" s="2">
        <v>18.886416666666701</v>
      </c>
      <c r="AT50" s="2">
        <v>32207.250623847802</v>
      </c>
      <c r="AU50" s="2"/>
      <c r="AV50" s="2">
        <v>11.856350000000001</v>
      </c>
      <c r="AW50" s="2">
        <v>7441.9941780910303</v>
      </c>
    </row>
    <row r="51" spans="1:49">
      <c r="A51" s="3"/>
      <c r="B51" s="3"/>
      <c r="C51" s="3" t="s">
        <v>54</v>
      </c>
      <c r="D51" s="3"/>
      <c r="E51" s="3"/>
      <c r="F51" s="3" t="s">
        <v>31</v>
      </c>
      <c r="G51" s="3" t="s">
        <v>28</v>
      </c>
      <c r="H51" s="3"/>
      <c r="I51" s="4">
        <v>44517.503277430602</v>
      </c>
      <c r="J51" s="2"/>
      <c r="K51" s="2">
        <v>1628.8656107306399</v>
      </c>
      <c r="L51" s="2">
        <f t="shared" si="5"/>
        <v>407.21640268265998</v>
      </c>
      <c r="M51" s="2">
        <v>6.3821333333333303</v>
      </c>
      <c r="N51" s="2">
        <v>191677.54956699099</v>
      </c>
      <c r="O51" s="2"/>
      <c r="P51" s="2">
        <v>8.1717666666666702</v>
      </c>
      <c r="Q51" s="2">
        <v>33263.292204151701</v>
      </c>
      <c r="R51" s="2"/>
      <c r="S51" s="2">
        <v>613.90148701336</v>
      </c>
      <c r="T51" s="2">
        <f t="shared" si="6"/>
        <v>153.47537175334</v>
      </c>
      <c r="U51" s="2">
        <v>7.4438333333333304</v>
      </c>
      <c r="V51" s="2">
        <v>194713.04850161899</v>
      </c>
      <c r="W51" s="2"/>
      <c r="X51" s="2">
        <v>8.1717666666666702</v>
      </c>
      <c r="Y51" s="2">
        <v>33263.292204151701</v>
      </c>
      <c r="Z51" s="2"/>
      <c r="AA51" s="2">
        <v>1450.4899432806101</v>
      </c>
      <c r="AB51" s="2">
        <f t="shared" si="7"/>
        <v>362.62248582015252</v>
      </c>
      <c r="AC51" s="2">
        <v>13.3212833333333</v>
      </c>
      <c r="AD51" s="2">
        <v>2026561.06273764</v>
      </c>
      <c r="AE51" s="2"/>
      <c r="AF51" s="2">
        <v>11.8563333333333</v>
      </c>
      <c r="AG51" s="2">
        <v>10027.966459401099</v>
      </c>
      <c r="AH51" s="2"/>
      <c r="AI51" s="2">
        <v>559.59950514612603</v>
      </c>
      <c r="AJ51" s="2">
        <f t="shared" si="8"/>
        <v>139.89987628653151</v>
      </c>
      <c r="AK51" s="2">
        <v>17.29955</v>
      </c>
      <c r="AL51" s="2">
        <v>902666.77063440101</v>
      </c>
      <c r="AM51" s="2"/>
      <c r="AN51" s="2">
        <v>17.294350000000001</v>
      </c>
      <c r="AO51" s="2">
        <v>544419.68402252602</v>
      </c>
      <c r="AP51" s="2"/>
      <c r="AQ51" s="2">
        <v>40.189870438750802</v>
      </c>
      <c r="AR51" s="2">
        <f t="shared" si="9"/>
        <v>10.0474676096877</v>
      </c>
      <c r="AS51" s="2">
        <v>19.220099999999999</v>
      </c>
      <c r="AT51" s="2">
        <v>4101.85544155156</v>
      </c>
      <c r="AU51" s="2"/>
      <c r="AV51" s="2">
        <v>11.8563333333333</v>
      </c>
      <c r="AW51" s="2">
        <v>10027.966459401099</v>
      </c>
    </row>
    <row r="52" spans="1:49">
      <c r="A52" s="3"/>
      <c r="B52" s="3"/>
      <c r="C52" s="3" t="s">
        <v>45</v>
      </c>
      <c r="D52" s="3"/>
      <c r="E52" s="3"/>
      <c r="F52" s="3" t="s">
        <v>69</v>
      </c>
      <c r="G52" s="3" t="s">
        <v>28</v>
      </c>
      <c r="H52" s="3"/>
      <c r="I52" s="4">
        <v>44517.526010636597</v>
      </c>
      <c r="J52" s="2"/>
      <c r="K52" s="2">
        <v>979.59476944380106</v>
      </c>
      <c r="L52" s="2">
        <f t="shared" si="5"/>
        <v>244.89869236095026</v>
      </c>
      <c r="M52" s="2">
        <v>6.38866666666667</v>
      </c>
      <c r="N52" s="2">
        <v>109580.884398965</v>
      </c>
      <c r="O52" s="2"/>
      <c r="P52" s="2">
        <v>8.1783000000000001</v>
      </c>
      <c r="Q52" s="2">
        <v>30842.3308163605</v>
      </c>
      <c r="R52" s="2"/>
      <c r="S52" s="2">
        <v>126.54728456585001</v>
      </c>
      <c r="T52" s="2">
        <f t="shared" si="6"/>
        <v>31.636821141462502</v>
      </c>
      <c r="U52" s="2">
        <v>7.4503500000000003</v>
      </c>
      <c r="V52" s="2">
        <v>37216.125856170402</v>
      </c>
      <c r="W52" s="2"/>
      <c r="X52" s="2">
        <v>8.1783000000000001</v>
      </c>
      <c r="Y52" s="2">
        <v>30842.3308163605</v>
      </c>
      <c r="Z52" s="2"/>
      <c r="AA52" s="2">
        <v>767.11787597309899</v>
      </c>
      <c r="AB52" s="2">
        <f t="shared" si="7"/>
        <v>191.77946899327475</v>
      </c>
      <c r="AC52" s="2">
        <v>13.3226</v>
      </c>
      <c r="AD52" s="2">
        <v>896831.87452931399</v>
      </c>
      <c r="AE52" s="2"/>
      <c r="AF52" s="2">
        <v>11.8563333333333</v>
      </c>
      <c r="AG52" s="2">
        <v>8391.0601206332794</v>
      </c>
      <c r="AH52" s="2"/>
      <c r="AI52" s="2">
        <v>494.22284436554799</v>
      </c>
      <c r="AJ52" s="2">
        <f t="shared" si="8"/>
        <v>123.555711091387</v>
      </c>
      <c r="AK52" s="2">
        <v>17.29955</v>
      </c>
      <c r="AL52" s="2">
        <v>674493.19410917303</v>
      </c>
      <c r="AM52" s="2"/>
      <c r="AN52" s="2">
        <v>17.294350000000001</v>
      </c>
      <c r="AO52" s="2">
        <v>460243.40662930999</v>
      </c>
      <c r="AP52" s="2"/>
      <c r="AQ52" s="2">
        <v>0</v>
      </c>
      <c r="AR52" s="2">
        <f t="shared" si="9"/>
        <v>0</v>
      </c>
      <c r="AS52" s="2">
        <v>19.493099999999998</v>
      </c>
      <c r="AT52" s="2">
        <v>0</v>
      </c>
      <c r="AU52" s="2"/>
      <c r="AV52" s="2">
        <v>11.8563333333333</v>
      </c>
      <c r="AW52" s="2">
        <v>8391.0601206332794</v>
      </c>
    </row>
    <row r="53" spans="1:49">
      <c r="A53" s="3"/>
      <c r="B53" s="3"/>
      <c r="C53" s="3" t="s">
        <v>111</v>
      </c>
      <c r="D53" s="3"/>
      <c r="E53" s="3"/>
      <c r="F53" s="3" t="s">
        <v>129</v>
      </c>
      <c r="G53" s="3" t="s">
        <v>28</v>
      </c>
      <c r="H53" s="3"/>
      <c r="I53" s="4">
        <v>44517.548678564803</v>
      </c>
      <c r="J53" s="2"/>
      <c r="K53" s="2">
        <v>789.80921305753998</v>
      </c>
      <c r="L53" s="2">
        <f t="shared" si="5"/>
        <v>197.45230326438499</v>
      </c>
      <c r="M53" s="2">
        <v>6.4017166666666698</v>
      </c>
      <c r="N53" s="2">
        <v>90601.920142269504</v>
      </c>
      <c r="O53" s="2"/>
      <c r="P53" s="2">
        <v>8.1848333333333301</v>
      </c>
      <c r="Q53" s="2">
        <v>31402.2993532726</v>
      </c>
      <c r="R53" s="2"/>
      <c r="S53" s="2">
        <v>50.3708049723991</v>
      </c>
      <c r="T53" s="2">
        <f t="shared" si="6"/>
        <v>12.592701243099775</v>
      </c>
      <c r="U53" s="2">
        <v>7.4503500000000003</v>
      </c>
      <c r="V53" s="2">
        <v>15082.4356390875</v>
      </c>
      <c r="W53" s="2"/>
      <c r="X53" s="2">
        <v>8.1848333333333301</v>
      </c>
      <c r="Y53" s="2">
        <v>31402.2993532726</v>
      </c>
      <c r="Z53" s="2"/>
      <c r="AA53" s="2">
        <v>575.783655934884</v>
      </c>
      <c r="AB53" s="2">
        <f t="shared" si="7"/>
        <v>143.945913983721</v>
      </c>
      <c r="AC53" s="2">
        <v>13.321300000000001</v>
      </c>
      <c r="AD53" s="2">
        <v>761208.15220249305</v>
      </c>
      <c r="AE53" s="2"/>
      <c r="AF53" s="2">
        <v>11.856350000000001</v>
      </c>
      <c r="AG53" s="2">
        <v>9488.8154157104509</v>
      </c>
      <c r="AH53" s="2"/>
      <c r="AI53" s="2">
        <v>399.104224352041</v>
      </c>
      <c r="AJ53" s="2">
        <f t="shared" si="8"/>
        <v>99.77605608801025</v>
      </c>
      <c r="AK53" s="2">
        <v>17.299566666666699</v>
      </c>
      <c r="AL53" s="2">
        <v>564882.91383546602</v>
      </c>
      <c r="AM53" s="2"/>
      <c r="AN53" s="2">
        <v>17.294366666666701</v>
      </c>
      <c r="AO53" s="2">
        <v>476529.77164678398</v>
      </c>
      <c r="AP53" s="2"/>
      <c r="AQ53" s="2">
        <v>0</v>
      </c>
      <c r="AR53" s="2">
        <f t="shared" si="9"/>
        <v>0</v>
      </c>
      <c r="AS53" s="2">
        <v>18.522449999999999</v>
      </c>
      <c r="AT53" s="2">
        <v>0</v>
      </c>
      <c r="AU53" s="2"/>
      <c r="AV53" s="2">
        <v>11.856350000000001</v>
      </c>
      <c r="AW53" s="2">
        <v>9488.8154157104509</v>
      </c>
    </row>
  </sheetData>
  <sortState xmlns:xlrd2="http://schemas.microsoft.com/office/spreadsheetml/2017/richdata2" ref="A3:AW53">
    <sortCondition ref="G2:G53"/>
  </sortState>
  <mergeCells count="11">
    <mergeCell ref="AA1:AE1"/>
    <mergeCell ref="A1:I1"/>
    <mergeCell ref="K1:O1"/>
    <mergeCell ref="P1:Q1"/>
    <mergeCell ref="S1:W1"/>
    <mergeCell ref="X1:Y1"/>
    <mergeCell ref="AF1:AG1"/>
    <mergeCell ref="AI1:AM1"/>
    <mergeCell ref="AN1:AO1"/>
    <mergeCell ref="AQ1:AU1"/>
    <mergeCell ref="AV1:AW1"/>
  </mergeCells>
  <conditionalFormatting sqref="O3:O17">
    <cfRule type="cellIs" dxfId="19" priority="21" operator="lessThan">
      <formula>80</formula>
    </cfRule>
    <cfRule type="cellIs" dxfId="18" priority="22" operator="greaterThan">
      <formula>120</formula>
    </cfRule>
  </conditionalFormatting>
  <conditionalFormatting sqref="O25:O35">
    <cfRule type="cellIs" dxfId="17" priority="19" operator="lessThan">
      <formula>70</formula>
    </cfRule>
    <cfRule type="cellIs" dxfId="16" priority="20" operator="greaterThan">
      <formula>130</formula>
    </cfRule>
  </conditionalFormatting>
  <conditionalFormatting sqref="W3:W17">
    <cfRule type="cellIs" dxfId="15" priority="17" operator="lessThan">
      <formula>80</formula>
    </cfRule>
    <cfRule type="cellIs" dxfId="14" priority="18" operator="greaterThan">
      <formula>120</formula>
    </cfRule>
  </conditionalFormatting>
  <conditionalFormatting sqref="W25:W35">
    <cfRule type="cellIs" dxfId="13" priority="15" operator="lessThan">
      <formula>70</formula>
    </cfRule>
    <cfRule type="cellIs" dxfId="12" priority="16" operator="greaterThan">
      <formula>130</formula>
    </cfRule>
  </conditionalFormatting>
  <conditionalFormatting sqref="AE3:AE17">
    <cfRule type="cellIs" dxfId="11" priority="11" operator="lessThan">
      <formula>80</formula>
    </cfRule>
    <cfRule type="cellIs" dxfId="10" priority="12" operator="greaterThan">
      <formula>120</formula>
    </cfRule>
  </conditionalFormatting>
  <conditionalFormatting sqref="AE25:AE34">
    <cfRule type="cellIs" dxfId="9" priority="9" operator="lessThan">
      <formula>70</formula>
    </cfRule>
    <cfRule type="cellIs" dxfId="8" priority="10" operator="greaterThan">
      <formula>130</formula>
    </cfRule>
  </conditionalFormatting>
  <conditionalFormatting sqref="AM3:AM17 AM35">
    <cfRule type="cellIs" dxfId="7" priority="7" operator="lessThan">
      <formula>80</formula>
    </cfRule>
    <cfRule type="cellIs" dxfId="6" priority="8" operator="greaterThan">
      <formula>120</formula>
    </cfRule>
  </conditionalFormatting>
  <conditionalFormatting sqref="AM25:AM34">
    <cfRule type="cellIs" dxfId="5" priority="5" operator="lessThan">
      <formula>70</formula>
    </cfRule>
    <cfRule type="cellIs" dxfId="4" priority="6" operator="greaterThan">
      <formula>130</formula>
    </cfRule>
  </conditionalFormatting>
  <conditionalFormatting sqref="AU3:AU17 AU35">
    <cfRule type="cellIs" dxfId="3" priority="3" operator="lessThan">
      <formula>80</formula>
    </cfRule>
    <cfRule type="cellIs" dxfId="2" priority="4" operator="greaterThan">
      <formula>120</formula>
    </cfRule>
  </conditionalFormatting>
  <conditionalFormatting sqref="AU25:AU34">
    <cfRule type="cellIs" dxfId="1" priority="1" operator="lessThan">
      <formula>70</formula>
    </cfRule>
    <cfRule type="cellIs" dxfId="0" priority="2" operator="greaterThan">
      <formula>130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ValueList_Helper!$A$1:$A$11</xm:f>
          </x14:formula1>
          <xm:sqref>G3:G53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6670-E7DE-4AF4-B7B7-B29B26549FBA}">
  <dimension ref="A1:K28"/>
  <sheetViews>
    <sheetView workbookViewId="0"/>
  </sheetViews>
  <sheetFormatPr defaultRowHeight="15"/>
  <cols>
    <col min="3" max="3" width="13.5703125" customWidth="1"/>
    <col min="4" max="4" width="20.5703125" customWidth="1"/>
    <col min="7" max="7" width="16.28515625" customWidth="1"/>
  </cols>
  <sheetData>
    <row r="1" spans="1:11">
      <c r="A1" t="s">
        <v>141</v>
      </c>
    </row>
    <row r="3" spans="1:11">
      <c r="A3">
        <v>513</v>
      </c>
    </row>
    <row r="5" spans="1:11">
      <c r="A5" s="203" t="s">
        <v>28</v>
      </c>
      <c r="B5" s="204"/>
      <c r="C5" s="204"/>
      <c r="D5" s="204"/>
      <c r="E5" s="204"/>
      <c r="F5" s="204"/>
      <c r="G5" s="205"/>
      <c r="H5" s="203" t="s">
        <v>91</v>
      </c>
      <c r="I5" s="204"/>
      <c r="J5" s="204"/>
      <c r="K5" s="205"/>
    </row>
    <row r="6" spans="1:11">
      <c r="A6" s="1" t="s">
        <v>115</v>
      </c>
      <c r="B6" s="1" t="s">
        <v>115</v>
      </c>
      <c r="C6" s="1" t="s">
        <v>57</v>
      </c>
      <c r="D6" s="1" t="s">
        <v>49</v>
      </c>
      <c r="E6" s="1" t="s">
        <v>60</v>
      </c>
      <c r="F6" s="1" t="s">
        <v>29</v>
      </c>
      <c r="G6" s="1" t="s">
        <v>64</v>
      </c>
      <c r="H6" s="1" t="s">
        <v>6</v>
      </c>
      <c r="I6" s="1" t="s">
        <v>23</v>
      </c>
      <c r="J6" s="1" t="s">
        <v>1</v>
      </c>
      <c r="K6" s="1" t="s">
        <v>72</v>
      </c>
    </row>
    <row r="7" spans="1:11">
      <c r="A7" s="3"/>
      <c r="B7" s="3"/>
      <c r="C7" s="3" t="s">
        <v>105</v>
      </c>
      <c r="D7" s="3" t="s">
        <v>73</v>
      </c>
      <c r="E7" s="3" t="s">
        <v>43</v>
      </c>
      <c r="F7" s="3" t="s">
        <v>134</v>
      </c>
      <c r="G7" s="4">
        <v>44516.867326678199</v>
      </c>
      <c r="H7" s="2">
        <v>6.3560333333333299</v>
      </c>
      <c r="I7" s="2">
        <v>68.942522546454796</v>
      </c>
      <c r="J7" s="2">
        <v>137.88504509290999</v>
      </c>
      <c r="K7" s="2">
        <v>4063.9979046457001</v>
      </c>
    </row>
    <row r="8" spans="1:11">
      <c r="A8" s="3"/>
      <c r="B8" s="3"/>
      <c r="C8" s="3" t="s">
        <v>105</v>
      </c>
      <c r="D8" s="3" t="s">
        <v>158</v>
      </c>
      <c r="E8" s="3" t="s">
        <v>43</v>
      </c>
      <c r="F8" s="3" t="s">
        <v>134</v>
      </c>
      <c r="G8" s="4">
        <v>44517.594086944402</v>
      </c>
      <c r="H8" s="2">
        <v>6.3821333333333303</v>
      </c>
      <c r="I8" s="2">
        <v>42.498450057319403</v>
      </c>
      <c r="J8" s="2">
        <v>84.996900114638706</v>
      </c>
      <c r="K8" s="2">
        <v>2605.4166864429399</v>
      </c>
    </row>
    <row r="9" spans="1:11">
      <c r="A9" s="3"/>
      <c r="B9" s="3"/>
      <c r="C9" s="3" t="s">
        <v>105</v>
      </c>
      <c r="D9" s="3" t="s">
        <v>159</v>
      </c>
      <c r="E9" s="3" t="s">
        <v>43</v>
      </c>
      <c r="F9" s="3" t="s">
        <v>134</v>
      </c>
      <c r="G9" s="4">
        <v>44517.616842766198</v>
      </c>
      <c r="H9" s="2">
        <v>6.3756166666666703</v>
      </c>
      <c r="I9" s="2">
        <v>45.9790612754135</v>
      </c>
      <c r="J9" s="2">
        <v>91.958122550827099</v>
      </c>
      <c r="K9" s="2">
        <v>2695.1859946009199</v>
      </c>
    </row>
    <row r="10" spans="1:11">
      <c r="A10" s="3"/>
      <c r="B10" s="3"/>
      <c r="C10" s="3" t="s">
        <v>105</v>
      </c>
      <c r="D10" s="3" t="s">
        <v>160</v>
      </c>
      <c r="E10" s="3" t="s">
        <v>43</v>
      </c>
      <c r="F10" s="3" t="s">
        <v>134</v>
      </c>
      <c r="G10" s="4">
        <v>44517.639552268498</v>
      </c>
      <c r="H10" s="2">
        <v>6.3625499999999997</v>
      </c>
      <c r="I10" s="2">
        <v>48.580104397966402</v>
      </c>
      <c r="J10" s="2">
        <v>97.160208795932803</v>
      </c>
      <c r="K10" s="2">
        <v>2933.7559028497699</v>
      </c>
    </row>
    <row r="11" spans="1:11">
      <c r="A11" s="3"/>
      <c r="B11" s="3"/>
      <c r="C11" s="3" t="s">
        <v>105</v>
      </c>
      <c r="D11" s="3" t="s">
        <v>161</v>
      </c>
      <c r="E11" s="3" t="s">
        <v>43</v>
      </c>
      <c r="F11" s="3" t="s">
        <v>134</v>
      </c>
      <c r="G11" s="4">
        <v>44517.662291689798</v>
      </c>
      <c r="H11" s="2">
        <v>6.3756166666666703</v>
      </c>
      <c r="I11" s="2">
        <v>48.190640051798503</v>
      </c>
      <c r="J11" s="2">
        <v>96.381280103596893</v>
      </c>
      <c r="K11" s="2">
        <v>2981.9820516306499</v>
      </c>
    </row>
    <row r="12" spans="1:11">
      <c r="A12" s="3"/>
      <c r="B12" s="3"/>
      <c r="C12" s="3" t="s">
        <v>105</v>
      </c>
      <c r="D12" s="3" t="s">
        <v>162</v>
      </c>
      <c r="E12" s="3" t="s">
        <v>43</v>
      </c>
      <c r="F12" s="3" t="s">
        <v>134</v>
      </c>
      <c r="G12" s="4">
        <v>44517.684975266202</v>
      </c>
      <c r="H12" s="2">
        <v>6.3690833333333297</v>
      </c>
      <c r="I12" s="2">
        <v>46.534079893859499</v>
      </c>
      <c r="J12" s="2">
        <v>93.068159787718898</v>
      </c>
      <c r="K12" s="2">
        <v>2726.7017549188799</v>
      </c>
    </row>
    <row r="13" spans="1:11">
      <c r="A13" s="3"/>
      <c r="B13" s="3"/>
      <c r="C13" s="3" t="s">
        <v>105</v>
      </c>
      <c r="D13" s="3" t="s">
        <v>163</v>
      </c>
      <c r="E13" s="3" t="s">
        <v>43</v>
      </c>
      <c r="F13" s="3" t="s">
        <v>134</v>
      </c>
      <c r="G13" s="4">
        <v>44517.707740034697</v>
      </c>
      <c r="H13" s="2">
        <v>6.3821500000000002</v>
      </c>
      <c r="I13" s="2">
        <v>49.275141777187898</v>
      </c>
      <c r="J13" s="2">
        <v>98.550283554375895</v>
      </c>
      <c r="K13" s="2">
        <v>2522.3926973102998</v>
      </c>
    </row>
    <row r="14" spans="1:11">
      <c r="H14" t="s">
        <v>142</v>
      </c>
      <c r="I14">
        <f>ROUND(STDEV(I7:I13),2)</f>
        <v>8.65</v>
      </c>
    </row>
    <row r="15" spans="1:11">
      <c r="A15" s="5" t="s">
        <v>143</v>
      </c>
      <c r="E15" s="6">
        <v>3.1429999999999998</v>
      </c>
      <c r="H15" t="s">
        <v>144</v>
      </c>
      <c r="I15">
        <f>ROUND((I14*E15),2)</f>
        <v>27.19</v>
      </c>
    </row>
    <row r="26" spans="1:8">
      <c r="A26" t="s">
        <v>145</v>
      </c>
    </row>
    <row r="27" spans="1:8">
      <c r="A27" t="s">
        <v>146</v>
      </c>
      <c r="C27" s="7" t="s">
        <v>147</v>
      </c>
    </row>
    <row r="28" spans="1:8">
      <c r="A28" t="s">
        <v>148</v>
      </c>
      <c r="H28" s="7" t="s">
        <v>149</v>
      </c>
    </row>
  </sheetData>
  <mergeCells count="2">
    <mergeCell ref="A5:G5"/>
    <mergeCell ref="H5:K5"/>
  </mergeCells>
  <hyperlinks>
    <hyperlink ref="H28" r:id="rId1" xr:uid="{B1CC3CF0-38BD-4CA0-A33D-CE58604EDE99}"/>
    <hyperlink ref="C27" r:id="rId2" xr:uid="{23990483-6AFE-4450-A09F-5CE03F60D0B1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952D-CF09-48EB-B8DB-E8407273C95F}">
  <dimension ref="A1:K28"/>
  <sheetViews>
    <sheetView workbookViewId="0"/>
  </sheetViews>
  <sheetFormatPr defaultRowHeight="15"/>
  <cols>
    <col min="3" max="3" width="13.5703125" customWidth="1"/>
    <col min="4" max="4" width="20.5703125" customWidth="1"/>
    <col min="7" max="7" width="16.28515625" customWidth="1"/>
  </cols>
  <sheetData>
    <row r="1" spans="1:11">
      <c r="A1" t="s">
        <v>141</v>
      </c>
    </row>
    <row r="3" spans="1:11">
      <c r="A3">
        <v>268</v>
      </c>
    </row>
    <row r="5" spans="1:11">
      <c r="A5" s="203" t="s">
        <v>28</v>
      </c>
      <c r="B5" s="204"/>
      <c r="C5" s="204"/>
      <c r="D5" s="204"/>
      <c r="E5" s="204"/>
      <c r="F5" s="204"/>
      <c r="G5" s="205"/>
      <c r="H5" s="203" t="s">
        <v>93</v>
      </c>
      <c r="I5" s="204"/>
      <c r="J5" s="204"/>
      <c r="K5" s="205"/>
    </row>
    <row r="6" spans="1:11">
      <c r="A6" s="1" t="s">
        <v>115</v>
      </c>
      <c r="B6" s="1" t="s">
        <v>115</v>
      </c>
      <c r="C6" s="1" t="s">
        <v>57</v>
      </c>
      <c r="D6" s="1" t="s">
        <v>49</v>
      </c>
      <c r="E6" s="1" t="s">
        <v>60</v>
      </c>
      <c r="F6" s="1" t="s">
        <v>29</v>
      </c>
      <c r="G6" s="1" t="s">
        <v>64</v>
      </c>
      <c r="H6" s="1" t="s">
        <v>6</v>
      </c>
      <c r="I6" s="1" t="s">
        <v>23</v>
      </c>
      <c r="J6" s="1" t="s">
        <v>1</v>
      </c>
      <c r="K6" s="1" t="s">
        <v>72</v>
      </c>
    </row>
    <row r="7" spans="1:11">
      <c r="A7" s="3"/>
      <c r="B7" s="3"/>
      <c r="C7" s="3" t="s">
        <v>105</v>
      </c>
      <c r="D7" s="3" t="s">
        <v>73</v>
      </c>
      <c r="E7" s="3" t="s">
        <v>43</v>
      </c>
      <c r="F7" s="3" t="s">
        <v>134</v>
      </c>
      <c r="G7" s="4">
        <v>44516.867326678199</v>
      </c>
      <c r="H7" s="2">
        <v>7.4568833333333302</v>
      </c>
      <c r="I7" s="2">
        <v>52.150623319745797</v>
      </c>
      <c r="J7" s="2">
        <v>104.30124663949201</v>
      </c>
      <c r="K7" s="2">
        <v>12503.0577015991</v>
      </c>
    </row>
    <row r="8" spans="1:11">
      <c r="A8" s="3"/>
      <c r="B8" s="3"/>
      <c r="C8" s="3" t="s">
        <v>105</v>
      </c>
      <c r="D8" s="3" t="s">
        <v>158</v>
      </c>
      <c r="E8" s="3" t="s">
        <v>43</v>
      </c>
      <c r="F8" s="3" t="s">
        <v>134</v>
      </c>
      <c r="G8" s="4">
        <v>44517.594086944402</v>
      </c>
      <c r="H8" s="2">
        <v>7.4634</v>
      </c>
      <c r="I8" s="2">
        <v>52.004651880498798</v>
      </c>
      <c r="J8" s="2">
        <v>104.00930376099799</v>
      </c>
      <c r="K8" s="2">
        <v>12966.916634794299</v>
      </c>
    </row>
    <row r="9" spans="1:11">
      <c r="A9" s="3"/>
      <c r="B9" s="3"/>
      <c r="C9" s="3" t="s">
        <v>105</v>
      </c>
      <c r="D9" s="3" t="s">
        <v>159</v>
      </c>
      <c r="E9" s="3" t="s">
        <v>43</v>
      </c>
      <c r="F9" s="3" t="s">
        <v>134</v>
      </c>
      <c r="G9" s="4">
        <v>44517.616842766198</v>
      </c>
      <c r="H9" s="2">
        <v>7.4634</v>
      </c>
      <c r="I9" s="2">
        <v>52.152104635560903</v>
      </c>
      <c r="J9" s="2">
        <v>104.30420927112201</v>
      </c>
      <c r="K9" s="2">
        <v>12433.428652327901</v>
      </c>
    </row>
    <row r="10" spans="1:11">
      <c r="A10" s="3"/>
      <c r="B10" s="3"/>
      <c r="C10" s="3" t="s">
        <v>105</v>
      </c>
      <c r="D10" s="3" t="s">
        <v>160</v>
      </c>
      <c r="E10" s="3" t="s">
        <v>43</v>
      </c>
      <c r="F10" s="3" t="s">
        <v>134</v>
      </c>
      <c r="G10" s="4">
        <v>44517.639552268498</v>
      </c>
      <c r="H10" s="2">
        <v>7.4634</v>
      </c>
      <c r="I10" s="2">
        <v>57.316890088916701</v>
      </c>
      <c r="J10" s="2">
        <v>114.633780177833</v>
      </c>
      <c r="K10" s="2">
        <v>14077.922734787</v>
      </c>
    </row>
    <row r="11" spans="1:11">
      <c r="A11" s="3"/>
      <c r="B11" s="3"/>
      <c r="C11" s="3" t="s">
        <v>105</v>
      </c>
      <c r="D11" s="3" t="s">
        <v>161</v>
      </c>
      <c r="E11" s="3" t="s">
        <v>43</v>
      </c>
      <c r="F11" s="3" t="s">
        <v>134</v>
      </c>
      <c r="G11" s="4">
        <v>44517.662291689798</v>
      </c>
      <c r="H11" s="2">
        <v>7.4634</v>
      </c>
      <c r="I11" s="2">
        <v>49.016558570312398</v>
      </c>
      <c r="J11" s="2">
        <v>98.033117140624796</v>
      </c>
      <c r="K11" s="2">
        <v>12336.034443774601</v>
      </c>
    </row>
    <row r="12" spans="1:11">
      <c r="A12" s="3"/>
      <c r="B12" s="3"/>
      <c r="C12" s="3" t="s">
        <v>105</v>
      </c>
      <c r="D12" s="3" t="s">
        <v>162</v>
      </c>
      <c r="E12" s="3" t="s">
        <v>43</v>
      </c>
      <c r="F12" s="3" t="s">
        <v>134</v>
      </c>
      <c r="G12" s="4">
        <v>44517.684975266202</v>
      </c>
      <c r="H12" s="2">
        <v>7.4177166666666698</v>
      </c>
      <c r="I12" s="2">
        <v>50.575159737125503</v>
      </c>
      <c r="J12" s="2">
        <v>101.15031947425101</v>
      </c>
      <c r="K12" s="2">
        <v>12052.9733398189</v>
      </c>
    </row>
    <row r="13" spans="1:11">
      <c r="A13" s="3"/>
      <c r="B13" s="3"/>
      <c r="C13" s="3" t="s">
        <v>105</v>
      </c>
      <c r="D13" s="3" t="s">
        <v>163</v>
      </c>
      <c r="E13" s="3" t="s">
        <v>43</v>
      </c>
      <c r="F13" s="3" t="s">
        <v>134</v>
      </c>
      <c r="G13" s="4">
        <v>44517.707740034697</v>
      </c>
      <c r="H13" s="2">
        <v>7.4503500000000003</v>
      </c>
      <c r="I13" s="2">
        <v>57.903188174824102</v>
      </c>
      <c r="J13" s="2">
        <v>115.806376349648</v>
      </c>
      <c r="K13" s="2">
        <v>12055.291633389999</v>
      </c>
    </row>
    <row r="14" spans="1:11">
      <c r="H14" t="s">
        <v>142</v>
      </c>
      <c r="I14">
        <f>ROUND(STDEV(I7:I13),2)</f>
        <v>3.34</v>
      </c>
    </row>
    <row r="15" spans="1:11">
      <c r="A15" s="5" t="s">
        <v>143</v>
      </c>
      <c r="E15" s="6">
        <v>3.1429999999999998</v>
      </c>
      <c r="H15" t="s">
        <v>144</v>
      </c>
      <c r="I15">
        <f>ROUND((I14*E15),2)</f>
        <v>10.5</v>
      </c>
    </row>
    <row r="26" spans="1:8">
      <c r="A26" t="s">
        <v>145</v>
      </c>
    </row>
    <row r="27" spans="1:8">
      <c r="A27" t="s">
        <v>146</v>
      </c>
      <c r="C27" s="7" t="s">
        <v>147</v>
      </c>
    </row>
    <row r="28" spans="1:8">
      <c r="A28" t="s">
        <v>148</v>
      </c>
      <c r="H28" s="7" t="s">
        <v>149</v>
      </c>
    </row>
  </sheetData>
  <mergeCells count="2">
    <mergeCell ref="A5:G5"/>
    <mergeCell ref="H5:K5"/>
  </mergeCells>
  <hyperlinks>
    <hyperlink ref="H28" r:id="rId1" xr:uid="{9D512E26-1628-4146-B343-7017974985CF}"/>
    <hyperlink ref="C27" r:id="rId2" xr:uid="{63179F63-56EC-4F2A-B484-CB50772DAD82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2B33-66E8-4EB7-ADDA-FC2FC00E6327}">
  <dimension ref="A1:K28"/>
  <sheetViews>
    <sheetView workbookViewId="0"/>
  </sheetViews>
  <sheetFormatPr defaultRowHeight="15"/>
  <cols>
    <col min="3" max="3" width="13.5703125" customWidth="1"/>
    <col min="4" max="4" width="20.5703125" customWidth="1"/>
    <col min="7" max="7" width="16.28515625" customWidth="1"/>
  </cols>
  <sheetData>
    <row r="1" spans="1:11">
      <c r="A1" t="s">
        <v>141</v>
      </c>
    </row>
    <row r="3" spans="1:11">
      <c r="A3">
        <v>275</v>
      </c>
    </row>
    <row r="5" spans="1:11">
      <c r="A5" s="203" t="s">
        <v>28</v>
      </c>
      <c r="B5" s="204"/>
      <c r="C5" s="204"/>
      <c r="D5" s="204"/>
      <c r="E5" s="204"/>
      <c r="F5" s="204"/>
      <c r="G5" s="205"/>
      <c r="H5" s="203" t="s">
        <v>80</v>
      </c>
      <c r="I5" s="204"/>
      <c r="J5" s="204"/>
      <c r="K5" s="205"/>
    </row>
    <row r="6" spans="1:11">
      <c r="A6" s="1" t="s">
        <v>115</v>
      </c>
      <c r="B6" s="1" t="s">
        <v>115</v>
      </c>
      <c r="C6" s="1" t="s">
        <v>57</v>
      </c>
      <c r="D6" s="1" t="s">
        <v>49</v>
      </c>
      <c r="E6" s="1" t="s">
        <v>60</v>
      </c>
      <c r="F6" s="1" t="s">
        <v>29</v>
      </c>
      <c r="G6" s="1" t="s">
        <v>64</v>
      </c>
      <c r="H6" s="1" t="s">
        <v>6</v>
      </c>
      <c r="I6" s="1" t="s">
        <v>23</v>
      </c>
      <c r="J6" s="1" t="s">
        <v>1</v>
      </c>
      <c r="K6" s="1" t="s">
        <v>72</v>
      </c>
    </row>
    <row r="7" spans="1:11">
      <c r="A7" s="3"/>
      <c r="B7" s="3"/>
      <c r="C7" s="3" t="s">
        <v>119</v>
      </c>
      <c r="D7" s="3" t="s">
        <v>151</v>
      </c>
      <c r="E7" s="3" t="s">
        <v>43</v>
      </c>
      <c r="F7" s="3" t="s">
        <v>87</v>
      </c>
      <c r="G7" s="4">
        <v>44517.730425046298</v>
      </c>
      <c r="H7" s="2">
        <v>13.3225833333333</v>
      </c>
      <c r="I7" s="2">
        <v>7.3876725067186904</v>
      </c>
      <c r="J7" s="2">
        <v>105.53817866740999</v>
      </c>
      <c r="K7" s="2">
        <v>6900.3260683179697</v>
      </c>
    </row>
    <row r="8" spans="1:11">
      <c r="A8" s="3"/>
      <c r="B8" s="3"/>
      <c r="C8" s="3" t="s">
        <v>119</v>
      </c>
      <c r="D8" s="3" t="s">
        <v>152</v>
      </c>
      <c r="E8" s="3" t="s">
        <v>43</v>
      </c>
      <c r="F8" s="3" t="s">
        <v>87</v>
      </c>
      <c r="G8" s="4">
        <v>44517.753160300897</v>
      </c>
      <c r="H8" s="2">
        <v>13.323883333333301</v>
      </c>
      <c r="I8" s="2">
        <v>7.34676997853507</v>
      </c>
      <c r="J8" s="2">
        <v>104.953856836215</v>
      </c>
      <c r="K8" s="2">
        <v>6506.2055036746997</v>
      </c>
    </row>
    <row r="9" spans="1:11">
      <c r="A9" s="3"/>
      <c r="B9" s="3"/>
      <c r="C9" s="3" t="s">
        <v>119</v>
      </c>
      <c r="D9" s="3" t="s">
        <v>153</v>
      </c>
      <c r="E9" s="3" t="s">
        <v>43</v>
      </c>
      <c r="F9" s="3" t="s">
        <v>87</v>
      </c>
      <c r="G9" s="4">
        <v>44517.775877916698</v>
      </c>
      <c r="H9" s="2">
        <v>13.3212833333333</v>
      </c>
      <c r="I9" s="2">
        <v>6.0385115811433296</v>
      </c>
      <c r="J9" s="2">
        <v>86.2644511591905</v>
      </c>
      <c r="K9" s="2">
        <v>5753.7176631344801</v>
      </c>
    </row>
    <row r="10" spans="1:11">
      <c r="A10" s="3"/>
      <c r="B10" s="3"/>
      <c r="C10" s="3" t="s">
        <v>119</v>
      </c>
      <c r="D10" s="3" t="s">
        <v>154</v>
      </c>
      <c r="E10" s="3" t="s">
        <v>43</v>
      </c>
      <c r="F10" s="3" t="s">
        <v>87</v>
      </c>
      <c r="G10" s="4">
        <v>44517.798619189802</v>
      </c>
      <c r="H10" s="2">
        <v>13.321300000000001</v>
      </c>
      <c r="I10" s="2">
        <v>7.0642098822570096</v>
      </c>
      <c r="J10" s="2">
        <v>100.917284032243</v>
      </c>
      <c r="K10" s="2">
        <v>6585.8724029914401</v>
      </c>
    </row>
    <row r="11" spans="1:11">
      <c r="A11" s="3"/>
      <c r="B11" s="3"/>
      <c r="C11" s="3" t="s">
        <v>119</v>
      </c>
      <c r="D11" s="3" t="s">
        <v>155</v>
      </c>
      <c r="E11" s="3" t="s">
        <v>43</v>
      </c>
      <c r="F11" s="3" t="s">
        <v>87</v>
      </c>
      <c r="G11" s="4">
        <v>44517.821294270798</v>
      </c>
      <c r="H11" s="2">
        <v>13.319983333333299</v>
      </c>
      <c r="I11" s="2">
        <v>6.8931173561781396</v>
      </c>
      <c r="J11" s="2">
        <v>98.473105088259203</v>
      </c>
      <c r="K11" s="2">
        <v>6401.1173982934597</v>
      </c>
    </row>
    <row r="12" spans="1:11">
      <c r="A12" s="3"/>
      <c r="B12" s="3"/>
      <c r="C12" s="3" t="s">
        <v>119</v>
      </c>
      <c r="D12" s="3" t="s">
        <v>156</v>
      </c>
      <c r="E12" s="3" t="s">
        <v>43</v>
      </c>
      <c r="F12" s="3" t="s">
        <v>87</v>
      </c>
      <c r="G12" s="4">
        <v>44517.844015856499</v>
      </c>
      <c r="H12" s="2">
        <v>13.32</v>
      </c>
      <c r="I12" s="2">
        <v>6.8976656036569199</v>
      </c>
      <c r="J12" s="2">
        <v>98.538080052241796</v>
      </c>
      <c r="K12" s="2">
        <v>6037.9036159348198</v>
      </c>
    </row>
    <row r="13" spans="1:11">
      <c r="A13" s="3"/>
      <c r="B13" s="3"/>
      <c r="C13" s="3" t="s">
        <v>119</v>
      </c>
      <c r="D13" s="3" t="s">
        <v>157</v>
      </c>
      <c r="E13" s="3" t="s">
        <v>43</v>
      </c>
      <c r="F13" s="3" t="s">
        <v>87</v>
      </c>
      <c r="G13" s="4">
        <v>44517.866691400501</v>
      </c>
      <c r="H13" s="2">
        <v>13.3212666666667</v>
      </c>
      <c r="I13" s="2">
        <v>7.3720530915108204</v>
      </c>
      <c r="J13" s="2">
        <v>105.31504416444</v>
      </c>
      <c r="K13" s="2">
        <v>6314.6648601524703</v>
      </c>
    </row>
    <row r="14" spans="1:11">
      <c r="H14" t="s">
        <v>142</v>
      </c>
      <c r="I14">
        <f>ROUND(STDEV(I7:I13),2)</f>
        <v>0.48</v>
      </c>
    </row>
    <row r="15" spans="1:11">
      <c r="A15" s="5" t="s">
        <v>143</v>
      </c>
      <c r="E15" s="6">
        <v>3.1429999999999998</v>
      </c>
      <c r="H15" t="s">
        <v>144</v>
      </c>
      <c r="I15">
        <f>ROUND((I14*E15),2)</f>
        <v>1.51</v>
      </c>
    </row>
    <row r="26" spans="1:8">
      <c r="A26" t="s">
        <v>145</v>
      </c>
    </row>
    <row r="27" spans="1:8">
      <c r="A27" t="s">
        <v>146</v>
      </c>
      <c r="C27" s="7" t="s">
        <v>147</v>
      </c>
    </row>
    <row r="28" spans="1:8">
      <c r="A28" t="s">
        <v>148</v>
      </c>
      <c r="H28" s="7" t="s">
        <v>149</v>
      </c>
    </row>
  </sheetData>
  <mergeCells count="2">
    <mergeCell ref="A5:G5"/>
    <mergeCell ref="H5:K5"/>
  </mergeCells>
  <hyperlinks>
    <hyperlink ref="H28" r:id="rId1" xr:uid="{6E668033-954A-4508-9AD4-17797597D7E1}"/>
    <hyperlink ref="C27" r:id="rId2" xr:uid="{2668C729-9E0A-45EF-8EAC-5DCDDDC91FC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Sheet</vt:lpstr>
      <vt:lpstr>Executive Summary</vt:lpstr>
      <vt:lpstr>FractionUnbound</vt:lpstr>
      <vt:lpstr>SampleIDs</vt:lpstr>
      <vt:lpstr>CC,eLOQ</vt:lpstr>
      <vt:lpstr>Data</vt:lpstr>
      <vt:lpstr>513 MDL</vt:lpstr>
      <vt:lpstr>268 MDL</vt:lpstr>
      <vt:lpstr>275 MDL</vt:lpstr>
      <vt:lpstr>4NT MDL</vt:lpstr>
      <vt:lpstr>812 MDL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2021-12-08T12:56:26Z</dcterms:created>
  <dcterms:modified xsi:type="dcterms:W3CDTF">2021-12-30T02:35:56Z</dcterms:modified>
</cp:coreProperties>
</file>