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3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4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5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8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30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3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32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33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34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35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36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37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38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39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40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41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42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43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44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45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46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47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48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49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50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51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52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53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54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55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5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5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58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59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crizerdm_nih_gov/Documents/PFAS/"/>
    </mc:Choice>
  </mc:AlternateContent>
  <xr:revisionPtr revIDLastSave="1497" documentId="8_{F9A334C2-777C-4883-91AF-8E73188274AB}" xr6:coauthVersionLast="47" xr6:coauthVersionMax="47" xr10:uidLastSave="{8D384138-832B-4BD8-B46B-0BF56D802155}"/>
  <bookViews>
    <workbookView xWindow="-110" yWindow="-110" windowWidth="38620" windowHeight="21220" activeTab="3" xr2:uid="{30C42963-1232-4E59-92FB-D03479B2CFED}"/>
  </bookViews>
  <sheets>
    <sheet name="Template" sheetId="1" r:id="rId1"/>
    <sheet name="Phen-Run 1" sheetId="56" r:id="rId2"/>
    <sheet name="PFAS 1" sheetId="5" r:id="rId3"/>
    <sheet name="PFAS 2" sheetId="6" r:id="rId4"/>
    <sheet name="PFAS 2-0 min removed" sheetId="57" r:id="rId5"/>
    <sheet name="PFAS 3" sheetId="7" r:id="rId6"/>
    <sheet name="PFAS 4" sheetId="8" r:id="rId7"/>
    <sheet name="PFAS 5" sheetId="9" r:id="rId8"/>
    <sheet name="PFAS 6" sheetId="10" r:id="rId9"/>
    <sheet name="PFAS 7" sheetId="11" r:id="rId10"/>
    <sheet name="PFAS 8" sheetId="12" r:id="rId11"/>
    <sheet name="PFAS 8- 240 min removed" sheetId="58" r:id="rId12"/>
    <sheet name="PFAS 9" sheetId="13" r:id="rId13"/>
    <sheet name="PFAS 10" sheetId="14" r:id="rId14"/>
    <sheet name="PFAS 11" sheetId="15" r:id="rId15"/>
    <sheet name="PFAS 12" sheetId="16" r:id="rId16"/>
    <sheet name="PFAS 13" sheetId="17" r:id="rId17"/>
    <sheet name="PFAS 14" sheetId="18" r:id="rId18"/>
    <sheet name="PFAS 15" sheetId="19" r:id="rId19"/>
    <sheet name="PFAS 15-reinject" sheetId="60" r:id="rId20"/>
    <sheet name="PFAS 16" sheetId="20" r:id="rId21"/>
    <sheet name="Phen - Run 2" sheetId="21" r:id="rId22"/>
    <sheet name="PFAS 17" sheetId="22" r:id="rId23"/>
    <sheet name="PFAS 18" sheetId="23" r:id="rId24"/>
    <sheet name="PFAS 19" sheetId="24" r:id="rId25"/>
    <sheet name="PFAS 19-reinject" sheetId="61" r:id="rId26"/>
    <sheet name="PFAS 20" sheetId="26" r:id="rId27"/>
    <sheet name="PFAS 21" sheetId="27" r:id="rId28"/>
    <sheet name="PFAS 22" sheetId="28" r:id="rId29"/>
    <sheet name="PFAS 23" sheetId="29" r:id="rId30"/>
    <sheet name="PFAS 24" sheetId="30" r:id="rId31"/>
    <sheet name="PFAS 25" sheetId="31" r:id="rId32"/>
    <sheet name="PFAS 26" sheetId="32" r:id="rId33"/>
    <sheet name="PFAS 27" sheetId="33" r:id="rId34"/>
    <sheet name="PFAS 28" sheetId="34" r:id="rId35"/>
    <sheet name="PFAS 29" sheetId="25" r:id="rId36"/>
    <sheet name="PFAS 30" sheetId="35" r:id="rId37"/>
    <sheet name="PFAS 31" sheetId="36" r:id="rId38"/>
    <sheet name="PFAS 32" sheetId="38" r:id="rId39"/>
    <sheet name="PFAS 32-outlier removed" sheetId="62" r:id="rId40"/>
    <sheet name="Phen - Run 3" sheetId="45" r:id="rId41"/>
    <sheet name="PFAS 33" sheetId="39" r:id="rId42"/>
    <sheet name="PFAS 34" sheetId="40" r:id="rId43"/>
    <sheet name="PFAS 35" sheetId="41" r:id="rId44"/>
    <sheet name="PFAS 36" sheetId="42" r:id="rId45"/>
    <sheet name="PFAS 37" sheetId="43" r:id="rId46"/>
    <sheet name="PFAS 38" sheetId="44" r:id="rId47"/>
    <sheet name="PFAS 39" sheetId="46" r:id="rId48"/>
    <sheet name="PFAS 39-outliers removed" sheetId="63" r:id="rId49"/>
    <sheet name="PFAS 40" sheetId="47" r:id="rId50"/>
    <sheet name="PFAS 41" sheetId="48" r:id="rId51"/>
    <sheet name="PFAS 42" sheetId="37" r:id="rId52"/>
    <sheet name="PFAS 43" sheetId="49" r:id="rId53"/>
    <sheet name="PFAS 44" sheetId="50" r:id="rId54"/>
    <sheet name="PFAS 45" sheetId="51" r:id="rId55"/>
    <sheet name="PFAS 46" sheetId="52" r:id="rId56"/>
    <sheet name="PFAS 47" sheetId="53" r:id="rId57"/>
    <sheet name="PFAS 48" sheetId="54" r:id="rId58"/>
    <sheet name="PFAS 49" sheetId="55" r:id="rId5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2" i="51" l="1"/>
  <c r="R42" i="51"/>
  <c r="R9" i="44" l="1"/>
  <c r="J9" i="44"/>
  <c r="J4" i="34"/>
  <c r="K4" i="34"/>
  <c r="L4" i="34"/>
  <c r="M4" i="34"/>
  <c r="J5" i="34"/>
  <c r="K5" i="34"/>
  <c r="L5" i="34"/>
  <c r="M5" i="34"/>
  <c r="J6" i="34"/>
  <c r="K6" i="34"/>
  <c r="L6" i="34"/>
  <c r="M6" i="34"/>
  <c r="J7" i="34"/>
  <c r="K7" i="34"/>
  <c r="L7" i="34"/>
  <c r="M7" i="34"/>
  <c r="J8" i="34"/>
  <c r="K8" i="34"/>
  <c r="L8" i="34"/>
  <c r="M8" i="34"/>
  <c r="J9" i="34"/>
  <c r="K9" i="34"/>
  <c r="L9" i="34"/>
  <c r="M9" i="34"/>
  <c r="J10" i="34"/>
  <c r="K10" i="34"/>
  <c r="L10" i="34"/>
  <c r="M10" i="34"/>
  <c r="K3" i="34"/>
  <c r="L3" i="34"/>
  <c r="M3" i="34"/>
  <c r="J3" i="34"/>
  <c r="J4" i="43"/>
  <c r="K4" i="43"/>
  <c r="L4" i="43"/>
  <c r="M4" i="43"/>
  <c r="J5" i="43"/>
  <c r="K5" i="43"/>
  <c r="L5" i="43"/>
  <c r="M5" i="43"/>
  <c r="J6" i="43"/>
  <c r="K6" i="43"/>
  <c r="L6" i="43"/>
  <c r="M6" i="43"/>
  <c r="J7" i="43"/>
  <c r="K7" i="43"/>
  <c r="L7" i="43"/>
  <c r="M7" i="43"/>
  <c r="J8" i="43"/>
  <c r="K8" i="43"/>
  <c r="L8" i="43"/>
  <c r="M8" i="43"/>
  <c r="J9" i="43"/>
  <c r="K9" i="43"/>
  <c r="L9" i="43"/>
  <c r="M9" i="43"/>
  <c r="J10" i="43"/>
  <c r="K10" i="43"/>
  <c r="L10" i="43"/>
  <c r="M10" i="43"/>
  <c r="K3" i="43"/>
  <c r="L3" i="43"/>
  <c r="M3" i="43"/>
  <c r="J3" i="43"/>
  <c r="J4" i="46"/>
  <c r="K4" i="46"/>
  <c r="L4" i="46"/>
  <c r="M4" i="46"/>
  <c r="J5" i="46"/>
  <c r="K5" i="46"/>
  <c r="L5" i="46"/>
  <c r="M5" i="46"/>
  <c r="J6" i="46"/>
  <c r="K6" i="46"/>
  <c r="L6" i="46"/>
  <c r="M6" i="46"/>
  <c r="J7" i="46"/>
  <c r="K7" i="46"/>
  <c r="L7" i="46"/>
  <c r="M7" i="46"/>
  <c r="J8" i="46"/>
  <c r="K8" i="46"/>
  <c r="L8" i="46"/>
  <c r="M8" i="46"/>
  <c r="J9" i="46"/>
  <c r="K9" i="46"/>
  <c r="L9" i="46"/>
  <c r="M9" i="46"/>
  <c r="J10" i="46"/>
  <c r="K10" i="46"/>
  <c r="L10" i="46"/>
  <c r="M10" i="46"/>
  <c r="K3" i="46"/>
  <c r="L3" i="46"/>
  <c r="M3" i="46"/>
  <c r="J3" i="46"/>
  <c r="J4" i="63"/>
  <c r="K4" i="63"/>
  <c r="L4" i="63"/>
  <c r="M4" i="63"/>
  <c r="J5" i="63"/>
  <c r="K5" i="63"/>
  <c r="L5" i="63"/>
  <c r="M5" i="63"/>
  <c r="J6" i="63"/>
  <c r="K6" i="63"/>
  <c r="L6" i="63"/>
  <c r="M6" i="63"/>
  <c r="J7" i="63"/>
  <c r="K7" i="63"/>
  <c r="L7" i="63"/>
  <c r="M7" i="63"/>
  <c r="K8" i="63"/>
  <c r="L8" i="63"/>
  <c r="M8" i="63"/>
  <c r="K9" i="63"/>
  <c r="L9" i="63"/>
  <c r="M9" i="63"/>
  <c r="J10" i="63"/>
  <c r="K10" i="63"/>
  <c r="L10" i="63"/>
  <c r="M10" i="63"/>
  <c r="K3" i="63"/>
  <c r="L3" i="63"/>
  <c r="M3" i="63"/>
  <c r="J3" i="63"/>
  <c r="J4" i="47"/>
  <c r="K4" i="47"/>
  <c r="L4" i="47"/>
  <c r="M4" i="47"/>
  <c r="J5" i="47"/>
  <c r="K5" i="47"/>
  <c r="L5" i="47"/>
  <c r="M5" i="47"/>
  <c r="J6" i="47"/>
  <c r="K6" i="47"/>
  <c r="L6" i="47"/>
  <c r="M6" i="47"/>
  <c r="J7" i="47"/>
  <c r="K7" i="47"/>
  <c r="L7" i="47"/>
  <c r="M7" i="47"/>
  <c r="J8" i="47"/>
  <c r="K8" i="47"/>
  <c r="L8" i="47"/>
  <c r="M8" i="47"/>
  <c r="J9" i="47"/>
  <c r="K9" i="47"/>
  <c r="L9" i="47"/>
  <c r="M9" i="47"/>
  <c r="J10" i="47"/>
  <c r="K10" i="47"/>
  <c r="L10" i="47"/>
  <c r="M10" i="47"/>
  <c r="K3" i="47"/>
  <c r="L3" i="47"/>
  <c r="M3" i="47"/>
  <c r="J3" i="47"/>
  <c r="J4" i="48"/>
  <c r="K4" i="48"/>
  <c r="L4" i="48"/>
  <c r="M4" i="48"/>
  <c r="J5" i="48"/>
  <c r="K5" i="48"/>
  <c r="L5" i="48"/>
  <c r="M5" i="48"/>
  <c r="J6" i="48"/>
  <c r="K6" i="48"/>
  <c r="L6" i="48"/>
  <c r="M6" i="48"/>
  <c r="J7" i="48"/>
  <c r="K7" i="48"/>
  <c r="L7" i="48"/>
  <c r="M7" i="48"/>
  <c r="J8" i="48"/>
  <c r="K8" i="48"/>
  <c r="L8" i="48"/>
  <c r="M8" i="48"/>
  <c r="J9" i="48"/>
  <c r="K9" i="48"/>
  <c r="L9" i="48"/>
  <c r="M9" i="48"/>
  <c r="J10" i="48"/>
  <c r="K10" i="48"/>
  <c r="L10" i="48"/>
  <c r="M10" i="48"/>
  <c r="K3" i="48"/>
  <c r="L3" i="48"/>
  <c r="M3" i="48"/>
  <c r="J3" i="48"/>
  <c r="J4" i="49"/>
  <c r="K4" i="49"/>
  <c r="L4" i="49"/>
  <c r="M4" i="49"/>
  <c r="J5" i="49"/>
  <c r="K5" i="49"/>
  <c r="L5" i="49"/>
  <c r="M5" i="49"/>
  <c r="J6" i="49"/>
  <c r="K6" i="49"/>
  <c r="L6" i="49"/>
  <c r="M6" i="49"/>
  <c r="J7" i="49"/>
  <c r="K7" i="49"/>
  <c r="L7" i="49"/>
  <c r="M7" i="49"/>
  <c r="J8" i="49"/>
  <c r="K8" i="49"/>
  <c r="L8" i="49"/>
  <c r="M8" i="49"/>
  <c r="J9" i="49"/>
  <c r="K9" i="49"/>
  <c r="L9" i="49"/>
  <c r="M9" i="49"/>
  <c r="J10" i="49"/>
  <c r="K10" i="49"/>
  <c r="L10" i="49"/>
  <c r="M10" i="49"/>
  <c r="K3" i="49"/>
  <c r="L3" i="49"/>
  <c r="M3" i="49"/>
  <c r="J3" i="49"/>
  <c r="J4" i="50"/>
  <c r="K4" i="50"/>
  <c r="L4" i="50"/>
  <c r="M4" i="50"/>
  <c r="J5" i="50"/>
  <c r="K5" i="50"/>
  <c r="L5" i="50"/>
  <c r="M5" i="50"/>
  <c r="J6" i="50"/>
  <c r="K6" i="50"/>
  <c r="L6" i="50"/>
  <c r="M6" i="50"/>
  <c r="J7" i="50"/>
  <c r="K7" i="50"/>
  <c r="L7" i="50"/>
  <c r="M7" i="50"/>
  <c r="J8" i="50"/>
  <c r="K8" i="50"/>
  <c r="L8" i="50"/>
  <c r="M8" i="50"/>
  <c r="J9" i="50"/>
  <c r="K9" i="50"/>
  <c r="L9" i="50"/>
  <c r="M9" i="50"/>
  <c r="J10" i="50"/>
  <c r="K10" i="50"/>
  <c r="L10" i="50"/>
  <c r="M10" i="50"/>
  <c r="K3" i="50"/>
  <c r="L3" i="50"/>
  <c r="M3" i="50"/>
  <c r="J3" i="50"/>
  <c r="J4" i="53"/>
  <c r="K4" i="53"/>
  <c r="L4" i="53"/>
  <c r="M4" i="53"/>
  <c r="J5" i="53"/>
  <c r="K5" i="53"/>
  <c r="L5" i="53"/>
  <c r="M5" i="53"/>
  <c r="J6" i="53"/>
  <c r="K6" i="53"/>
  <c r="L6" i="53"/>
  <c r="M6" i="53"/>
  <c r="J7" i="53"/>
  <c r="K7" i="53"/>
  <c r="L7" i="53"/>
  <c r="M7" i="53"/>
  <c r="J8" i="53"/>
  <c r="K8" i="53"/>
  <c r="L8" i="53"/>
  <c r="M8" i="53"/>
  <c r="J9" i="53"/>
  <c r="K9" i="53"/>
  <c r="L9" i="53"/>
  <c r="M9" i="53"/>
  <c r="J10" i="53"/>
  <c r="K10" i="53"/>
  <c r="L10" i="53"/>
  <c r="M10" i="53"/>
  <c r="K3" i="53"/>
  <c r="L3" i="53"/>
  <c r="M3" i="53"/>
  <c r="J3" i="53"/>
  <c r="J4" i="54"/>
  <c r="K4" i="54"/>
  <c r="L4" i="54"/>
  <c r="M4" i="54"/>
  <c r="J5" i="54"/>
  <c r="K5" i="54"/>
  <c r="L5" i="54"/>
  <c r="M5" i="54"/>
  <c r="J6" i="54"/>
  <c r="K6" i="54"/>
  <c r="L6" i="54"/>
  <c r="M6" i="54"/>
  <c r="J7" i="54"/>
  <c r="K7" i="54"/>
  <c r="L7" i="54"/>
  <c r="M7" i="54"/>
  <c r="J8" i="54"/>
  <c r="K8" i="54"/>
  <c r="L8" i="54"/>
  <c r="M8" i="54"/>
  <c r="J9" i="54"/>
  <c r="K9" i="54"/>
  <c r="L9" i="54"/>
  <c r="M9" i="54"/>
  <c r="J10" i="54"/>
  <c r="K10" i="54"/>
  <c r="L10" i="54"/>
  <c r="M10" i="54"/>
  <c r="K3" i="54"/>
  <c r="L3" i="54"/>
  <c r="M3" i="54"/>
  <c r="J3" i="54"/>
  <c r="J4" i="55"/>
  <c r="K4" i="55"/>
  <c r="L4" i="55"/>
  <c r="M4" i="55"/>
  <c r="J5" i="55"/>
  <c r="L5" i="55"/>
  <c r="M5" i="55"/>
  <c r="J6" i="55"/>
  <c r="K6" i="55"/>
  <c r="L6" i="55"/>
  <c r="M6" i="55"/>
  <c r="J7" i="55"/>
  <c r="K7" i="55"/>
  <c r="L7" i="55"/>
  <c r="M7" i="55"/>
  <c r="J8" i="55"/>
  <c r="K8" i="55"/>
  <c r="L8" i="55"/>
  <c r="M8" i="55"/>
  <c r="J9" i="55"/>
  <c r="K9" i="55"/>
  <c r="L9" i="55"/>
  <c r="M9" i="55"/>
  <c r="J10" i="55"/>
  <c r="K10" i="55"/>
  <c r="L10" i="55"/>
  <c r="M10" i="55"/>
  <c r="K3" i="55"/>
  <c r="L3" i="55"/>
  <c r="M3" i="55"/>
  <c r="J3" i="55"/>
  <c r="T38" i="37"/>
  <c r="F9" i="44" l="1"/>
  <c r="I10" i="63"/>
  <c r="H10" i="63"/>
  <c r="G10" i="63"/>
  <c r="F10" i="63"/>
  <c r="P9" i="63"/>
  <c r="T9" i="63" s="1"/>
  <c r="O9" i="63"/>
  <c r="S9" i="63" s="1"/>
  <c r="I9" i="63"/>
  <c r="Q9" i="63" s="1"/>
  <c r="U9" i="63" s="1"/>
  <c r="H9" i="63"/>
  <c r="G9" i="63"/>
  <c r="I8" i="63"/>
  <c r="Q8" i="63" s="1"/>
  <c r="U8" i="63" s="1"/>
  <c r="H8" i="63"/>
  <c r="P8" i="63" s="1"/>
  <c r="T8" i="63" s="1"/>
  <c r="G8" i="63"/>
  <c r="Q7" i="63"/>
  <c r="U7" i="63" s="1"/>
  <c r="P7" i="63"/>
  <c r="T7" i="63" s="1"/>
  <c r="I7" i="63"/>
  <c r="H7" i="63"/>
  <c r="G7" i="63"/>
  <c r="F7" i="63"/>
  <c r="Q6" i="63"/>
  <c r="U6" i="63" s="1"/>
  <c r="I6" i="63"/>
  <c r="H6" i="63"/>
  <c r="P6" i="63" s="1"/>
  <c r="T6" i="63" s="1"/>
  <c r="G6" i="63"/>
  <c r="F6" i="63"/>
  <c r="N6" i="63" s="1"/>
  <c r="R6" i="63" s="1"/>
  <c r="O5" i="63"/>
  <c r="S5" i="63" s="1"/>
  <c r="N5" i="63"/>
  <c r="R5" i="63" s="1"/>
  <c r="I5" i="63"/>
  <c r="Q5" i="63" s="1"/>
  <c r="U5" i="63" s="1"/>
  <c r="H5" i="63"/>
  <c r="P5" i="63" s="1"/>
  <c r="T5" i="63" s="1"/>
  <c r="G5" i="63"/>
  <c r="F5" i="63"/>
  <c r="Q4" i="63"/>
  <c r="U4" i="63" s="1"/>
  <c r="P4" i="63"/>
  <c r="T4" i="63" s="1"/>
  <c r="O4" i="63"/>
  <c r="S4" i="63" s="1"/>
  <c r="N4" i="63"/>
  <c r="R4" i="63" s="1"/>
  <c r="I4" i="63"/>
  <c r="H4" i="63"/>
  <c r="G4" i="63"/>
  <c r="F4" i="63"/>
  <c r="Q3" i="63"/>
  <c r="U3" i="63" s="1"/>
  <c r="P3" i="63"/>
  <c r="T3" i="63" s="1"/>
  <c r="I3" i="63"/>
  <c r="H3" i="63"/>
  <c r="G3" i="63"/>
  <c r="O3" i="63" s="1"/>
  <c r="S3" i="63" s="1"/>
  <c r="F3" i="63"/>
  <c r="N3" i="63" s="1"/>
  <c r="R3" i="63" s="1"/>
  <c r="W4" i="63" l="1"/>
  <c r="V4" i="63"/>
  <c r="AF5" i="63" a="1"/>
  <c r="AF5" i="63" s="1"/>
  <c r="AF8" i="63" s="1"/>
  <c r="O6" i="63"/>
  <c r="S6" i="63" s="1"/>
  <c r="W6" i="63" s="1"/>
  <c r="O7" i="63"/>
  <c r="S7" i="63" s="1"/>
  <c r="O8" i="63"/>
  <c r="S8" i="63" s="1"/>
  <c r="W8" i="63" s="1"/>
  <c r="W9" i="63"/>
  <c r="V9" i="63"/>
  <c r="AD5" i="63" a="1"/>
  <c r="AD5" i="63" s="1"/>
  <c r="AD8" i="63" s="1"/>
  <c r="W3" i="63"/>
  <c r="V3" i="63"/>
  <c r="W5" i="63"/>
  <c r="V5" i="63"/>
  <c r="N7" i="63"/>
  <c r="R7" i="63" s="1"/>
  <c r="Z5" i="63" s="1" a="1"/>
  <c r="Z5" i="63" s="1"/>
  <c r="Z8" i="63" s="1"/>
  <c r="AF14" i="63" l="1"/>
  <c r="AF11" i="63"/>
  <c r="Z11" i="63"/>
  <c r="Z14" i="63"/>
  <c r="W7" i="63"/>
  <c r="V7" i="63"/>
  <c r="V8" i="63"/>
  <c r="AD14" i="63"/>
  <c r="AD11" i="63"/>
  <c r="V6" i="63"/>
  <c r="AB5" i="63" a="1"/>
  <c r="AB5" i="63" s="1"/>
  <c r="AB8" i="63" s="1"/>
  <c r="AH5" i="63" l="1" a="1"/>
  <c r="AH5" i="63" s="1"/>
  <c r="AH8" i="63" s="1"/>
  <c r="AH11" i="63" s="1"/>
  <c r="AB11" i="63"/>
  <c r="AB14" i="63"/>
  <c r="AH14" i="63" l="1"/>
  <c r="N8" i="47"/>
  <c r="K3" i="42" l="1"/>
  <c r="L3" i="42"/>
  <c r="M3" i="42"/>
  <c r="K4" i="42"/>
  <c r="L4" i="42"/>
  <c r="M4" i="42"/>
  <c r="K5" i="42"/>
  <c r="L5" i="42"/>
  <c r="M5" i="42"/>
  <c r="K6" i="42"/>
  <c r="L6" i="42"/>
  <c r="M6" i="42"/>
  <c r="K7" i="42"/>
  <c r="L7" i="42"/>
  <c r="M7" i="42"/>
  <c r="K8" i="42"/>
  <c r="L8" i="42"/>
  <c r="M8" i="42"/>
  <c r="K10" i="42"/>
  <c r="L10" i="42"/>
  <c r="M10" i="42"/>
  <c r="J4" i="42"/>
  <c r="J5" i="42"/>
  <c r="J6" i="42"/>
  <c r="J7" i="42"/>
  <c r="J8" i="42"/>
  <c r="J10" i="42"/>
  <c r="J3" i="42"/>
  <c r="K3" i="41" l="1"/>
  <c r="L3" i="41"/>
  <c r="M3" i="41"/>
  <c r="K4" i="41"/>
  <c r="L4" i="41"/>
  <c r="M4" i="41"/>
  <c r="K5" i="41"/>
  <c r="L5" i="41"/>
  <c r="M5" i="41"/>
  <c r="K6" i="41"/>
  <c r="L6" i="41"/>
  <c r="M6" i="41"/>
  <c r="K7" i="41"/>
  <c r="L7" i="41"/>
  <c r="M7" i="41"/>
  <c r="K8" i="41"/>
  <c r="L8" i="41"/>
  <c r="M8" i="41"/>
  <c r="K9" i="41"/>
  <c r="L9" i="41"/>
  <c r="M9" i="41"/>
  <c r="K10" i="41"/>
  <c r="L10" i="41"/>
  <c r="M10" i="41"/>
  <c r="J4" i="41"/>
  <c r="J5" i="41"/>
  <c r="J6" i="41"/>
  <c r="J7" i="41"/>
  <c r="J8" i="41"/>
  <c r="J9" i="41"/>
  <c r="J10" i="41"/>
  <c r="J3" i="41"/>
  <c r="AD5" i="40" a="1"/>
  <c r="AD5" i="40" s="1"/>
  <c r="K3" i="40"/>
  <c r="L3" i="40"/>
  <c r="M3" i="40"/>
  <c r="K4" i="40"/>
  <c r="L4" i="40"/>
  <c r="M4" i="40"/>
  <c r="K5" i="40"/>
  <c r="L5" i="40"/>
  <c r="M5" i="40"/>
  <c r="K6" i="40"/>
  <c r="L6" i="40"/>
  <c r="M6" i="40"/>
  <c r="K7" i="40"/>
  <c r="L7" i="40"/>
  <c r="M7" i="40"/>
  <c r="K8" i="40"/>
  <c r="L8" i="40"/>
  <c r="M8" i="40"/>
  <c r="K9" i="40"/>
  <c r="M9" i="40"/>
  <c r="K10" i="40"/>
  <c r="L10" i="40"/>
  <c r="M10" i="40"/>
  <c r="J4" i="40"/>
  <c r="J5" i="40"/>
  <c r="J6" i="40"/>
  <c r="J7" i="40"/>
  <c r="J8" i="40"/>
  <c r="J9" i="40"/>
  <c r="J10" i="40"/>
  <c r="J3" i="40"/>
  <c r="K3" i="39"/>
  <c r="L3" i="39"/>
  <c r="M3" i="39"/>
  <c r="K4" i="39"/>
  <c r="L4" i="39"/>
  <c r="M4" i="39"/>
  <c r="K5" i="39"/>
  <c r="L5" i="39"/>
  <c r="M5" i="39"/>
  <c r="K6" i="39"/>
  <c r="L6" i="39"/>
  <c r="M6" i="39"/>
  <c r="K7" i="39"/>
  <c r="L7" i="39"/>
  <c r="M7" i="39"/>
  <c r="K8" i="39"/>
  <c r="L8" i="39"/>
  <c r="M8" i="39"/>
  <c r="K9" i="39"/>
  <c r="L9" i="39"/>
  <c r="M9" i="39"/>
  <c r="K10" i="39"/>
  <c r="L10" i="39"/>
  <c r="M10" i="39"/>
  <c r="J4" i="39"/>
  <c r="J5" i="39"/>
  <c r="J6" i="39"/>
  <c r="J7" i="39"/>
  <c r="J8" i="39"/>
  <c r="J9" i="39"/>
  <c r="J10" i="39"/>
  <c r="J3" i="39"/>
  <c r="K3" i="45"/>
  <c r="L3" i="45"/>
  <c r="M3" i="45"/>
  <c r="K4" i="45"/>
  <c r="L4" i="45"/>
  <c r="M4" i="45"/>
  <c r="K5" i="45"/>
  <c r="L5" i="45"/>
  <c r="M5" i="45"/>
  <c r="K6" i="45"/>
  <c r="L6" i="45"/>
  <c r="M6" i="45"/>
  <c r="K7" i="45"/>
  <c r="L7" i="45"/>
  <c r="M7" i="45"/>
  <c r="K8" i="45"/>
  <c r="L8" i="45"/>
  <c r="M8" i="45"/>
  <c r="K9" i="45"/>
  <c r="L9" i="45"/>
  <c r="M9" i="45"/>
  <c r="K10" i="45"/>
  <c r="L10" i="45"/>
  <c r="M10" i="45"/>
  <c r="J4" i="45"/>
  <c r="J5" i="45"/>
  <c r="J6" i="45"/>
  <c r="J7" i="45"/>
  <c r="J8" i="45"/>
  <c r="J9" i="45"/>
  <c r="J10" i="45"/>
  <c r="J3" i="45"/>
  <c r="AF5" i="62" l="1" a="1"/>
  <c r="AF5" i="62" s="1"/>
  <c r="K10" i="62"/>
  <c r="J10" i="62"/>
  <c r="I10" i="62"/>
  <c r="M10" i="62" s="1"/>
  <c r="H10" i="62"/>
  <c r="L10" i="62" s="1"/>
  <c r="G10" i="62"/>
  <c r="F10" i="62"/>
  <c r="L9" i="62"/>
  <c r="P9" i="62" s="1"/>
  <c r="T9" i="62" s="1"/>
  <c r="K9" i="62"/>
  <c r="O9" i="62" s="1"/>
  <c r="S9" i="62" s="1"/>
  <c r="J9" i="62"/>
  <c r="N9" i="62" s="1"/>
  <c r="R9" i="62" s="1"/>
  <c r="H9" i="62"/>
  <c r="G9" i="62"/>
  <c r="F9" i="62"/>
  <c r="L8" i="62"/>
  <c r="P8" i="62" s="1"/>
  <c r="T8" i="62" s="1"/>
  <c r="K8" i="62"/>
  <c r="O8" i="62" s="1"/>
  <c r="S8" i="62" s="1"/>
  <c r="J8" i="62"/>
  <c r="N8" i="62" s="1"/>
  <c r="R8" i="62" s="1"/>
  <c r="I8" i="62"/>
  <c r="M8" i="62" s="1"/>
  <c r="Q8" i="62" s="1"/>
  <c r="U8" i="62" s="1"/>
  <c r="H8" i="62"/>
  <c r="G8" i="62"/>
  <c r="F8" i="62"/>
  <c r="M7" i="62"/>
  <c r="Q7" i="62" s="1"/>
  <c r="U7" i="62" s="1"/>
  <c r="L7" i="62"/>
  <c r="P7" i="62" s="1"/>
  <c r="T7" i="62" s="1"/>
  <c r="K7" i="62"/>
  <c r="O7" i="62" s="1"/>
  <c r="S7" i="62" s="1"/>
  <c r="I7" i="62"/>
  <c r="H7" i="62"/>
  <c r="G7" i="62"/>
  <c r="F7" i="62"/>
  <c r="J7" i="62" s="1"/>
  <c r="M6" i="62"/>
  <c r="Q6" i="62" s="1"/>
  <c r="U6" i="62" s="1"/>
  <c r="I6" i="62"/>
  <c r="H6" i="62"/>
  <c r="L6" i="62" s="1"/>
  <c r="P6" i="62" s="1"/>
  <c r="T6" i="62" s="1"/>
  <c r="G6" i="62"/>
  <c r="K6" i="62" s="1"/>
  <c r="O6" i="62" s="1"/>
  <c r="S6" i="62" s="1"/>
  <c r="F6" i="62"/>
  <c r="J6" i="62" s="1"/>
  <c r="N6" i="62" s="1"/>
  <c r="R6" i="62" s="1"/>
  <c r="K5" i="62"/>
  <c r="O5" i="62" s="1"/>
  <c r="S5" i="62" s="1"/>
  <c r="J5" i="62"/>
  <c r="I5" i="62"/>
  <c r="M5" i="62" s="1"/>
  <c r="Q5" i="62" s="1"/>
  <c r="U5" i="62" s="1"/>
  <c r="H5" i="62"/>
  <c r="L5" i="62" s="1"/>
  <c r="P5" i="62" s="1"/>
  <c r="T5" i="62" s="1"/>
  <c r="G5" i="62"/>
  <c r="F5" i="62"/>
  <c r="M4" i="62"/>
  <c r="Q4" i="62" s="1"/>
  <c r="U4" i="62" s="1"/>
  <c r="L4" i="62"/>
  <c r="P4" i="62" s="1"/>
  <c r="T4" i="62" s="1"/>
  <c r="K4" i="62"/>
  <c r="O4" i="62" s="1"/>
  <c r="S4" i="62" s="1"/>
  <c r="J4" i="62"/>
  <c r="I4" i="62"/>
  <c r="H4" i="62"/>
  <c r="G4" i="62"/>
  <c r="F4" i="62"/>
  <c r="M3" i="62"/>
  <c r="Q3" i="62" s="1"/>
  <c r="U3" i="62" s="1"/>
  <c r="L3" i="62"/>
  <c r="P3" i="62" s="1"/>
  <c r="T3" i="62" s="1"/>
  <c r="AD5" i="62" s="1" a="1"/>
  <c r="AD5" i="62" s="1"/>
  <c r="AD8" i="62" s="1"/>
  <c r="I3" i="62"/>
  <c r="H3" i="62"/>
  <c r="G3" i="62"/>
  <c r="K3" i="62" s="1"/>
  <c r="O3" i="62" s="1"/>
  <c r="S3" i="62" s="1"/>
  <c r="F3" i="62"/>
  <c r="J3" i="62" s="1"/>
  <c r="N3" i="62" s="1"/>
  <c r="R3" i="62" s="1"/>
  <c r="K3" i="38"/>
  <c r="L3" i="38"/>
  <c r="M3" i="38"/>
  <c r="K4" i="38"/>
  <c r="L4" i="38"/>
  <c r="M4" i="38"/>
  <c r="K5" i="38"/>
  <c r="L5" i="38"/>
  <c r="M5" i="38"/>
  <c r="K6" i="38"/>
  <c r="L6" i="38"/>
  <c r="M6" i="38"/>
  <c r="K7" i="38"/>
  <c r="L7" i="38"/>
  <c r="M7" i="38"/>
  <c r="K8" i="38"/>
  <c r="L8" i="38"/>
  <c r="M8" i="38"/>
  <c r="K9" i="38"/>
  <c r="L9" i="38"/>
  <c r="M9" i="38"/>
  <c r="K10" i="38"/>
  <c r="L10" i="38"/>
  <c r="M10" i="38"/>
  <c r="J4" i="38"/>
  <c r="J5" i="38"/>
  <c r="J6" i="38"/>
  <c r="J7" i="38"/>
  <c r="J8" i="38"/>
  <c r="J9" i="38"/>
  <c r="J10" i="38"/>
  <c r="J3" i="38"/>
  <c r="W9" i="62" l="1"/>
  <c r="V9" i="62"/>
  <c r="AF8" i="62"/>
  <c r="AD11" i="62"/>
  <c r="AD14" i="62"/>
  <c r="W8" i="62"/>
  <c r="V8" i="62"/>
  <c r="Z5" i="62" a="1"/>
  <c r="Z5" i="62" s="1"/>
  <c r="Z8" i="62" s="1"/>
  <c r="V3" i="62"/>
  <c r="W3" i="62"/>
  <c r="N7" i="62"/>
  <c r="R7" i="62" s="1"/>
  <c r="V6" i="62"/>
  <c r="W6" i="62"/>
  <c r="AB5" i="62" a="1"/>
  <c r="AB5" i="62" s="1"/>
  <c r="AB8" i="62" s="1"/>
  <c r="N4" i="62"/>
  <c r="R4" i="62" s="1"/>
  <c r="N5" i="62"/>
  <c r="R5" i="62" s="1"/>
  <c r="K3" i="36"/>
  <c r="L3" i="36"/>
  <c r="M3" i="36"/>
  <c r="K4" i="36"/>
  <c r="L4" i="36"/>
  <c r="M4" i="36"/>
  <c r="K5" i="36"/>
  <c r="L5" i="36"/>
  <c r="M5" i="36"/>
  <c r="K6" i="36"/>
  <c r="L6" i="36"/>
  <c r="M6" i="36"/>
  <c r="K7" i="36"/>
  <c r="L7" i="36"/>
  <c r="M7" i="36"/>
  <c r="K8" i="36"/>
  <c r="L8" i="36"/>
  <c r="M8" i="36"/>
  <c r="K9" i="36"/>
  <c r="L9" i="36"/>
  <c r="M9" i="36"/>
  <c r="K10" i="36"/>
  <c r="L10" i="36"/>
  <c r="M10" i="36"/>
  <c r="J4" i="36"/>
  <c r="J5" i="36"/>
  <c r="J6" i="36"/>
  <c r="J7" i="36"/>
  <c r="J8" i="36"/>
  <c r="J9" i="36"/>
  <c r="J10" i="36"/>
  <c r="J3" i="36"/>
  <c r="Z11" i="62" l="1"/>
  <c r="Z14" i="62"/>
  <c r="AB11" i="62"/>
  <c r="AB14" i="62"/>
  <c r="AF14" i="62"/>
  <c r="AF11" i="62"/>
  <c r="W5" i="62"/>
  <c r="V5" i="62"/>
  <c r="AH5" i="62" s="1" a="1"/>
  <c r="AH5" i="62" s="1"/>
  <c r="AH8" i="62" s="1"/>
  <c r="W4" i="62"/>
  <c r="V4" i="62"/>
  <c r="W7" i="62"/>
  <c r="V7" i="62"/>
  <c r="K3" i="35"/>
  <c r="L3" i="35"/>
  <c r="M3" i="35"/>
  <c r="K4" i="35"/>
  <c r="L4" i="35"/>
  <c r="M4" i="35"/>
  <c r="K5" i="35"/>
  <c r="L5" i="35"/>
  <c r="M5" i="35"/>
  <c r="K6" i="35"/>
  <c r="L6" i="35"/>
  <c r="M6" i="35"/>
  <c r="K7" i="35"/>
  <c r="L7" i="35"/>
  <c r="M7" i="35"/>
  <c r="K8" i="35"/>
  <c r="L8" i="35"/>
  <c r="M8" i="35"/>
  <c r="K9" i="35"/>
  <c r="L9" i="35"/>
  <c r="M9" i="35"/>
  <c r="K10" i="35"/>
  <c r="L10" i="35"/>
  <c r="M10" i="35"/>
  <c r="J4" i="35"/>
  <c r="J5" i="35"/>
  <c r="J6" i="35"/>
  <c r="J7" i="35"/>
  <c r="J8" i="35"/>
  <c r="J9" i="35"/>
  <c r="J10" i="35"/>
  <c r="J3" i="35"/>
  <c r="AH14" i="62" l="1"/>
  <c r="AH11" i="62"/>
  <c r="K3" i="25"/>
  <c r="L3" i="25"/>
  <c r="M3" i="25"/>
  <c r="K4" i="25"/>
  <c r="L4" i="25"/>
  <c r="M4" i="25"/>
  <c r="K5" i="25"/>
  <c r="L5" i="25"/>
  <c r="M5" i="25"/>
  <c r="K6" i="25"/>
  <c r="L6" i="25"/>
  <c r="M6" i="25"/>
  <c r="K7" i="25"/>
  <c r="L7" i="25"/>
  <c r="M7" i="25"/>
  <c r="K8" i="25"/>
  <c r="L8" i="25"/>
  <c r="M8" i="25"/>
  <c r="K9" i="25"/>
  <c r="L9" i="25"/>
  <c r="M9" i="25"/>
  <c r="K10" i="25"/>
  <c r="L10" i="25"/>
  <c r="M10" i="25"/>
  <c r="J4" i="25"/>
  <c r="J5" i="25"/>
  <c r="J6" i="25"/>
  <c r="J7" i="25"/>
  <c r="J8" i="25"/>
  <c r="J9" i="25"/>
  <c r="J10" i="25"/>
  <c r="J3" i="25"/>
  <c r="I10" i="61"/>
  <c r="M10" i="61" s="1"/>
  <c r="H10" i="61"/>
  <c r="L10" i="61" s="1"/>
  <c r="G10" i="61"/>
  <c r="K10" i="61" s="1"/>
  <c r="F10" i="61"/>
  <c r="J10" i="61" s="1"/>
  <c r="I9" i="61"/>
  <c r="M9" i="61" s="1"/>
  <c r="H9" i="61"/>
  <c r="L9" i="61" s="1"/>
  <c r="G9" i="61"/>
  <c r="K9" i="61" s="1"/>
  <c r="F9" i="61"/>
  <c r="J9" i="61" s="1"/>
  <c r="I8" i="61"/>
  <c r="M8" i="61" s="1"/>
  <c r="Q8" i="61" s="1"/>
  <c r="U8" i="61" s="1"/>
  <c r="H8" i="61"/>
  <c r="L8" i="61" s="1"/>
  <c r="G8" i="61"/>
  <c r="K8" i="61" s="1"/>
  <c r="F8" i="61"/>
  <c r="J8" i="61" s="1"/>
  <c r="I7" i="61"/>
  <c r="M7" i="61" s="1"/>
  <c r="H7" i="61"/>
  <c r="L7" i="61" s="1"/>
  <c r="G7" i="61"/>
  <c r="K7" i="61" s="1"/>
  <c r="F7" i="61"/>
  <c r="J7" i="61" s="1"/>
  <c r="I6" i="61"/>
  <c r="M6" i="61" s="1"/>
  <c r="H6" i="61"/>
  <c r="L6" i="61" s="1"/>
  <c r="G6" i="61"/>
  <c r="K6" i="61" s="1"/>
  <c r="F6" i="61"/>
  <c r="J6" i="61" s="1"/>
  <c r="I5" i="61"/>
  <c r="M5" i="61" s="1"/>
  <c r="H5" i="61"/>
  <c r="L5" i="61" s="1"/>
  <c r="G5" i="61"/>
  <c r="K5" i="61" s="1"/>
  <c r="F5" i="61"/>
  <c r="J5" i="61" s="1"/>
  <c r="J4" i="61"/>
  <c r="I4" i="61"/>
  <c r="M4" i="61" s="1"/>
  <c r="H4" i="61"/>
  <c r="L4" i="61" s="1"/>
  <c r="G4" i="61"/>
  <c r="K4" i="61" s="1"/>
  <c r="F4" i="61"/>
  <c r="I3" i="61"/>
  <c r="M3" i="61" s="1"/>
  <c r="Q3" i="61" s="1"/>
  <c r="U3" i="61" s="1"/>
  <c r="H3" i="61"/>
  <c r="L3" i="61" s="1"/>
  <c r="P3" i="61" s="1"/>
  <c r="T3" i="61" s="1"/>
  <c r="G3" i="61"/>
  <c r="K3" i="61" s="1"/>
  <c r="O3" i="61" s="1"/>
  <c r="S3" i="61" s="1"/>
  <c r="F3" i="61"/>
  <c r="J3" i="61" s="1"/>
  <c r="N3" i="61" s="1"/>
  <c r="R3" i="61" s="1"/>
  <c r="K3" i="33"/>
  <c r="L3" i="33"/>
  <c r="M3" i="33"/>
  <c r="K4" i="33"/>
  <c r="L4" i="33"/>
  <c r="M4" i="33"/>
  <c r="K5" i="33"/>
  <c r="L5" i="33"/>
  <c r="M5" i="33"/>
  <c r="K6" i="33"/>
  <c r="L6" i="33"/>
  <c r="M6" i="33"/>
  <c r="K7" i="33"/>
  <c r="L7" i="33"/>
  <c r="M7" i="33"/>
  <c r="K8" i="33"/>
  <c r="L8" i="33"/>
  <c r="M8" i="33"/>
  <c r="K9" i="33"/>
  <c r="L9" i="33"/>
  <c r="M9" i="33"/>
  <c r="K10" i="33"/>
  <c r="L10" i="33"/>
  <c r="M10" i="33"/>
  <c r="J4" i="33"/>
  <c r="J5" i="33"/>
  <c r="J6" i="33"/>
  <c r="J7" i="33"/>
  <c r="J8" i="33"/>
  <c r="J9" i="33"/>
  <c r="J10" i="33"/>
  <c r="J3" i="33"/>
  <c r="K3" i="32"/>
  <c r="L3" i="32"/>
  <c r="M3" i="32"/>
  <c r="K4" i="32"/>
  <c r="L4" i="32"/>
  <c r="M4" i="32"/>
  <c r="K5" i="32"/>
  <c r="L5" i="32"/>
  <c r="M5" i="32"/>
  <c r="K6" i="32"/>
  <c r="L6" i="32"/>
  <c r="M6" i="32"/>
  <c r="K7" i="32"/>
  <c r="L7" i="32"/>
  <c r="M7" i="32"/>
  <c r="K8" i="32"/>
  <c r="L8" i="32"/>
  <c r="M8" i="32"/>
  <c r="K9" i="32"/>
  <c r="L9" i="32"/>
  <c r="M9" i="32"/>
  <c r="K10" i="32"/>
  <c r="L10" i="32"/>
  <c r="M10" i="32"/>
  <c r="J4" i="32"/>
  <c r="J5" i="32"/>
  <c r="J6" i="32"/>
  <c r="J7" i="32"/>
  <c r="J8" i="32"/>
  <c r="J9" i="32"/>
  <c r="J10" i="32"/>
  <c r="J3" i="32"/>
  <c r="K3" i="30"/>
  <c r="L3" i="30"/>
  <c r="M3" i="30"/>
  <c r="K4" i="30"/>
  <c r="L4" i="30"/>
  <c r="M4" i="30"/>
  <c r="K5" i="30"/>
  <c r="L5" i="30"/>
  <c r="M5" i="30"/>
  <c r="K6" i="30"/>
  <c r="L6" i="30"/>
  <c r="M6" i="30"/>
  <c r="K7" i="30"/>
  <c r="L7" i="30"/>
  <c r="M7" i="30"/>
  <c r="K8" i="30"/>
  <c r="L8" i="30"/>
  <c r="M8" i="30"/>
  <c r="K9" i="30"/>
  <c r="L9" i="30"/>
  <c r="M9" i="30"/>
  <c r="K10" i="30"/>
  <c r="L10" i="30"/>
  <c r="M10" i="30"/>
  <c r="J4" i="30"/>
  <c r="J5" i="30"/>
  <c r="J6" i="30"/>
  <c r="J7" i="30"/>
  <c r="J8" i="30"/>
  <c r="J9" i="30"/>
  <c r="J10" i="30"/>
  <c r="J3" i="30"/>
  <c r="K3" i="29"/>
  <c r="L3" i="29"/>
  <c r="M3" i="29"/>
  <c r="K4" i="29"/>
  <c r="L4" i="29"/>
  <c r="M4" i="29"/>
  <c r="K5" i="29"/>
  <c r="L5" i="29"/>
  <c r="M5" i="29"/>
  <c r="K6" i="29"/>
  <c r="L6" i="29"/>
  <c r="M6" i="29"/>
  <c r="K7" i="29"/>
  <c r="L7" i="29"/>
  <c r="M7" i="29"/>
  <c r="K8" i="29"/>
  <c r="L8" i="29"/>
  <c r="M8" i="29"/>
  <c r="K9" i="29"/>
  <c r="L9" i="29"/>
  <c r="M9" i="29"/>
  <c r="J4" i="29"/>
  <c r="J5" i="29"/>
  <c r="J6" i="29"/>
  <c r="J7" i="29"/>
  <c r="J8" i="29"/>
  <c r="J9" i="29"/>
  <c r="J3" i="29"/>
  <c r="P6" i="61" l="1"/>
  <c r="T6" i="61" s="1"/>
  <c r="P5" i="61"/>
  <c r="T5" i="61" s="1"/>
  <c r="P9" i="61"/>
  <c r="T9" i="61" s="1"/>
  <c r="O5" i="61"/>
  <c r="S5" i="61" s="1"/>
  <c r="Q9" i="61"/>
  <c r="U9" i="61" s="1"/>
  <c r="P8" i="61"/>
  <c r="T8" i="61" s="1"/>
  <c r="O8" i="61"/>
  <c r="S8" i="61" s="1"/>
  <c r="O4" i="61"/>
  <c r="S4" i="61" s="1"/>
  <c r="Q5" i="61"/>
  <c r="U5" i="61" s="1"/>
  <c r="P4" i="61"/>
  <c r="T4" i="61" s="1"/>
  <c r="AD5" i="61" s="1" a="1"/>
  <c r="AD5" i="61" s="1"/>
  <c r="AD8" i="61" s="1"/>
  <c r="O7" i="61"/>
  <c r="S7" i="61" s="1"/>
  <c r="Q4" i="61"/>
  <c r="U4" i="61" s="1"/>
  <c r="P7" i="61"/>
  <c r="T7" i="61" s="1"/>
  <c r="O6" i="61"/>
  <c r="S6" i="61" s="1"/>
  <c r="AB5" i="61" s="1" a="1"/>
  <c r="AB5" i="61" s="1"/>
  <c r="AB8" i="61" s="1"/>
  <c r="Q7" i="61"/>
  <c r="U7" i="61" s="1"/>
  <c r="O9" i="61"/>
  <c r="S9" i="61" s="1"/>
  <c r="N9" i="61"/>
  <c r="R9" i="61" s="1"/>
  <c r="N4" i="61"/>
  <c r="R4" i="61" s="1"/>
  <c r="Z5" i="61" s="1" a="1"/>
  <c r="Z5" i="61" s="1"/>
  <c r="Z8" i="61" s="1"/>
  <c r="N5" i="61"/>
  <c r="R5" i="61" s="1"/>
  <c r="Q6" i="61"/>
  <c r="U6" i="61" s="1"/>
  <c r="N7" i="61"/>
  <c r="R7" i="61" s="1"/>
  <c r="W3" i="61"/>
  <c r="V3" i="61"/>
  <c r="N6" i="61"/>
  <c r="R6" i="61" s="1"/>
  <c r="N8" i="61"/>
  <c r="R8" i="61" s="1"/>
  <c r="K3" i="28"/>
  <c r="L3" i="28"/>
  <c r="M3" i="28"/>
  <c r="K4" i="28"/>
  <c r="L4" i="28"/>
  <c r="M4" i="28"/>
  <c r="K5" i="28"/>
  <c r="L5" i="28"/>
  <c r="M5" i="28"/>
  <c r="K6" i="28"/>
  <c r="L6" i="28"/>
  <c r="M6" i="28"/>
  <c r="K7" i="28"/>
  <c r="L7" i="28"/>
  <c r="M7" i="28"/>
  <c r="K8" i="28"/>
  <c r="L8" i="28"/>
  <c r="M8" i="28"/>
  <c r="K9" i="28"/>
  <c r="L9" i="28"/>
  <c r="M9" i="28"/>
  <c r="K10" i="28"/>
  <c r="L10" i="28"/>
  <c r="M10" i="28"/>
  <c r="J4" i="28"/>
  <c r="J5" i="28"/>
  <c r="J6" i="28"/>
  <c r="J7" i="28"/>
  <c r="J8" i="28"/>
  <c r="J9" i="28"/>
  <c r="J10" i="28"/>
  <c r="J3" i="28"/>
  <c r="K3" i="27"/>
  <c r="L3" i="27"/>
  <c r="M3" i="27"/>
  <c r="K4" i="27"/>
  <c r="L4" i="27"/>
  <c r="M4" i="27"/>
  <c r="K5" i="27"/>
  <c r="L5" i="27"/>
  <c r="M5" i="27"/>
  <c r="K6" i="27"/>
  <c r="L6" i="27"/>
  <c r="M6" i="27"/>
  <c r="K7" i="27"/>
  <c r="L7" i="27"/>
  <c r="M7" i="27"/>
  <c r="K8" i="27"/>
  <c r="L8" i="27"/>
  <c r="M8" i="27"/>
  <c r="K9" i="27"/>
  <c r="L9" i="27"/>
  <c r="M9" i="27"/>
  <c r="K10" i="27"/>
  <c r="L10" i="27"/>
  <c r="M10" i="27"/>
  <c r="J4" i="27"/>
  <c r="J5" i="27"/>
  <c r="J6" i="27"/>
  <c r="J7" i="27"/>
  <c r="J8" i="27"/>
  <c r="J9" i="27"/>
  <c r="J10" i="27"/>
  <c r="J3" i="27"/>
  <c r="K3" i="26"/>
  <c r="L3" i="26"/>
  <c r="M3" i="26"/>
  <c r="K4" i="26"/>
  <c r="L4" i="26"/>
  <c r="M4" i="26"/>
  <c r="K5" i="26"/>
  <c r="L5" i="26"/>
  <c r="M5" i="26"/>
  <c r="K6" i="26"/>
  <c r="L6" i="26"/>
  <c r="M6" i="26"/>
  <c r="K7" i="26"/>
  <c r="L7" i="26"/>
  <c r="M7" i="26"/>
  <c r="K8" i="26"/>
  <c r="L8" i="26"/>
  <c r="M8" i="26"/>
  <c r="K9" i="26"/>
  <c r="L9" i="26"/>
  <c r="M9" i="26"/>
  <c r="K10" i="26"/>
  <c r="L10" i="26"/>
  <c r="M10" i="26"/>
  <c r="J4" i="26"/>
  <c r="J5" i="26"/>
  <c r="J6" i="26"/>
  <c r="J7" i="26"/>
  <c r="J8" i="26"/>
  <c r="J9" i="26"/>
  <c r="J10" i="26"/>
  <c r="J3" i="26"/>
  <c r="J42" i="60"/>
  <c r="I42" i="60"/>
  <c r="M41" i="60"/>
  <c r="M42" i="60" s="1"/>
  <c r="L41" i="60"/>
  <c r="L42" i="60" s="1"/>
  <c r="J41" i="60"/>
  <c r="I41" i="60"/>
  <c r="M10" i="60"/>
  <c r="L10" i="60"/>
  <c r="I10" i="60"/>
  <c r="H10" i="60"/>
  <c r="G10" i="60"/>
  <c r="K10" i="60" s="1"/>
  <c r="F10" i="60"/>
  <c r="J10" i="60" s="1"/>
  <c r="L9" i="60"/>
  <c r="P9" i="60" s="1"/>
  <c r="T9" i="60" s="1"/>
  <c r="I9" i="60"/>
  <c r="M9" i="60" s="1"/>
  <c r="H9" i="60"/>
  <c r="G9" i="60"/>
  <c r="K9" i="60" s="1"/>
  <c r="F9" i="60"/>
  <c r="J9" i="60" s="1"/>
  <c r="I8" i="60"/>
  <c r="M8" i="60" s="1"/>
  <c r="H8" i="60"/>
  <c r="L8" i="60" s="1"/>
  <c r="G8" i="60"/>
  <c r="K8" i="60" s="1"/>
  <c r="F8" i="60"/>
  <c r="J8" i="60" s="1"/>
  <c r="I7" i="60"/>
  <c r="M7" i="60" s="1"/>
  <c r="H7" i="60"/>
  <c r="L7" i="60" s="1"/>
  <c r="G7" i="60"/>
  <c r="K7" i="60" s="1"/>
  <c r="F7" i="60"/>
  <c r="J7" i="60" s="1"/>
  <c r="I6" i="60"/>
  <c r="M6" i="60" s="1"/>
  <c r="H6" i="60"/>
  <c r="L6" i="60" s="1"/>
  <c r="G6" i="60"/>
  <c r="K6" i="60" s="1"/>
  <c r="F6" i="60"/>
  <c r="J6" i="60" s="1"/>
  <c r="I5" i="60"/>
  <c r="M5" i="60" s="1"/>
  <c r="H5" i="60"/>
  <c r="L5" i="60" s="1"/>
  <c r="G5" i="60"/>
  <c r="K5" i="60" s="1"/>
  <c r="O5" i="60" s="1"/>
  <c r="S5" i="60" s="1"/>
  <c r="F5" i="60"/>
  <c r="J5" i="60" s="1"/>
  <c r="I4" i="60"/>
  <c r="M4" i="60" s="1"/>
  <c r="H4" i="60"/>
  <c r="L4" i="60" s="1"/>
  <c r="G4" i="60"/>
  <c r="K4" i="60" s="1"/>
  <c r="F4" i="60"/>
  <c r="J4" i="60" s="1"/>
  <c r="J3" i="60"/>
  <c r="N3" i="60" s="1"/>
  <c r="R3" i="60" s="1"/>
  <c r="I3" i="60"/>
  <c r="M3" i="60" s="1"/>
  <c r="Q3" i="60" s="1"/>
  <c r="U3" i="60" s="1"/>
  <c r="H3" i="60"/>
  <c r="L3" i="60" s="1"/>
  <c r="P3" i="60" s="1"/>
  <c r="T3" i="60" s="1"/>
  <c r="G3" i="60"/>
  <c r="K3" i="60" s="1"/>
  <c r="O3" i="60" s="1"/>
  <c r="S3" i="60" s="1"/>
  <c r="F3" i="60"/>
  <c r="K3" i="24"/>
  <c r="L3" i="24"/>
  <c r="M3" i="24"/>
  <c r="K4" i="24"/>
  <c r="L4" i="24"/>
  <c r="M4" i="24"/>
  <c r="K5" i="24"/>
  <c r="L5" i="24"/>
  <c r="M5" i="24"/>
  <c r="K6" i="24"/>
  <c r="L6" i="24"/>
  <c r="M6" i="24"/>
  <c r="K7" i="24"/>
  <c r="L7" i="24"/>
  <c r="M7" i="24"/>
  <c r="K8" i="24"/>
  <c r="L8" i="24"/>
  <c r="M8" i="24"/>
  <c r="K9" i="24"/>
  <c r="L9" i="24"/>
  <c r="M9" i="24"/>
  <c r="K10" i="24"/>
  <c r="L10" i="24"/>
  <c r="M10" i="24"/>
  <c r="J4" i="24"/>
  <c r="J5" i="24"/>
  <c r="J6" i="24"/>
  <c r="J7" i="24"/>
  <c r="J8" i="24"/>
  <c r="J9" i="24"/>
  <c r="J10" i="24"/>
  <c r="J3" i="24"/>
  <c r="K3" i="23"/>
  <c r="L3" i="23"/>
  <c r="M3" i="23"/>
  <c r="K4" i="23"/>
  <c r="L4" i="23"/>
  <c r="M4" i="23"/>
  <c r="K5" i="23"/>
  <c r="L5" i="23"/>
  <c r="M5" i="23"/>
  <c r="K6" i="23"/>
  <c r="L6" i="23"/>
  <c r="M6" i="23"/>
  <c r="K7" i="23"/>
  <c r="L7" i="23"/>
  <c r="M7" i="23"/>
  <c r="K8" i="23"/>
  <c r="L8" i="23"/>
  <c r="M8" i="23"/>
  <c r="K9" i="23"/>
  <c r="L9" i="23"/>
  <c r="M9" i="23"/>
  <c r="K10" i="23"/>
  <c r="L10" i="23"/>
  <c r="M10" i="23"/>
  <c r="J4" i="23"/>
  <c r="J5" i="23"/>
  <c r="J6" i="23"/>
  <c r="J7" i="23"/>
  <c r="J8" i="23"/>
  <c r="J9" i="23"/>
  <c r="J10" i="23"/>
  <c r="J3" i="23"/>
  <c r="K3" i="22"/>
  <c r="L3" i="22"/>
  <c r="M3" i="22"/>
  <c r="K4" i="22"/>
  <c r="L4" i="22"/>
  <c r="M4" i="22"/>
  <c r="K5" i="22"/>
  <c r="L5" i="22"/>
  <c r="M5" i="22"/>
  <c r="K6" i="22"/>
  <c r="L6" i="22"/>
  <c r="M6" i="22"/>
  <c r="K7" i="22"/>
  <c r="L7" i="22"/>
  <c r="M7" i="22"/>
  <c r="K8" i="22"/>
  <c r="L8" i="22"/>
  <c r="M8" i="22"/>
  <c r="K9" i="22"/>
  <c r="L9" i="22"/>
  <c r="M9" i="22"/>
  <c r="K10" i="22"/>
  <c r="L10" i="22"/>
  <c r="M10" i="22"/>
  <c r="J4" i="22"/>
  <c r="J5" i="22"/>
  <c r="J6" i="22"/>
  <c r="J7" i="22"/>
  <c r="J8" i="22"/>
  <c r="J9" i="22"/>
  <c r="J10" i="22"/>
  <c r="J3" i="22"/>
  <c r="K3" i="21"/>
  <c r="L3" i="21"/>
  <c r="M3" i="21"/>
  <c r="K4" i="21"/>
  <c r="L4" i="21"/>
  <c r="M4" i="21"/>
  <c r="K5" i="21"/>
  <c r="L5" i="21"/>
  <c r="M5" i="21"/>
  <c r="K6" i="21"/>
  <c r="L6" i="21"/>
  <c r="M6" i="21"/>
  <c r="K7" i="21"/>
  <c r="L7" i="21"/>
  <c r="M7" i="21"/>
  <c r="K8" i="21"/>
  <c r="L8" i="21"/>
  <c r="M8" i="21"/>
  <c r="K9" i="21"/>
  <c r="L9" i="21"/>
  <c r="M9" i="21"/>
  <c r="K10" i="21"/>
  <c r="L10" i="21"/>
  <c r="M10" i="21"/>
  <c r="J4" i="21"/>
  <c r="J5" i="21"/>
  <c r="J6" i="21"/>
  <c r="J7" i="21"/>
  <c r="J8" i="21"/>
  <c r="J9" i="21"/>
  <c r="J10" i="21"/>
  <c r="J3" i="21"/>
  <c r="K3" i="20"/>
  <c r="L3" i="20"/>
  <c r="M3" i="20"/>
  <c r="K4" i="20"/>
  <c r="L4" i="20"/>
  <c r="M4" i="20"/>
  <c r="K5" i="20"/>
  <c r="L5" i="20"/>
  <c r="M5" i="20"/>
  <c r="K6" i="20"/>
  <c r="L6" i="20"/>
  <c r="M6" i="20"/>
  <c r="K7" i="20"/>
  <c r="L7" i="20"/>
  <c r="M7" i="20"/>
  <c r="K8" i="20"/>
  <c r="L8" i="20"/>
  <c r="M8" i="20"/>
  <c r="K9" i="20"/>
  <c r="L9" i="20"/>
  <c r="M9" i="20"/>
  <c r="K10" i="20"/>
  <c r="L10" i="20"/>
  <c r="M10" i="20"/>
  <c r="J4" i="20"/>
  <c r="J5" i="20"/>
  <c r="J6" i="20"/>
  <c r="J7" i="20"/>
  <c r="J8" i="20"/>
  <c r="J9" i="20"/>
  <c r="J10" i="20"/>
  <c r="J3" i="20"/>
  <c r="L41" i="19"/>
  <c r="L42" i="19" s="1"/>
  <c r="M43" i="19" s="1"/>
  <c r="M42" i="19"/>
  <c r="M41" i="19"/>
  <c r="J42" i="19"/>
  <c r="I42" i="19"/>
  <c r="J41" i="19"/>
  <c r="I41" i="19"/>
  <c r="K3" i="19"/>
  <c r="L3" i="19"/>
  <c r="M3" i="19"/>
  <c r="K4" i="19"/>
  <c r="L4" i="19"/>
  <c r="M4" i="19"/>
  <c r="K5" i="19"/>
  <c r="L5" i="19"/>
  <c r="M5" i="19"/>
  <c r="K6" i="19"/>
  <c r="L6" i="19"/>
  <c r="M6" i="19"/>
  <c r="K7" i="19"/>
  <c r="L7" i="19"/>
  <c r="M7" i="19"/>
  <c r="K8" i="19"/>
  <c r="L8" i="19"/>
  <c r="M8" i="19"/>
  <c r="K9" i="19"/>
  <c r="L9" i="19"/>
  <c r="M9" i="19"/>
  <c r="K10" i="19"/>
  <c r="L10" i="19"/>
  <c r="M10" i="19"/>
  <c r="J4" i="19"/>
  <c r="J5" i="19"/>
  <c r="J6" i="19"/>
  <c r="J7" i="19"/>
  <c r="J8" i="19"/>
  <c r="J9" i="19"/>
  <c r="J10" i="19"/>
  <c r="J3" i="19"/>
  <c r="AH11" i="18"/>
  <c r="AF5" i="61" l="1" a="1"/>
  <c r="AF5" i="61" s="1"/>
  <c r="AF8" i="61" s="1"/>
  <c r="W7" i="61"/>
  <c r="V7" i="61"/>
  <c r="AD14" i="61"/>
  <c r="AD11" i="61"/>
  <c r="W8" i="61"/>
  <c r="V8" i="61"/>
  <c r="W5" i="61"/>
  <c r="V5" i="61"/>
  <c r="W6" i="61"/>
  <c r="V6" i="61"/>
  <c r="AB11" i="61"/>
  <c r="AB14" i="61"/>
  <c r="W4" i="61"/>
  <c r="V4" i="61"/>
  <c r="AH5" i="61" s="1" a="1"/>
  <c r="AH5" i="61" s="1"/>
  <c r="AH8" i="61" s="1"/>
  <c r="Z11" i="61"/>
  <c r="Z14" i="61"/>
  <c r="W9" i="61"/>
  <c r="V9" i="61"/>
  <c r="P5" i="60"/>
  <c r="T5" i="60" s="1"/>
  <c r="O4" i="60"/>
  <c r="S4" i="60" s="1"/>
  <c r="N4" i="60"/>
  <c r="R4" i="60" s="1"/>
  <c r="P8" i="60"/>
  <c r="T8" i="60" s="1"/>
  <c r="N7" i="60"/>
  <c r="R7" i="60" s="1"/>
  <c r="O7" i="60"/>
  <c r="S7" i="60" s="1"/>
  <c r="Q6" i="60"/>
  <c r="U6" i="60" s="1"/>
  <c r="N6" i="60"/>
  <c r="R6" i="60" s="1"/>
  <c r="N9" i="60"/>
  <c r="R9" i="60" s="1"/>
  <c r="P4" i="60"/>
  <c r="T4" i="60" s="1"/>
  <c r="P7" i="60"/>
  <c r="T7" i="60" s="1"/>
  <c r="N5" i="60"/>
  <c r="R5" i="60" s="1"/>
  <c r="N8" i="60"/>
  <c r="R8" i="60" s="1"/>
  <c r="Q8" i="60"/>
  <c r="U8" i="60" s="1"/>
  <c r="Q9" i="60"/>
  <c r="U9" i="60" s="1"/>
  <c r="Q4" i="60"/>
  <c r="U4" i="60" s="1"/>
  <c r="V4" i="60" s="1"/>
  <c r="Q7" i="60"/>
  <c r="U7" i="60" s="1"/>
  <c r="O9" i="60"/>
  <c r="S9" i="60" s="1"/>
  <c r="M43" i="60"/>
  <c r="Q5" i="60"/>
  <c r="U5" i="60" s="1"/>
  <c r="O6" i="60"/>
  <c r="S6" i="60" s="1"/>
  <c r="Z5" i="60" a="1"/>
  <c r="Z5" i="60" s="1"/>
  <c r="Z8" i="60" s="1"/>
  <c r="W3" i="60"/>
  <c r="V3" i="60"/>
  <c r="P6" i="60"/>
  <c r="T6" i="60" s="1"/>
  <c r="AD5" i="60" s="1" a="1"/>
  <c r="AD5" i="60" s="1"/>
  <c r="AD8" i="60" s="1"/>
  <c r="O8" i="60"/>
  <c r="S8" i="60" s="1"/>
  <c r="AF14" i="61" l="1"/>
  <c r="AF11" i="61"/>
  <c r="AH14" i="61"/>
  <c r="AH11" i="61"/>
  <c r="AB5" i="60" a="1"/>
  <c r="AB5" i="60" s="1"/>
  <c r="AB8" i="60" s="1"/>
  <c r="V8" i="60"/>
  <c r="W7" i="60"/>
  <c r="V9" i="60"/>
  <c r="W9" i="60"/>
  <c r="W5" i="60"/>
  <c r="AD11" i="60"/>
  <c r="AD14" i="60"/>
  <c r="V7" i="60"/>
  <c r="W8" i="60"/>
  <c r="V6" i="60"/>
  <c r="V5" i="60"/>
  <c r="AF5" i="60" a="1"/>
  <c r="AF5" i="60" s="1"/>
  <c r="AF8" i="60" s="1"/>
  <c r="W6" i="60"/>
  <c r="W4" i="60"/>
  <c r="Z11" i="60"/>
  <c r="Z14" i="60"/>
  <c r="AH5" i="60" a="1"/>
  <c r="AH5" i="60" s="1"/>
  <c r="AH8" i="60" s="1"/>
  <c r="AB14" i="60" l="1"/>
  <c r="AB11" i="60"/>
  <c r="AH14" i="60"/>
  <c r="AH11" i="60"/>
  <c r="AF14" i="60"/>
  <c r="AF11" i="60"/>
  <c r="K3" i="18" l="1"/>
  <c r="L3" i="18"/>
  <c r="M3" i="18"/>
  <c r="K4" i="18"/>
  <c r="L4" i="18"/>
  <c r="M4" i="18"/>
  <c r="K5" i="18"/>
  <c r="L5" i="18"/>
  <c r="M5" i="18"/>
  <c r="K6" i="18"/>
  <c r="L6" i="18"/>
  <c r="M6" i="18"/>
  <c r="K7" i="18"/>
  <c r="L7" i="18"/>
  <c r="M7" i="18"/>
  <c r="K8" i="18"/>
  <c r="L8" i="18"/>
  <c r="M8" i="18"/>
  <c r="K9" i="18"/>
  <c r="L9" i="18"/>
  <c r="M9" i="18"/>
  <c r="J4" i="18"/>
  <c r="J5" i="18"/>
  <c r="J6" i="18"/>
  <c r="J7" i="18"/>
  <c r="J8" i="18"/>
  <c r="J9" i="18"/>
  <c r="J3" i="18"/>
  <c r="K3" i="16" l="1"/>
  <c r="L3" i="16"/>
  <c r="M3" i="16"/>
  <c r="K4" i="16"/>
  <c r="L4" i="16"/>
  <c r="M4" i="16"/>
  <c r="K5" i="16"/>
  <c r="L5" i="16"/>
  <c r="M5" i="16"/>
  <c r="K6" i="16"/>
  <c r="L6" i="16"/>
  <c r="M6" i="16"/>
  <c r="K7" i="16"/>
  <c r="L7" i="16"/>
  <c r="M7" i="16"/>
  <c r="K8" i="16"/>
  <c r="L8" i="16"/>
  <c r="M8" i="16"/>
  <c r="K9" i="16"/>
  <c r="L9" i="16"/>
  <c r="M9" i="16"/>
  <c r="K10" i="16"/>
  <c r="L10" i="16"/>
  <c r="M10" i="16"/>
  <c r="J4" i="16"/>
  <c r="J5" i="16"/>
  <c r="J6" i="16"/>
  <c r="J7" i="16"/>
  <c r="J8" i="16"/>
  <c r="J9" i="16"/>
  <c r="J10" i="16"/>
  <c r="J3" i="16"/>
  <c r="K3" i="15"/>
  <c r="L3" i="15"/>
  <c r="M3" i="15"/>
  <c r="K4" i="15"/>
  <c r="L4" i="15"/>
  <c r="M4" i="15"/>
  <c r="K5" i="15"/>
  <c r="L5" i="15"/>
  <c r="M5" i="15"/>
  <c r="K6" i="15"/>
  <c r="L6" i="15"/>
  <c r="M6" i="15"/>
  <c r="K7" i="15"/>
  <c r="L7" i="15"/>
  <c r="M7" i="15"/>
  <c r="K8" i="15"/>
  <c r="L8" i="15"/>
  <c r="M8" i="15"/>
  <c r="K9" i="15"/>
  <c r="L9" i="15"/>
  <c r="M9" i="15"/>
  <c r="K10" i="15"/>
  <c r="L10" i="15"/>
  <c r="M10" i="15"/>
  <c r="J4" i="15"/>
  <c r="J5" i="15"/>
  <c r="J6" i="15"/>
  <c r="J7" i="15"/>
  <c r="J8" i="15"/>
  <c r="J9" i="15"/>
  <c r="J10" i="15"/>
  <c r="J3" i="15"/>
  <c r="K3" i="14" l="1"/>
  <c r="L3" i="14"/>
  <c r="M3" i="14"/>
  <c r="K4" i="14"/>
  <c r="L4" i="14"/>
  <c r="M4" i="14"/>
  <c r="K5" i="14"/>
  <c r="L5" i="14"/>
  <c r="M5" i="14"/>
  <c r="K6" i="14"/>
  <c r="L6" i="14"/>
  <c r="M6" i="14"/>
  <c r="K7" i="14"/>
  <c r="L7" i="14"/>
  <c r="M7" i="14"/>
  <c r="K8" i="14"/>
  <c r="L8" i="14"/>
  <c r="M8" i="14"/>
  <c r="K9" i="14"/>
  <c r="L9" i="14"/>
  <c r="M9" i="14"/>
  <c r="K10" i="14"/>
  <c r="L10" i="14"/>
  <c r="M10" i="14"/>
  <c r="J4" i="14"/>
  <c r="J5" i="14"/>
  <c r="J6" i="14"/>
  <c r="J7" i="14"/>
  <c r="J8" i="14"/>
  <c r="J9" i="14"/>
  <c r="J10" i="14"/>
  <c r="J3" i="14"/>
  <c r="K3" i="58"/>
  <c r="L3" i="58"/>
  <c r="M3" i="58"/>
  <c r="K4" i="58"/>
  <c r="L4" i="58"/>
  <c r="M4" i="58"/>
  <c r="K5" i="58"/>
  <c r="L5" i="58"/>
  <c r="P5" i="58" s="1"/>
  <c r="T5" i="58" s="1"/>
  <c r="M5" i="58"/>
  <c r="K6" i="58"/>
  <c r="L6" i="58"/>
  <c r="M6" i="58"/>
  <c r="K7" i="58"/>
  <c r="L7" i="58"/>
  <c r="M7" i="58"/>
  <c r="K8" i="58"/>
  <c r="L8" i="58"/>
  <c r="M8" i="58"/>
  <c r="K9" i="58"/>
  <c r="L9" i="58"/>
  <c r="M9" i="58"/>
  <c r="K10" i="58"/>
  <c r="L10" i="58"/>
  <c r="M10" i="58"/>
  <c r="J4" i="58"/>
  <c r="J5" i="58"/>
  <c r="J6" i="58"/>
  <c r="J7" i="58"/>
  <c r="J8" i="58"/>
  <c r="J9" i="58"/>
  <c r="J10" i="58"/>
  <c r="J3" i="58"/>
  <c r="K3" i="12"/>
  <c r="L3" i="12"/>
  <c r="M3" i="12"/>
  <c r="K4" i="12"/>
  <c r="L4" i="12"/>
  <c r="M4" i="12"/>
  <c r="K5" i="12"/>
  <c r="L5" i="12"/>
  <c r="M5" i="12"/>
  <c r="K6" i="12"/>
  <c r="L6" i="12"/>
  <c r="M6" i="12"/>
  <c r="K7" i="12"/>
  <c r="L7" i="12"/>
  <c r="M7" i="12"/>
  <c r="K8" i="12"/>
  <c r="L8" i="12"/>
  <c r="M8" i="12"/>
  <c r="K9" i="12"/>
  <c r="L9" i="12"/>
  <c r="M9" i="12"/>
  <c r="K10" i="12"/>
  <c r="L10" i="12"/>
  <c r="M10" i="12"/>
  <c r="J4" i="12"/>
  <c r="J5" i="12"/>
  <c r="J6" i="12"/>
  <c r="J7" i="12"/>
  <c r="J8" i="12"/>
  <c r="J9" i="12"/>
  <c r="J10" i="12"/>
  <c r="J3" i="12"/>
  <c r="I10" i="58"/>
  <c r="H10" i="58"/>
  <c r="G10" i="58"/>
  <c r="F10" i="58"/>
  <c r="I9" i="58"/>
  <c r="H9" i="58"/>
  <c r="P9" i="58" s="1"/>
  <c r="T9" i="58" s="1"/>
  <c r="G9" i="58"/>
  <c r="O9" i="58" s="1"/>
  <c r="S9" i="58" s="1"/>
  <c r="F9" i="58"/>
  <c r="I8" i="58"/>
  <c r="H8" i="58"/>
  <c r="P8" i="58" s="1"/>
  <c r="T8" i="58" s="1"/>
  <c r="G8" i="58"/>
  <c r="F8" i="58"/>
  <c r="N8" i="58" s="1"/>
  <c r="R8" i="58" s="1"/>
  <c r="N7" i="58"/>
  <c r="R7" i="58" s="1"/>
  <c r="I7" i="58"/>
  <c r="H7" i="58"/>
  <c r="P7" i="58" s="1"/>
  <c r="T7" i="58" s="1"/>
  <c r="G7" i="58"/>
  <c r="O7" i="58" s="1"/>
  <c r="S7" i="58" s="1"/>
  <c r="F7" i="58"/>
  <c r="P6" i="58"/>
  <c r="T6" i="58" s="1"/>
  <c r="O6" i="58"/>
  <c r="S6" i="58" s="1"/>
  <c r="N6" i="58"/>
  <c r="R6" i="58" s="1"/>
  <c r="I6" i="58"/>
  <c r="H6" i="58"/>
  <c r="G6" i="58"/>
  <c r="F6" i="58"/>
  <c r="I5" i="58"/>
  <c r="H5" i="58"/>
  <c r="G5" i="58"/>
  <c r="F5" i="58"/>
  <c r="I4" i="58"/>
  <c r="H4" i="58"/>
  <c r="G4" i="58"/>
  <c r="O4" i="58" s="1"/>
  <c r="S4" i="58" s="1"/>
  <c r="F4" i="58"/>
  <c r="N4" i="58" s="1"/>
  <c r="R4" i="58" s="1"/>
  <c r="O3" i="58"/>
  <c r="S3" i="58" s="1"/>
  <c r="N3" i="58"/>
  <c r="R3" i="58" s="1"/>
  <c r="I3" i="58"/>
  <c r="Q3" i="58" s="1"/>
  <c r="U3" i="58" s="1"/>
  <c r="H3" i="58"/>
  <c r="P3" i="58" s="1"/>
  <c r="T3" i="58" s="1"/>
  <c r="G3" i="58"/>
  <c r="F3" i="58"/>
  <c r="K3" i="9"/>
  <c r="L3" i="9"/>
  <c r="M3" i="9"/>
  <c r="K4" i="9"/>
  <c r="L4" i="9"/>
  <c r="M4" i="9"/>
  <c r="K5" i="9"/>
  <c r="L5" i="9"/>
  <c r="M5" i="9"/>
  <c r="K6" i="9"/>
  <c r="L6" i="9"/>
  <c r="M6" i="9"/>
  <c r="K7" i="9"/>
  <c r="L7" i="9"/>
  <c r="M7" i="9"/>
  <c r="K8" i="9"/>
  <c r="L8" i="9"/>
  <c r="M8" i="9"/>
  <c r="K9" i="9"/>
  <c r="L9" i="9"/>
  <c r="M9" i="9"/>
  <c r="K10" i="9"/>
  <c r="L10" i="9"/>
  <c r="M10" i="9"/>
  <c r="J4" i="9"/>
  <c r="J5" i="9"/>
  <c r="J6" i="9"/>
  <c r="J7" i="9"/>
  <c r="J8" i="9"/>
  <c r="J9" i="9"/>
  <c r="J10" i="9"/>
  <c r="J3" i="9"/>
  <c r="O5" i="58" l="1"/>
  <c r="S5" i="58" s="1"/>
  <c r="AB5" i="58" s="1" a="1"/>
  <c r="AB5" i="58" s="1"/>
  <c r="AB8" i="58" s="1"/>
  <c r="O8" i="58"/>
  <c r="S8" i="58" s="1"/>
  <c r="N9" i="58"/>
  <c r="R9" i="58" s="1"/>
  <c r="W9" i="58" s="1"/>
  <c r="N5" i="58"/>
  <c r="R5" i="58" s="1"/>
  <c r="Q5" i="58"/>
  <c r="U5" i="58" s="1"/>
  <c r="W3" i="58"/>
  <c r="V3" i="58"/>
  <c r="Z5" i="58" a="1"/>
  <c r="Z5" i="58" s="1"/>
  <c r="Z8" i="58" s="1"/>
  <c r="Q9" i="58"/>
  <c r="U9" i="58" s="1"/>
  <c r="P4" i="58"/>
  <c r="T4" i="58" s="1"/>
  <c r="Q8" i="58"/>
  <c r="U8" i="58" s="1"/>
  <c r="V8" i="58" s="1"/>
  <c r="Q6" i="58"/>
  <c r="U6" i="58" s="1"/>
  <c r="W6" i="58" s="1"/>
  <c r="Q4" i="58"/>
  <c r="U4" i="58" s="1"/>
  <c r="Q7" i="58"/>
  <c r="U7" i="58" s="1"/>
  <c r="V7" i="58" s="1"/>
  <c r="V4" i="58" l="1"/>
  <c r="AH5" i="58" s="1" a="1"/>
  <c r="AH5" i="58" s="1"/>
  <c r="AH8" i="58" s="1"/>
  <c r="W5" i="58"/>
  <c r="V6" i="58"/>
  <c r="V9" i="58"/>
  <c r="V5" i="58"/>
  <c r="AF5" i="58" a="1"/>
  <c r="AF5" i="58" s="1"/>
  <c r="AF8" i="58" s="1"/>
  <c r="AB11" i="58"/>
  <c r="AB14" i="58"/>
  <c r="AD5" i="58" a="1"/>
  <c r="AD5" i="58" s="1"/>
  <c r="AD8" i="58" s="1"/>
  <c r="W7" i="58"/>
  <c r="W8" i="58"/>
  <c r="Z14" i="58"/>
  <c r="Z11" i="58"/>
  <c r="W4" i="58"/>
  <c r="AD14" i="58" l="1"/>
  <c r="AD11" i="58"/>
  <c r="AH11" i="58"/>
  <c r="AH14" i="58"/>
  <c r="AF11" i="58"/>
  <c r="AF14" i="58"/>
  <c r="F3" i="57" l="1"/>
  <c r="J3" i="57" s="1"/>
  <c r="N3" i="57" s="1"/>
  <c r="R3" i="57" s="1"/>
  <c r="G3" i="57"/>
  <c r="H3" i="57"/>
  <c r="I3" i="57"/>
  <c r="K3" i="57"/>
  <c r="O3" i="57" s="1"/>
  <c r="S3" i="57" s="1"/>
  <c r="L3" i="57"/>
  <c r="P3" i="57" s="1"/>
  <c r="T3" i="57" s="1"/>
  <c r="M3" i="57"/>
  <c r="Q3" i="57" s="1"/>
  <c r="U3" i="57" s="1"/>
  <c r="F4" i="57"/>
  <c r="J4" i="57" s="1"/>
  <c r="G4" i="57"/>
  <c r="H4" i="57"/>
  <c r="I4" i="57"/>
  <c r="M4" i="57" s="1"/>
  <c r="Q4" i="57" s="1"/>
  <c r="U4" i="57" s="1"/>
  <c r="K4" i="57"/>
  <c r="O4" i="57" s="1"/>
  <c r="S4" i="57" s="1"/>
  <c r="L4" i="57"/>
  <c r="P4" i="57" s="1"/>
  <c r="T4" i="57" s="1"/>
  <c r="F5" i="57"/>
  <c r="J5" i="57" s="1"/>
  <c r="G5" i="57"/>
  <c r="K5" i="57" s="1"/>
  <c r="H5" i="57"/>
  <c r="L5" i="57" s="1"/>
  <c r="P5" i="57" s="1"/>
  <c r="T5" i="57" s="1"/>
  <c r="I5" i="57"/>
  <c r="M5" i="57" s="1"/>
  <c r="F6" i="57"/>
  <c r="J6" i="57" s="1"/>
  <c r="N6" i="57" s="1"/>
  <c r="R6" i="57" s="1"/>
  <c r="G6" i="57"/>
  <c r="K6" i="57" s="1"/>
  <c r="O6" i="57" s="1"/>
  <c r="S6" i="57" s="1"/>
  <c r="H6" i="57"/>
  <c r="I6" i="57"/>
  <c r="M6" i="57" s="1"/>
  <c r="Q6" i="57" s="1"/>
  <c r="U6" i="57" s="1"/>
  <c r="L6" i="57"/>
  <c r="P6" i="57" s="1"/>
  <c r="T6" i="57" s="1"/>
  <c r="F7" i="57"/>
  <c r="J7" i="57" s="1"/>
  <c r="G7" i="57"/>
  <c r="K7" i="57" s="1"/>
  <c r="O7" i="57" s="1"/>
  <c r="S7" i="57" s="1"/>
  <c r="H7" i="57"/>
  <c r="L7" i="57" s="1"/>
  <c r="P7" i="57" s="1"/>
  <c r="T7" i="57" s="1"/>
  <c r="I7" i="57"/>
  <c r="M7" i="57" s="1"/>
  <c r="F8" i="57"/>
  <c r="J8" i="57" s="1"/>
  <c r="G8" i="57"/>
  <c r="K8" i="57" s="1"/>
  <c r="H8" i="57"/>
  <c r="L8" i="57" s="1"/>
  <c r="P8" i="57" s="1"/>
  <c r="T8" i="57" s="1"/>
  <c r="I8" i="57"/>
  <c r="M8" i="57" s="1"/>
  <c r="Q8" i="57" s="1"/>
  <c r="U8" i="57" s="1"/>
  <c r="F9" i="57"/>
  <c r="J9" i="57" s="1"/>
  <c r="G9" i="57"/>
  <c r="K9" i="57" s="1"/>
  <c r="H9" i="57"/>
  <c r="L9" i="57" s="1"/>
  <c r="P9" i="57" s="1"/>
  <c r="T9" i="57" s="1"/>
  <c r="I9" i="57"/>
  <c r="M9" i="57" s="1"/>
  <c r="F10" i="57"/>
  <c r="J10" i="57" s="1"/>
  <c r="G10" i="57"/>
  <c r="K10" i="57" s="1"/>
  <c r="H10" i="57"/>
  <c r="L10" i="57" s="1"/>
  <c r="I10" i="57"/>
  <c r="M10" i="57"/>
  <c r="F3" i="56"/>
  <c r="J3" i="56" s="1"/>
  <c r="N3" i="56" s="1"/>
  <c r="R3" i="56" s="1"/>
  <c r="G3" i="56"/>
  <c r="H3" i="56"/>
  <c r="L3" i="56" s="1"/>
  <c r="P3" i="56" s="1"/>
  <c r="T3" i="56" s="1"/>
  <c r="I3" i="56"/>
  <c r="M3" i="56" s="1"/>
  <c r="Q3" i="56" s="1"/>
  <c r="U3" i="56" s="1"/>
  <c r="K3" i="56"/>
  <c r="O3" i="56" s="1"/>
  <c r="S3" i="56" s="1"/>
  <c r="F4" i="56"/>
  <c r="J4" i="56" s="1"/>
  <c r="N4" i="56" s="1"/>
  <c r="R4" i="56" s="1"/>
  <c r="G4" i="56"/>
  <c r="K4" i="56" s="1"/>
  <c r="O4" i="56" s="1"/>
  <c r="S4" i="56" s="1"/>
  <c r="H4" i="56"/>
  <c r="I4" i="56"/>
  <c r="L4" i="56"/>
  <c r="M4" i="56"/>
  <c r="F5" i="56"/>
  <c r="G5" i="56"/>
  <c r="H5" i="56"/>
  <c r="I5" i="56"/>
  <c r="J5" i="56"/>
  <c r="N5" i="56" s="1"/>
  <c r="R5" i="56" s="1"/>
  <c r="K5" i="56"/>
  <c r="O5" i="56" s="1"/>
  <c r="S5" i="56" s="1"/>
  <c r="L5" i="56"/>
  <c r="M5" i="56"/>
  <c r="F6" i="56"/>
  <c r="G6" i="56"/>
  <c r="K6" i="56" s="1"/>
  <c r="O6" i="56" s="1"/>
  <c r="S6" i="56" s="1"/>
  <c r="H6" i="56"/>
  <c r="L6" i="56" s="1"/>
  <c r="P6" i="56" s="1"/>
  <c r="T6" i="56" s="1"/>
  <c r="I6" i="56"/>
  <c r="M6" i="56" s="1"/>
  <c r="Q6" i="56" s="1"/>
  <c r="U6" i="56" s="1"/>
  <c r="J6" i="56"/>
  <c r="N6" i="56" s="1"/>
  <c r="R6" i="56" s="1"/>
  <c r="F7" i="56"/>
  <c r="J7" i="56" s="1"/>
  <c r="N7" i="56" s="1"/>
  <c r="R7" i="56" s="1"/>
  <c r="G7" i="56"/>
  <c r="K7" i="56" s="1"/>
  <c r="O7" i="56" s="1"/>
  <c r="S7" i="56" s="1"/>
  <c r="H7" i="56"/>
  <c r="L7" i="56" s="1"/>
  <c r="P7" i="56" s="1"/>
  <c r="T7" i="56" s="1"/>
  <c r="I7" i="56"/>
  <c r="M7" i="56"/>
  <c r="Q7" i="56" s="1"/>
  <c r="U7" i="56" s="1"/>
  <c r="F8" i="56"/>
  <c r="J8" i="56" s="1"/>
  <c r="N8" i="56" s="1"/>
  <c r="R8" i="56" s="1"/>
  <c r="G8" i="56"/>
  <c r="H8" i="56"/>
  <c r="I8" i="56"/>
  <c r="K8" i="56"/>
  <c r="O8" i="56" s="1"/>
  <c r="S8" i="56" s="1"/>
  <c r="L8" i="56"/>
  <c r="P8" i="56" s="1"/>
  <c r="T8" i="56" s="1"/>
  <c r="M8" i="56"/>
  <c r="Q8" i="56" s="1"/>
  <c r="U8" i="56" s="1"/>
  <c r="F9" i="56"/>
  <c r="J9" i="56" s="1"/>
  <c r="N9" i="56" s="1"/>
  <c r="R9" i="56" s="1"/>
  <c r="G9" i="56"/>
  <c r="K9" i="56" s="1"/>
  <c r="O9" i="56" s="1"/>
  <c r="S9" i="56" s="1"/>
  <c r="H9" i="56"/>
  <c r="I9" i="56"/>
  <c r="L9" i="56"/>
  <c r="P9" i="56" s="1"/>
  <c r="T9" i="56" s="1"/>
  <c r="M9" i="56"/>
  <c r="F10" i="56"/>
  <c r="G10" i="56"/>
  <c r="H10" i="56"/>
  <c r="I10" i="56"/>
  <c r="J10" i="56"/>
  <c r="K10" i="56"/>
  <c r="L10" i="56"/>
  <c r="M10" i="56"/>
  <c r="N4" i="57" l="1"/>
  <c r="R4" i="57" s="1"/>
  <c r="N5" i="57"/>
  <c r="R5" i="57" s="1"/>
  <c r="N9" i="57"/>
  <c r="R9" i="57" s="1"/>
  <c r="N7" i="57"/>
  <c r="R7" i="57" s="1"/>
  <c r="O8" i="57"/>
  <c r="S8" i="57" s="1"/>
  <c r="N8" i="57"/>
  <c r="R8" i="57" s="1"/>
  <c r="W8" i="57" s="1"/>
  <c r="O9" i="57"/>
  <c r="S9" i="57" s="1"/>
  <c r="W9" i="57" s="1"/>
  <c r="O5" i="57"/>
  <c r="S5" i="57" s="1"/>
  <c r="AD5" i="57" a="1"/>
  <c r="AD5" i="57" s="1"/>
  <c r="AD8" i="57" s="1"/>
  <c r="V4" i="57"/>
  <c r="W4" i="57"/>
  <c r="V3" i="57"/>
  <c r="W3" i="57"/>
  <c r="Z5" i="57" a="1"/>
  <c r="Z5" i="57" s="1"/>
  <c r="Z8" i="57" s="1"/>
  <c r="V8" i="57"/>
  <c r="Q9" i="57"/>
  <c r="U9" i="57" s="1"/>
  <c r="Q5" i="57"/>
  <c r="U5" i="57" s="1"/>
  <c r="V6" i="57"/>
  <c r="W6" i="57"/>
  <c r="V9" i="57"/>
  <c r="V5" i="57"/>
  <c r="W5" i="57"/>
  <c r="Q7" i="57"/>
  <c r="U7" i="57" s="1"/>
  <c r="W7" i="57" s="1"/>
  <c r="W8" i="56"/>
  <c r="V8" i="56"/>
  <c r="W6" i="56"/>
  <c r="V6" i="56"/>
  <c r="AB5" i="56" a="1"/>
  <c r="AB5" i="56" s="1"/>
  <c r="AB8" i="56" s="1"/>
  <c r="AD5" i="56" a="1"/>
  <c r="AD5" i="56" s="1"/>
  <c r="AD8" i="56" s="1"/>
  <c r="Q5" i="56"/>
  <c r="U5" i="56" s="1"/>
  <c r="Q4" i="56"/>
  <c r="U4" i="56" s="1"/>
  <c r="AF5" i="56" s="1" a="1"/>
  <c r="AF5" i="56" s="1"/>
  <c r="AF8" i="56" s="1"/>
  <c r="Q9" i="56"/>
  <c r="U9" i="56" s="1"/>
  <c r="V9" i="56" s="1"/>
  <c r="P5" i="56"/>
  <c r="T5" i="56" s="1"/>
  <c r="V5" i="56" s="1"/>
  <c r="P4" i="56"/>
  <c r="T4" i="56" s="1"/>
  <c r="W4" i="56" s="1"/>
  <c r="V7" i="56"/>
  <c r="W7" i="56"/>
  <c r="V3" i="56"/>
  <c r="W3" i="56"/>
  <c r="Z5" i="56" a="1"/>
  <c r="Z5" i="56" s="1"/>
  <c r="Z8" i="56" s="1"/>
  <c r="AB5" i="57" l="1" a="1"/>
  <c r="AB5" i="57" s="1"/>
  <c r="AB8" i="57" s="1"/>
  <c r="AF5" i="57" a="1"/>
  <c r="AF5" i="57" s="1"/>
  <c r="AF8" i="57" s="1"/>
  <c r="V7" i="57"/>
  <c r="Z14" i="57"/>
  <c r="Z11" i="57"/>
  <c r="AH5" i="57" a="1"/>
  <c r="AH5" i="57" s="1"/>
  <c r="AH8" i="57" s="1"/>
  <c r="AD11" i="57"/>
  <c r="AD14" i="57"/>
  <c r="AF14" i="56"/>
  <c r="AF11" i="56"/>
  <c r="AB11" i="56"/>
  <c r="AB14" i="56"/>
  <c r="W9" i="56"/>
  <c r="Z11" i="56"/>
  <c r="Z14" i="56"/>
  <c r="V4" i="56"/>
  <c r="AH5" i="56" a="1"/>
  <c r="AH5" i="56" s="1"/>
  <c r="AH8" i="56" s="1"/>
  <c r="W5" i="56"/>
  <c r="AD14" i="56"/>
  <c r="AD11" i="56"/>
  <c r="AB11" i="57" l="1"/>
  <c r="AB14" i="57"/>
  <c r="AH11" i="57"/>
  <c r="AH14" i="57"/>
  <c r="AF11" i="57"/>
  <c r="AF14" i="57"/>
  <c r="AH11" i="56"/>
  <c r="AH14" i="56"/>
  <c r="K6" i="5" l="1"/>
  <c r="I10" i="55" l="1"/>
  <c r="H10" i="55"/>
  <c r="G10" i="55"/>
  <c r="F10" i="55"/>
  <c r="I9" i="55"/>
  <c r="H9" i="55"/>
  <c r="G9" i="55"/>
  <c r="F9" i="55"/>
  <c r="I8" i="55"/>
  <c r="H8" i="55"/>
  <c r="G8" i="55"/>
  <c r="F8" i="55"/>
  <c r="I7" i="55"/>
  <c r="H7" i="55"/>
  <c r="G7" i="55"/>
  <c r="F7" i="55"/>
  <c r="I6" i="55"/>
  <c r="H6" i="55"/>
  <c r="G6" i="55"/>
  <c r="F6" i="55"/>
  <c r="I5" i="55"/>
  <c r="H5" i="55"/>
  <c r="F5" i="55"/>
  <c r="I4" i="55"/>
  <c r="H4" i="55"/>
  <c r="G4" i="55"/>
  <c r="F4" i="55"/>
  <c r="I3" i="55"/>
  <c r="Q3" i="55" s="1"/>
  <c r="U3" i="55" s="1"/>
  <c r="H3" i="55"/>
  <c r="P3" i="55" s="1"/>
  <c r="T3" i="55" s="1"/>
  <c r="G3" i="55"/>
  <c r="O3" i="55" s="1"/>
  <c r="S3" i="55" s="1"/>
  <c r="F3" i="55"/>
  <c r="I10" i="54"/>
  <c r="H10" i="54"/>
  <c r="G10" i="54"/>
  <c r="F10" i="54"/>
  <c r="I9" i="54"/>
  <c r="H9" i="54"/>
  <c r="G9" i="54"/>
  <c r="F9" i="54"/>
  <c r="I8" i="54"/>
  <c r="H8" i="54"/>
  <c r="G8" i="54"/>
  <c r="F8" i="54"/>
  <c r="I7" i="54"/>
  <c r="H7" i="54"/>
  <c r="G7" i="54"/>
  <c r="F7" i="54"/>
  <c r="I6" i="54"/>
  <c r="H6" i="54"/>
  <c r="G6" i="54"/>
  <c r="F6" i="54"/>
  <c r="I5" i="54"/>
  <c r="H5" i="54"/>
  <c r="G5" i="54"/>
  <c r="F5" i="54"/>
  <c r="I4" i="54"/>
  <c r="H4" i="54"/>
  <c r="G4" i="54"/>
  <c r="F4" i="54"/>
  <c r="N4" i="54" s="1"/>
  <c r="R4" i="54" s="1"/>
  <c r="I3" i="54"/>
  <c r="Q3" i="54" s="1"/>
  <c r="U3" i="54" s="1"/>
  <c r="H3" i="54"/>
  <c r="P3" i="54" s="1"/>
  <c r="T3" i="54" s="1"/>
  <c r="G3" i="54"/>
  <c r="O3" i="54" s="1"/>
  <c r="S3" i="54" s="1"/>
  <c r="F3" i="54"/>
  <c r="N3" i="54" s="1"/>
  <c r="R3" i="54" s="1"/>
  <c r="I10" i="53"/>
  <c r="H10" i="53"/>
  <c r="G10" i="53"/>
  <c r="F10" i="53"/>
  <c r="I9" i="53"/>
  <c r="H9" i="53"/>
  <c r="G9" i="53"/>
  <c r="F9" i="53"/>
  <c r="I8" i="53"/>
  <c r="H8" i="53"/>
  <c r="G8" i="53"/>
  <c r="F8" i="53"/>
  <c r="I7" i="53"/>
  <c r="H7" i="53"/>
  <c r="G7" i="53"/>
  <c r="F7" i="53"/>
  <c r="I6" i="53"/>
  <c r="H6" i="53"/>
  <c r="G6" i="53"/>
  <c r="F6" i="53"/>
  <c r="I5" i="53"/>
  <c r="H5" i="53"/>
  <c r="G5" i="53"/>
  <c r="F5" i="53"/>
  <c r="I4" i="53"/>
  <c r="H4" i="53"/>
  <c r="G4" i="53"/>
  <c r="F4" i="53"/>
  <c r="O3" i="53"/>
  <c r="S3" i="53" s="1"/>
  <c r="I3" i="53"/>
  <c r="Q3" i="53" s="1"/>
  <c r="U3" i="53" s="1"/>
  <c r="H3" i="53"/>
  <c r="P3" i="53" s="1"/>
  <c r="T3" i="53" s="1"/>
  <c r="G3" i="53"/>
  <c r="F3" i="53"/>
  <c r="N3" i="53" s="1"/>
  <c r="R3" i="53" s="1"/>
  <c r="I10" i="52"/>
  <c r="M10" i="52" s="1"/>
  <c r="H10" i="52"/>
  <c r="L10" i="52" s="1"/>
  <c r="G10" i="52"/>
  <c r="K10" i="52" s="1"/>
  <c r="F10" i="52"/>
  <c r="J10" i="52" s="1"/>
  <c r="I9" i="52"/>
  <c r="M9" i="52" s="1"/>
  <c r="H9" i="52"/>
  <c r="L9" i="52" s="1"/>
  <c r="G9" i="52"/>
  <c r="K9" i="52" s="1"/>
  <c r="O9" i="52" s="1"/>
  <c r="S9" i="52" s="1"/>
  <c r="F9" i="52"/>
  <c r="J9" i="52" s="1"/>
  <c r="I8" i="52"/>
  <c r="M8" i="52" s="1"/>
  <c r="H8" i="52"/>
  <c r="L8" i="52" s="1"/>
  <c r="G8" i="52"/>
  <c r="K8" i="52" s="1"/>
  <c r="F8" i="52"/>
  <c r="J8" i="52" s="1"/>
  <c r="L7" i="52"/>
  <c r="J7" i="52"/>
  <c r="I7" i="52"/>
  <c r="M7" i="52" s="1"/>
  <c r="H7" i="52"/>
  <c r="G7" i="52"/>
  <c r="K7" i="52" s="1"/>
  <c r="F7" i="52"/>
  <c r="K6" i="52"/>
  <c r="I6" i="52"/>
  <c r="M6" i="52" s="1"/>
  <c r="Q6" i="52" s="1"/>
  <c r="U6" i="52" s="1"/>
  <c r="H6" i="52"/>
  <c r="L6" i="52" s="1"/>
  <c r="P6" i="52" s="1"/>
  <c r="T6" i="52" s="1"/>
  <c r="G6" i="52"/>
  <c r="F6" i="52"/>
  <c r="J6" i="52" s="1"/>
  <c r="M5" i="52"/>
  <c r="Q5" i="52" s="1"/>
  <c r="U5" i="52" s="1"/>
  <c r="I5" i="52"/>
  <c r="H5" i="52"/>
  <c r="L5" i="52" s="1"/>
  <c r="G5" i="52"/>
  <c r="K5" i="52" s="1"/>
  <c r="F5" i="52"/>
  <c r="J5" i="52" s="1"/>
  <c r="I4" i="52"/>
  <c r="M4" i="52" s="1"/>
  <c r="Q4" i="52" s="1"/>
  <c r="U4" i="52" s="1"/>
  <c r="H4" i="52"/>
  <c r="L4" i="52" s="1"/>
  <c r="P4" i="52" s="1"/>
  <c r="T4" i="52" s="1"/>
  <c r="G4" i="52"/>
  <c r="K4" i="52" s="1"/>
  <c r="F4" i="52"/>
  <c r="J4" i="52" s="1"/>
  <c r="L3" i="52"/>
  <c r="P3" i="52" s="1"/>
  <c r="T3" i="52" s="1"/>
  <c r="AD5" i="52" s="1" a="1"/>
  <c r="AD5" i="52" s="1"/>
  <c r="AD8" i="52" s="1"/>
  <c r="K3" i="52"/>
  <c r="O3" i="52" s="1"/>
  <c r="S3" i="52" s="1"/>
  <c r="AB5" i="52" s="1" a="1"/>
  <c r="AB5" i="52" s="1"/>
  <c r="AB8" i="52" s="1"/>
  <c r="I3" i="52"/>
  <c r="M3" i="52" s="1"/>
  <c r="Q3" i="52" s="1"/>
  <c r="U3" i="52" s="1"/>
  <c r="AF5" i="52" s="1" a="1"/>
  <c r="AF5" i="52" s="1"/>
  <c r="AF8" i="52" s="1"/>
  <c r="H3" i="52"/>
  <c r="G3" i="52"/>
  <c r="F3" i="52"/>
  <c r="J3" i="52" s="1"/>
  <c r="N3" i="52" s="1"/>
  <c r="R3" i="52" s="1"/>
  <c r="I10" i="51"/>
  <c r="M10" i="51" s="1"/>
  <c r="H10" i="51"/>
  <c r="L10" i="51" s="1"/>
  <c r="G10" i="51"/>
  <c r="K10" i="51" s="1"/>
  <c r="F10" i="51"/>
  <c r="J10" i="51" s="1"/>
  <c r="I9" i="51"/>
  <c r="M9" i="51" s="1"/>
  <c r="H9" i="51"/>
  <c r="L9" i="51" s="1"/>
  <c r="G9" i="51"/>
  <c r="K9" i="51" s="1"/>
  <c r="F9" i="51"/>
  <c r="J9" i="51" s="1"/>
  <c r="I8" i="51"/>
  <c r="M8" i="51" s="1"/>
  <c r="H8" i="51"/>
  <c r="L8" i="51" s="1"/>
  <c r="G8" i="51"/>
  <c r="K8" i="51" s="1"/>
  <c r="F8" i="51"/>
  <c r="J8" i="51" s="1"/>
  <c r="I7" i="51"/>
  <c r="M7" i="51" s="1"/>
  <c r="H7" i="51"/>
  <c r="L7" i="51" s="1"/>
  <c r="G7" i="51"/>
  <c r="K7" i="51" s="1"/>
  <c r="F7" i="51"/>
  <c r="J7" i="51" s="1"/>
  <c r="I6" i="51"/>
  <c r="M6" i="51" s="1"/>
  <c r="H6" i="51"/>
  <c r="L6" i="51" s="1"/>
  <c r="G6" i="51"/>
  <c r="K6" i="51" s="1"/>
  <c r="F6" i="51"/>
  <c r="J6" i="51" s="1"/>
  <c r="I5" i="51"/>
  <c r="M5" i="51" s="1"/>
  <c r="H5" i="51"/>
  <c r="L5" i="51" s="1"/>
  <c r="G5" i="51"/>
  <c r="K5" i="51" s="1"/>
  <c r="F5" i="51"/>
  <c r="J5" i="51" s="1"/>
  <c r="I4" i="51"/>
  <c r="M4" i="51" s="1"/>
  <c r="H4" i="51"/>
  <c r="L4" i="51" s="1"/>
  <c r="G4" i="51"/>
  <c r="K4" i="51" s="1"/>
  <c r="F4" i="51"/>
  <c r="J4" i="51" s="1"/>
  <c r="I3" i="51"/>
  <c r="M3" i="51" s="1"/>
  <c r="Q3" i="51" s="1"/>
  <c r="U3" i="51" s="1"/>
  <c r="H3" i="51"/>
  <c r="L3" i="51" s="1"/>
  <c r="P3" i="51" s="1"/>
  <c r="T3" i="51" s="1"/>
  <c r="G3" i="51"/>
  <c r="K3" i="51" s="1"/>
  <c r="O3" i="51" s="1"/>
  <c r="S3" i="51" s="1"/>
  <c r="F3" i="51"/>
  <c r="J3" i="51" s="1"/>
  <c r="N3" i="51" s="1"/>
  <c r="R3" i="51" s="1"/>
  <c r="I10" i="50"/>
  <c r="H10" i="50"/>
  <c r="G10" i="50"/>
  <c r="F10" i="50"/>
  <c r="I9" i="50"/>
  <c r="H9" i="50"/>
  <c r="G9" i="50"/>
  <c r="F9" i="50"/>
  <c r="I8" i="50"/>
  <c r="H8" i="50"/>
  <c r="G8" i="50"/>
  <c r="F8" i="50"/>
  <c r="I7" i="50"/>
  <c r="H7" i="50"/>
  <c r="G7" i="50"/>
  <c r="I6" i="50"/>
  <c r="H6" i="50"/>
  <c r="G6" i="50"/>
  <c r="F6" i="50"/>
  <c r="I5" i="50"/>
  <c r="H5" i="50"/>
  <c r="G5" i="50"/>
  <c r="F5" i="50"/>
  <c r="I4" i="50"/>
  <c r="H4" i="50"/>
  <c r="G4" i="50"/>
  <c r="F4" i="50"/>
  <c r="O3" i="50"/>
  <c r="S3" i="50" s="1"/>
  <c r="I3" i="50"/>
  <c r="Q3" i="50" s="1"/>
  <c r="U3" i="50" s="1"/>
  <c r="H3" i="50"/>
  <c r="P3" i="50" s="1"/>
  <c r="T3" i="50" s="1"/>
  <c r="G3" i="50"/>
  <c r="F3" i="50"/>
  <c r="N3" i="50" s="1"/>
  <c r="R3" i="50" s="1"/>
  <c r="I10" i="49"/>
  <c r="H10" i="49"/>
  <c r="G10" i="49"/>
  <c r="F10" i="49"/>
  <c r="I9" i="49"/>
  <c r="H9" i="49"/>
  <c r="G9" i="49"/>
  <c r="F9" i="49"/>
  <c r="I8" i="49"/>
  <c r="H8" i="49"/>
  <c r="G8" i="49"/>
  <c r="F8" i="49"/>
  <c r="I7" i="49"/>
  <c r="H7" i="49"/>
  <c r="G7" i="49"/>
  <c r="F7" i="49"/>
  <c r="I6" i="49"/>
  <c r="H6" i="49"/>
  <c r="G6" i="49"/>
  <c r="F6" i="49"/>
  <c r="I5" i="49"/>
  <c r="H5" i="49"/>
  <c r="G5" i="49"/>
  <c r="F5" i="49"/>
  <c r="I4" i="49"/>
  <c r="H4" i="49"/>
  <c r="P4" i="49" s="1"/>
  <c r="T4" i="49" s="1"/>
  <c r="G4" i="49"/>
  <c r="F4" i="49"/>
  <c r="I3" i="49"/>
  <c r="Q3" i="49" s="1"/>
  <c r="U3" i="49" s="1"/>
  <c r="H3" i="49"/>
  <c r="P3" i="49" s="1"/>
  <c r="T3" i="49" s="1"/>
  <c r="G3" i="49"/>
  <c r="O3" i="49" s="1"/>
  <c r="S3" i="49" s="1"/>
  <c r="F3" i="49"/>
  <c r="N3" i="49" s="1"/>
  <c r="R3" i="49" s="1"/>
  <c r="I10" i="48"/>
  <c r="H10" i="48"/>
  <c r="G10" i="48"/>
  <c r="F10" i="48"/>
  <c r="I9" i="48"/>
  <c r="H9" i="48"/>
  <c r="G9" i="48"/>
  <c r="F9" i="48"/>
  <c r="I8" i="48"/>
  <c r="H8" i="48"/>
  <c r="G8" i="48"/>
  <c r="F8" i="48"/>
  <c r="I7" i="48"/>
  <c r="H7" i="48"/>
  <c r="G7" i="48"/>
  <c r="F7" i="48"/>
  <c r="I6" i="48"/>
  <c r="H6" i="48"/>
  <c r="G6" i="48"/>
  <c r="F6" i="48"/>
  <c r="I5" i="48"/>
  <c r="H5" i="48"/>
  <c r="G5" i="48"/>
  <c r="F5" i="48"/>
  <c r="I4" i="48"/>
  <c r="H4" i="48"/>
  <c r="G4" i="48"/>
  <c r="F4" i="48"/>
  <c r="I3" i="48"/>
  <c r="Q3" i="48" s="1"/>
  <c r="U3" i="48" s="1"/>
  <c r="H3" i="48"/>
  <c r="P3" i="48" s="1"/>
  <c r="T3" i="48" s="1"/>
  <c r="G3" i="48"/>
  <c r="O3" i="48" s="1"/>
  <c r="S3" i="48" s="1"/>
  <c r="F3" i="48"/>
  <c r="N3" i="48" s="1"/>
  <c r="R3" i="48" s="1"/>
  <c r="I10" i="47"/>
  <c r="H10" i="47"/>
  <c r="G10" i="47"/>
  <c r="F10" i="47"/>
  <c r="I9" i="47"/>
  <c r="H9" i="47"/>
  <c r="G9" i="47"/>
  <c r="F9" i="47"/>
  <c r="I8" i="47"/>
  <c r="H8" i="47"/>
  <c r="G8" i="47"/>
  <c r="F8" i="47"/>
  <c r="I7" i="47"/>
  <c r="H7" i="47"/>
  <c r="G7" i="47"/>
  <c r="F7" i="47"/>
  <c r="N7" i="47" s="1"/>
  <c r="R7" i="47" s="1"/>
  <c r="I6" i="47"/>
  <c r="H6" i="47"/>
  <c r="G6" i="47"/>
  <c r="F6" i="47"/>
  <c r="I5" i="47"/>
  <c r="H5" i="47"/>
  <c r="G5" i="47"/>
  <c r="F5" i="47"/>
  <c r="I4" i="47"/>
  <c r="H4" i="47"/>
  <c r="G4" i="47"/>
  <c r="F4" i="47"/>
  <c r="P3" i="47"/>
  <c r="T3" i="47" s="1"/>
  <c r="I3" i="47"/>
  <c r="Q3" i="47" s="1"/>
  <c r="U3" i="47" s="1"/>
  <c r="H3" i="47"/>
  <c r="G3" i="47"/>
  <c r="O3" i="47" s="1"/>
  <c r="S3" i="47" s="1"/>
  <c r="F3" i="47"/>
  <c r="N3" i="47" s="1"/>
  <c r="R3" i="47" s="1"/>
  <c r="I10" i="46"/>
  <c r="H10" i="46"/>
  <c r="G10" i="46"/>
  <c r="F10" i="46"/>
  <c r="I9" i="46"/>
  <c r="H9" i="46"/>
  <c r="G9" i="46"/>
  <c r="F9" i="46"/>
  <c r="I8" i="46"/>
  <c r="H8" i="46"/>
  <c r="G8" i="46"/>
  <c r="F8" i="46"/>
  <c r="I7" i="46"/>
  <c r="H7" i="46"/>
  <c r="P7" i="46" s="1"/>
  <c r="T7" i="46" s="1"/>
  <c r="G7" i="46"/>
  <c r="F7" i="46"/>
  <c r="I6" i="46"/>
  <c r="H6" i="46"/>
  <c r="G6" i="46"/>
  <c r="F6" i="46"/>
  <c r="I5" i="46"/>
  <c r="H5" i="46"/>
  <c r="G5" i="46"/>
  <c r="F5" i="46"/>
  <c r="I4" i="46"/>
  <c r="H4" i="46"/>
  <c r="P4" i="46" s="1"/>
  <c r="T4" i="46" s="1"/>
  <c r="G4" i="46"/>
  <c r="F4" i="46"/>
  <c r="I3" i="46"/>
  <c r="Q3" i="46" s="1"/>
  <c r="U3" i="46" s="1"/>
  <c r="H3" i="46"/>
  <c r="P3" i="46" s="1"/>
  <c r="T3" i="46" s="1"/>
  <c r="G3" i="46"/>
  <c r="O3" i="46" s="1"/>
  <c r="S3" i="46" s="1"/>
  <c r="F3" i="46"/>
  <c r="N3" i="46" s="1"/>
  <c r="R3" i="46" s="1"/>
  <c r="I10" i="45"/>
  <c r="H10" i="45"/>
  <c r="G10" i="45"/>
  <c r="F10" i="45"/>
  <c r="I9" i="45"/>
  <c r="H9" i="45"/>
  <c r="G9" i="45"/>
  <c r="F9" i="45"/>
  <c r="I8" i="45"/>
  <c r="H8" i="45"/>
  <c r="G8" i="45"/>
  <c r="F8" i="45"/>
  <c r="I7" i="45"/>
  <c r="H7" i="45"/>
  <c r="G7" i="45"/>
  <c r="F7" i="45"/>
  <c r="I6" i="45"/>
  <c r="H6" i="45"/>
  <c r="G6" i="45"/>
  <c r="F6" i="45"/>
  <c r="I5" i="45"/>
  <c r="H5" i="45"/>
  <c r="G5" i="45"/>
  <c r="F5" i="45"/>
  <c r="I4" i="45"/>
  <c r="H4" i="45"/>
  <c r="G4" i="45"/>
  <c r="F4" i="45"/>
  <c r="I3" i="45"/>
  <c r="Q3" i="45" s="1"/>
  <c r="U3" i="45" s="1"/>
  <c r="H3" i="45"/>
  <c r="P3" i="45" s="1"/>
  <c r="T3" i="45" s="1"/>
  <c r="G3" i="45"/>
  <c r="O3" i="45" s="1"/>
  <c r="S3" i="45" s="1"/>
  <c r="F3" i="45"/>
  <c r="N3" i="45" s="1"/>
  <c r="R3" i="45" s="1"/>
  <c r="I10" i="44"/>
  <c r="M10" i="44" s="1"/>
  <c r="H10" i="44"/>
  <c r="L10" i="44" s="1"/>
  <c r="G10" i="44"/>
  <c r="K10" i="44" s="1"/>
  <c r="F10" i="44"/>
  <c r="J10" i="44" s="1"/>
  <c r="I9" i="44"/>
  <c r="M9" i="44" s="1"/>
  <c r="H9" i="44"/>
  <c r="L9" i="44" s="1"/>
  <c r="G9" i="44"/>
  <c r="K9" i="44" s="1"/>
  <c r="I8" i="44"/>
  <c r="M8" i="44" s="1"/>
  <c r="H8" i="44"/>
  <c r="L8" i="44" s="1"/>
  <c r="G8" i="44"/>
  <c r="K8" i="44" s="1"/>
  <c r="F8" i="44"/>
  <c r="J8" i="44" s="1"/>
  <c r="I7" i="44"/>
  <c r="M7" i="44" s="1"/>
  <c r="H7" i="44"/>
  <c r="L7" i="44" s="1"/>
  <c r="G7" i="44"/>
  <c r="K7" i="44" s="1"/>
  <c r="F7" i="44"/>
  <c r="J7" i="44" s="1"/>
  <c r="I6" i="44"/>
  <c r="M6" i="44" s="1"/>
  <c r="H6" i="44"/>
  <c r="L6" i="44" s="1"/>
  <c r="G6" i="44"/>
  <c r="K6" i="44" s="1"/>
  <c r="F6" i="44"/>
  <c r="J6" i="44" s="1"/>
  <c r="I5" i="44"/>
  <c r="M5" i="44" s="1"/>
  <c r="H5" i="44"/>
  <c r="L5" i="44" s="1"/>
  <c r="G5" i="44"/>
  <c r="K5" i="44" s="1"/>
  <c r="F5" i="44"/>
  <c r="J5" i="44" s="1"/>
  <c r="I4" i="44"/>
  <c r="M4" i="44" s="1"/>
  <c r="H4" i="44"/>
  <c r="L4" i="44" s="1"/>
  <c r="G4" i="44"/>
  <c r="K4" i="44" s="1"/>
  <c r="F4" i="44"/>
  <c r="J4" i="44" s="1"/>
  <c r="I3" i="44"/>
  <c r="H3" i="44"/>
  <c r="G3" i="44"/>
  <c r="F3" i="44"/>
  <c r="I10" i="43"/>
  <c r="H10" i="43"/>
  <c r="G10" i="43"/>
  <c r="F10" i="43"/>
  <c r="I9" i="43"/>
  <c r="H9" i="43"/>
  <c r="G9" i="43"/>
  <c r="F9" i="43"/>
  <c r="I8" i="43"/>
  <c r="H8" i="43"/>
  <c r="G8" i="43"/>
  <c r="F8" i="43"/>
  <c r="I7" i="43"/>
  <c r="H7" i="43"/>
  <c r="G7" i="43"/>
  <c r="F7" i="43"/>
  <c r="I6" i="43"/>
  <c r="H6" i="43"/>
  <c r="P6" i="43" s="1"/>
  <c r="T6" i="43" s="1"/>
  <c r="G6" i="43"/>
  <c r="F6" i="43"/>
  <c r="I5" i="43"/>
  <c r="H5" i="43"/>
  <c r="G5" i="43"/>
  <c r="F5" i="43"/>
  <c r="I4" i="43"/>
  <c r="H4" i="43"/>
  <c r="P4" i="43" s="1"/>
  <c r="T4" i="43" s="1"/>
  <c r="G4" i="43"/>
  <c r="F4" i="43"/>
  <c r="I3" i="43"/>
  <c r="Q3" i="43" s="1"/>
  <c r="U3" i="43" s="1"/>
  <c r="H3" i="43"/>
  <c r="P3" i="43" s="1"/>
  <c r="T3" i="43" s="1"/>
  <c r="G3" i="43"/>
  <c r="O3" i="43" s="1"/>
  <c r="S3" i="43" s="1"/>
  <c r="F3" i="43"/>
  <c r="N3" i="43" s="1"/>
  <c r="R3" i="43" s="1"/>
  <c r="I10" i="42"/>
  <c r="H10" i="42"/>
  <c r="G10" i="42"/>
  <c r="F10" i="42"/>
  <c r="I8" i="42"/>
  <c r="H8" i="42"/>
  <c r="G8" i="42"/>
  <c r="F8" i="42"/>
  <c r="I7" i="42"/>
  <c r="H7" i="42"/>
  <c r="G7" i="42"/>
  <c r="F7" i="42"/>
  <c r="I6" i="42"/>
  <c r="H6" i="42"/>
  <c r="G6" i="42"/>
  <c r="F6" i="42"/>
  <c r="I5" i="42"/>
  <c r="H5" i="42"/>
  <c r="G5" i="42"/>
  <c r="F5" i="42"/>
  <c r="I4" i="42"/>
  <c r="H4" i="42"/>
  <c r="G4" i="42"/>
  <c r="F4" i="42"/>
  <c r="I3" i="42"/>
  <c r="Q3" i="42" s="1"/>
  <c r="U3" i="42" s="1"/>
  <c r="H3" i="42"/>
  <c r="P3" i="42" s="1"/>
  <c r="T3" i="42" s="1"/>
  <c r="G3" i="42"/>
  <c r="O3" i="42" s="1"/>
  <c r="S3" i="42" s="1"/>
  <c r="F3" i="42"/>
  <c r="N3" i="42" s="1"/>
  <c r="R3" i="42" s="1"/>
  <c r="I10" i="41"/>
  <c r="H10" i="41"/>
  <c r="G10" i="41"/>
  <c r="F10" i="41"/>
  <c r="I9" i="41"/>
  <c r="H9" i="41"/>
  <c r="G9" i="41"/>
  <c r="F9" i="41"/>
  <c r="I8" i="41"/>
  <c r="H8" i="41"/>
  <c r="G8" i="41"/>
  <c r="F8" i="41"/>
  <c r="I7" i="41"/>
  <c r="H7" i="41"/>
  <c r="G7" i="41"/>
  <c r="F7" i="41"/>
  <c r="I6" i="41"/>
  <c r="H6" i="41"/>
  <c r="G6" i="41"/>
  <c r="F6" i="41"/>
  <c r="I5" i="41"/>
  <c r="H5" i="41"/>
  <c r="G5" i="41"/>
  <c r="F5" i="41"/>
  <c r="I4" i="41"/>
  <c r="H4" i="41"/>
  <c r="G4" i="41"/>
  <c r="F4" i="41"/>
  <c r="I3" i="41"/>
  <c r="Q3" i="41" s="1"/>
  <c r="U3" i="41" s="1"/>
  <c r="H3" i="41"/>
  <c r="P3" i="41" s="1"/>
  <c r="T3" i="41" s="1"/>
  <c r="G3" i="41"/>
  <c r="O3" i="41" s="1"/>
  <c r="S3" i="41" s="1"/>
  <c r="F3" i="41"/>
  <c r="N3" i="41" s="1"/>
  <c r="R3" i="41" s="1"/>
  <c r="I10" i="40"/>
  <c r="H10" i="40"/>
  <c r="G10" i="40"/>
  <c r="F10" i="40"/>
  <c r="I9" i="40"/>
  <c r="G9" i="40"/>
  <c r="F9" i="40"/>
  <c r="I8" i="40"/>
  <c r="Q8" i="40" s="1"/>
  <c r="U8" i="40" s="1"/>
  <c r="H8" i="40"/>
  <c r="G8" i="40"/>
  <c r="F8" i="40"/>
  <c r="I7" i="40"/>
  <c r="H7" i="40"/>
  <c r="G7" i="40"/>
  <c r="F7" i="40"/>
  <c r="I6" i="40"/>
  <c r="H6" i="40"/>
  <c r="G6" i="40"/>
  <c r="F6" i="40"/>
  <c r="I5" i="40"/>
  <c r="H5" i="40"/>
  <c r="G5" i="40"/>
  <c r="F5" i="40"/>
  <c r="I4" i="40"/>
  <c r="H4" i="40"/>
  <c r="G4" i="40"/>
  <c r="F4" i="40"/>
  <c r="I3" i="40"/>
  <c r="Q3" i="40" s="1"/>
  <c r="U3" i="40" s="1"/>
  <c r="H3" i="40"/>
  <c r="P3" i="40" s="1"/>
  <c r="T3" i="40" s="1"/>
  <c r="G3" i="40"/>
  <c r="O3" i="40" s="1"/>
  <c r="S3" i="40" s="1"/>
  <c r="F3" i="40"/>
  <c r="N3" i="40" s="1"/>
  <c r="R3" i="40" s="1"/>
  <c r="I10" i="39"/>
  <c r="H10" i="39"/>
  <c r="G10" i="39"/>
  <c r="F10" i="39"/>
  <c r="I9" i="39"/>
  <c r="H9" i="39"/>
  <c r="G9" i="39"/>
  <c r="F9" i="39"/>
  <c r="I8" i="39"/>
  <c r="H8" i="39"/>
  <c r="G8" i="39"/>
  <c r="F8" i="39"/>
  <c r="I7" i="39"/>
  <c r="H7" i="39"/>
  <c r="G7" i="39"/>
  <c r="F7" i="39"/>
  <c r="I6" i="39"/>
  <c r="H6" i="39"/>
  <c r="G6" i="39"/>
  <c r="F6" i="39"/>
  <c r="I5" i="39"/>
  <c r="H5" i="39"/>
  <c r="G5" i="39"/>
  <c r="F5" i="39"/>
  <c r="I4" i="39"/>
  <c r="Q4" i="39" s="1"/>
  <c r="U4" i="39" s="1"/>
  <c r="H4" i="39"/>
  <c r="G4" i="39"/>
  <c r="F4" i="39"/>
  <c r="I3" i="39"/>
  <c r="Q3" i="39" s="1"/>
  <c r="U3" i="39" s="1"/>
  <c r="H3" i="39"/>
  <c r="P3" i="39" s="1"/>
  <c r="T3" i="39" s="1"/>
  <c r="G3" i="39"/>
  <c r="O3" i="39" s="1"/>
  <c r="S3" i="39" s="1"/>
  <c r="F3" i="39"/>
  <c r="N3" i="39" s="1"/>
  <c r="R3" i="39" s="1"/>
  <c r="I10" i="38"/>
  <c r="H10" i="38"/>
  <c r="G10" i="38"/>
  <c r="F10" i="38"/>
  <c r="I9" i="38"/>
  <c r="H9" i="38"/>
  <c r="G9" i="38"/>
  <c r="F9" i="38"/>
  <c r="I8" i="38"/>
  <c r="H8" i="38"/>
  <c r="G8" i="38"/>
  <c r="F8" i="38"/>
  <c r="I7" i="38"/>
  <c r="H7" i="38"/>
  <c r="G7" i="38"/>
  <c r="F7" i="38"/>
  <c r="I6" i="38"/>
  <c r="H6" i="38"/>
  <c r="G6" i="38"/>
  <c r="F6" i="38"/>
  <c r="I5" i="38"/>
  <c r="H5" i="38"/>
  <c r="G5" i="38"/>
  <c r="F5" i="38"/>
  <c r="I4" i="38"/>
  <c r="H4" i="38"/>
  <c r="P4" i="38" s="1"/>
  <c r="T4" i="38" s="1"/>
  <c r="G4" i="38"/>
  <c r="F4" i="38"/>
  <c r="P3" i="38"/>
  <c r="T3" i="38" s="1"/>
  <c r="I3" i="38"/>
  <c r="Q3" i="38" s="1"/>
  <c r="U3" i="38" s="1"/>
  <c r="H3" i="38"/>
  <c r="G3" i="38"/>
  <c r="O3" i="38" s="1"/>
  <c r="S3" i="38" s="1"/>
  <c r="F3" i="38"/>
  <c r="N3" i="38" s="1"/>
  <c r="R3" i="38" s="1"/>
  <c r="I10" i="37"/>
  <c r="M10" i="37" s="1"/>
  <c r="H10" i="37"/>
  <c r="L10" i="37" s="1"/>
  <c r="G10" i="37"/>
  <c r="K10" i="37" s="1"/>
  <c r="F10" i="37"/>
  <c r="J10" i="37" s="1"/>
  <c r="I9" i="37"/>
  <c r="M9" i="37" s="1"/>
  <c r="H9" i="37"/>
  <c r="L9" i="37" s="1"/>
  <c r="G9" i="37"/>
  <c r="K9" i="37" s="1"/>
  <c r="F9" i="37"/>
  <c r="J9" i="37" s="1"/>
  <c r="I8" i="37"/>
  <c r="M8" i="37" s="1"/>
  <c r="H8" i="37"/>
  <c r="L8" i="37" s="1"/>
  <c r="G8" i="37"/>
  <c r="K8" i="37" s="1"/>
  <c r="F8" i="37"/>
  <c r="J8" i="37" s="1"/>
  <c r="I7" i="37"/>
  <c r="M7" i="37" s="1"/>
  <c r="H7" i="37"/>
  <c r="L7" i="37" s="1"/>
  <c r="G7" i="37"/>
  <c r="K7" i="37" s="1"/>
  <c r="F7" i="37"/>
  <c r="J7" i="37" s="1"/>
  <c r="I6" i="37"/>
  <c r="H6" i="37"/>
  <c r="L6" i="37" s="1"/>
  <c r="G6" i="37"/>
  <c r="K6" i="37" s="1"/>
  <c r="F6" i="37"/>
  <c r="J6" i="37" s="1"/>
  <c r="I5" i="37"/>
  <c r="M5" i="37" s="1"/>
  <c r="H5" i="37"/>
  <c r="L5" i="37" s="1"/>
  <c r="G5" i="37"/>
  <c r="K5" i="37" s="1"/>
  <c r="F5" i="37"/>
  <c r="J5" i="37" s="1"/>
  <c r="I4" i="37"/>
  <c r="H4" i="37"/>
  <c r="L4" i="37" s="1"/>
  <c r="G4" i="37"/>
  <c r="K4" i="37" s="1"/>
  <c r="I3" i="37"/>
  <c r="H3" i="37"/>
  <c r="G3" i="37"/>
  <c r="F3" i="37"/>
  <c r="I10" i="36"/>
  <c r="H10" i="36"/>
  <c r="G10" i="36"/>
  <c r="F10" i="36"/>
  <c r="I9" i="36"/>
  <c r="H9" i="36"/>
  <c r="G9" i="36"/>
  <c r="F9" i="36"/>
  <c r="I8" i="36"/>
  <c r="H8" i="36"/>
  <c r="G8" i="36"/>
  <c r="F8" i="36"/>
  <c r="I7" i="36"/>
  <c r="H7" i="36"/>
  <c r="G7" i="36"/>
  <c r="F7" i="36"/>
  <c r="I6" i="36"/>
  <c r="H6" i="36"/>
  <c r="G6" i="36"/>
  <c r="F6" i="36"/>
  <c r="I5" i="36"/>
  <c r="H5" i="36"/>
  <c r="G5" i="36"/>
  <c r="F5" i="36"/>
  <c r="I4" i="36"/>
  <c r="H4" i="36"/>
  <c r="G4" i="36"/>
  <c r="F4" i="36"/>
  <c r="I3" i="36"/>
  <c r="Q3" i="36" s="1"/>
  <c r="U3" i="36" s="1"/>
  <c r="H3" i="36"/>
  <c r="P3" i="36" s="1"/>
  <c r="T3" i="36" s="1"/>
  <c r="G3" i="36"/>
  <c r="O3" i="36" s="1"/>
  <c r="S3" i="36" s="1"/>
  <c r="F3" i="36"/>
  <c r="N3" i="36" s="1"/>
  <c r="R3" i="36" s="1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P6" i="35" s="1"/>
  <c r="T6" i="35" s="1"/>
  <c r="G6" i="35"/>
  <c r="F6" i="35"/>
  <c r="I5" i="35"/>
  <c r="H5" i="35"/>
  <c r="G5" i="35"/>
  <c r="F5" i="35"/>
  <c r="I4" i="35"/>
  <c r="H4" i="35"/>
  <c r="G4" i="35"/>
  <c r="F4" i="35"/>
  <c r="I3" i="35"/>
  <c r="Q3" i="35" s="1"/>
  <c r="U3" i="35" s="1"/>
  <c r="H3" i="35"/>
  <c r="P3" i="35" s="1"/>
  <c r="T3" i="35" s="1"/>
  <c r="G3" i="35"/>
  <c r="O3" i="35" s="1"/>
  <c r="S3" i="35" s="1"/>
  <c r="F3" i="35"/>
  <c r="N3" i="35" s="1"/>
  <c r="R3" i="35" s="1"/>
  <c r="I10" i="34"/>
  <c r="H10" i="34"/>
  <c r="G10" i="34"/>
  <c r="F10" i="34"/>
  <c r="I9" i="34"/>
  <c r="Q9" i="34" s="1"/>
  <c r="U9" i="34" s="1"/>
  <c r="H9" i="34"/>
  <c r="G9" i="34"/>
  <c r="F9" i="34"/>
  <c r="I8" i="34"/>
  <c r="H8" i="34"/>
  <c r="G8" i="34"/>
  <c r="O8" i="34" s="1"/>
  <c r="S8" i="34" s="1"/>
  <c r="F8" i="34"/>
  <c r="I7" i="34"/>
  <c r="Q7" i="34" s="1"/>
  <c r="U7" i="34" s="1"/>
  <c r="H7" i="34"/>
  <c r="G7" i="34"/>
  <c r="F7" i="34"/>
  <c r="I6" i="34"/>
  <c r="H6" i="34"/>
  <c r="G6" i="34"/>
  <c r="F6" i="34"/>
  <c r="I5" i="34"/>
  <c r="H5" i="34"/>
  <c r="G5" i="34"/>
  <c r="F5" i="34"/>
  <c r="I4" i="34"/>
  <c r="Q4" i="34" s="1"/>
  <c r="U4" i="34" s="1"/>
  <c r="H4" i="34"/>
  <c r="G4" i="34"/>
  <c r="O4" i="34" s="1"/>
  <c r="S4" i="34" s="1"/>
  <c r="F4" i="34"/>
  <c r="I3" i="34"/>
  <c r="Q3" i="34" s="1"/>
  <c r="U3" i="34" s="1"/>
  <c r="H3" i="34"/>
  <c r="P3" i="34" s="1"/>
  <c r="T3" i="34" s="1"/>
  <c r="G3" i="34"/>
  <c r="O3" i="34" s="1"/>
  <c r="S3" i="34" s="1"/>
  <c r="F3" i="34"/>
  <c r="N3" i="34" s="1"/>
  <c r="R3" i="34" s="1"/>
  <c r="I10" i="33"/>
  <c r="H10" i="33"/>
  <c r="G10" i="33"/>
  <c r="F10" i="33"/>
  <c r="I9" i="33"/>
  <c r="H9" i="33"/>
  <c r="G9" i="33"/>
  <c r="F9" i="33"/>
  <c r="I8" i="33"/>
  <c r="H8" i="33"/>
  <c r="G8" i="33"/>
  <c r="F8" i="33"/>
  <c r="I7" i="33"/>
  <c r="H7" i="33"/>
  <c r="G7" i="33"/>
  <c r="F7" i="33"/>
  <c r="I6" i="33"/>
  <c r="H6" i="33"/>
  <c r="G6" i="33"/>
  <c r="F6" i="33"/>
  <c r="Q5" i="33"/>
  <c r="U5" i="33" s="1"/>
  <c r="I5" i="33"/>
  <c r="H5" i="33"/>
  <c r="G5" i="33"/>
  <c r="F5" i="33"/>
  <c r="I4" i="33"/>
  <c r="H4" i="33"/>
  <c r="G4" i="33"/>
  <c r="F4" i="33"/>
  <c r="P3" i="33"/>
  <c r="T3" i="33" s="1"/>
  <c r="I3" i="33"/>
  <c r="Q3" i="33" s="1"/>
  <c r="U3" i="33" s="1"/>
  <c r="H3" i="33"/>
  <c r="G3" i="33"/>
  <c r="O3" i="33" s="1"/>
  <c r="S3" i="33" s="1"/>
  <c r="F3" i="33"/>
  <c r="N3" i="33" s="1"/>
  <c r="R3" i="33" s="1"/>
  <c r="I10" i="32"/>
  <c r="H10" i="32"/>
  <c r="G10" i="32"/>
  <c r="F10" i="32"/>
  <c r="I9" i="32"/>
  <c r="H9" i="32"/>
  <c r="G9" i="32"/>
  <c r="F9" i="32"/>
  <c r="I8" i="32"/>
  <c r="H8" i="32"/>
  <c r="G8" i="32"/>
  <c r="F8" i="32"/>
  <c r="I7" i="32"/>
  <c r="H7" i="32"/>
  <c r="G7" i="32"/>
  <c r="F7" i="32"/>
  <c r="I6" i="32"/>
  <c r="H6" i="32"/>
  <c r="G6" i="32"/>
  <c r="F6" i="32"/>
  <c r="I5" i="32"/>
  <c r="H5" i="32"/>
  <c r="G5" i="32"/>
  <c r="F5" i="32"/>
  <c r="I4" i="32"/>
  <c r="H4" i="32"/>
  <c r="G4" i="32"/>
  <c r="F4" i="32"/>
  <c r="I3" i="32"/>
  <c r="Q3" i="32" s="1"/>
  <c r="U3" i="32" s="1"/>
  <c r="H3" i="32"/>
  <c r="P3" i="32" s="1"/>
  <c r="T3" i="32" s="1"/>
  <c r="G3" i="32"/>
  <c r="O3" i="32" s="1"/>
  <c r="S3" i="32" s="1"/>
  <c r="F3" i="32"/>
  <c r="N3" i="32" s="1"/>
  <c r="R3" i="32" s="1"/>
  <c r="I10" i="31"/>
  <c r="M10" i="31" s="1"/>
  <c r="H10" i="31"/>
  <c r="L10" i="31" s="1"/>
  <c r="G10" i="31"/>
  <c r="K10" i="31" s="1"/>
  <c r="F10" i="31"/>
  <c r="J10" i="31" s="1"/>
  <c r="I9" i="31"/>
  <c r="M9" i="31" s="1"/>
  <c r="H9" i="31"/>
  <c r="L9" i="31" s="1"/>
  <c r="G9" i="31"/>
  <c r="K9" i="31" s="1"/>
  <c r="O9" i="31" s="1"/>
  <c r="S9" i="31" s="1"/>
  <c r="F9" i="31"/>
  <c r="J9" i="31" s="1"/>
  <c r="M8" i="31"/>
  <c r="I8" i="31"/>
  <c r="H8" i="31"/>
  <c r="L8" i="31" s="1"/>
  <c r="G8" i="31"/>
  <c r="K8" i="31" s="1"/>
  <c r="F8" i="31"/>
  <c r="J8" i="31" s="1"/>
  <c r="N8" i="31" s="1"/>
  <c r="R8" i="31" s="1"/>
  <c r="J7" i="31"/>
  <c r="I7" i="31"/>
  <c r="M7" i="31" s="1"/>
  <c r="H7" i="31"/>
  <c r="L7" i="31" s="1"/>
  <c r="G7" i="31"/>
  <c r="K7" i="31" s="1"/>
  <c r="F7" i="31"/>
  <c r="L6" i="31"/>
  <c r="K6" i="31"/>
  <c r="I6" i="31"/>
  <c r="M6" i="31" s="1"/>
  <c r="H6" i="31"/>
  <c r="G6" i="31"/>
  <c r="F6" i="31"/>
  <c r="J6" i="31" s="1"/>
  <c r="N6" i="31" s="1"/>
  <c r="R6" i="31" s="1"/>
  <c r="I5" i="31"/>
  <c r="M5" i="31" s="1"/>
  <c r="H5" i="31"/>
  <c r="L5" i="31" s="1"/>
  <c r="G5" i="31"/>
  <c r="K5" i="31" s="1"/>
  <c r="F5" i="31"/>
  <c r="J5" i="31" s="1"/>
  <c r="L4" i="31"/>
  <c r="J4" i="31"/>
  <c r="N4" i="31" s="1"/>
  <c r="R4" i="31" s="1"/>
  <c r="I4" i="31"/>
  <c r="M4" i="31" s="1"/>
  <c r="H4" i="31"/>
  <c r="G4" i="31"/>
  <c r="K4" i="31" s="1"/>
  <c r="F4" i="31"/>
  <c r="I3" i="31"/>
  <c r="M3" i="31" s="1"/>
  <c r="Q3" i="31" s="1"/>
  <c r="U3" i="31" s="1"/>
  <c r="AF5" i="31" s="1" a="1"/>
  <c r="AF5" i="31" s="1"/>
  <c r="AF8" i="31" s="1"/>
  <c r="H3" i="31"/>
  <c r="L3" i="31" s="1"/>
  <c r="P3" i="31" s="1"/>
  <c r="T3" i="31" s="1"/>
  <c r="AD5" i="31" s="1" a="1"/>
  <c r="AD5" i="31" s="1"/>
  <c r="AD8" i="31" s="1"/>
  <c r="G3" i="31"/>
  <c r="K3" i="31" s="1"/>
  <c r="O3" i="31" s="1"/>
  <c r="S3" i="31" s="1"/>
  <c r="AB5" i="31" s="1" a="1"/>
  <c r="AB5" i="31" s="1"/>
  <c r="AB8" i="31" s="1"/>
  <c r="F3" i="31"/>
  <c r="J3" i="31" s="1"/>
  <c r="N3" i="31" s="1"/>
  <c r="R3" i="31" s="1"/>
  <c r="I10" i="30"/>
  <c r="H10" i="30"/>
  <c r="G10" i="30"/>
  <c r="F10" i="30"/>
  <c r="I9" i="30"/>
  <c r="H9" i="30"/>
  <c r="G9" i="30"/>
  <c r="F9" i="30"/>
  <c r="I8" i="30"/>
  <c r="H8" i="30"/>
  <c r="G8" i="30"/>
  <c r="F8" i="30"/>
  <c r="I7" i="30"/>
  <c r="H7" i="30"/>
  <c r="G7" i="30"/>
  <c r="F7" i="30"/>
  <c r="I6" i="30"/>
  <c r="H6" i="30"/>
  <c r="G6" i="30"/>
  <c r="F6" i="30"/>
  <c r="I5" i="30"/>
  <c r="H5" i="30"/>
  <c r="G5" i="30"/>
  <c r="F5" i="30"/>
  <c r="I4" i="30"/>
  <c r="H4" i="30"/>
  <c r="G4" i="30"/>
  <c r="F4" i="30"/>
  <c r="I3" i="30"/>
  <c r="Q3" i="30" s="1"/>
  <c r="U3" i="30" s="1"/>
  <c r="H3" i="30"/>
  <c r="P3" i="30" s="1"/>
  <c r="T3" i="30" s="1"/>
  <c r="G3" i="30"/>
  <c r="O3" i="30" s="1"/>
  <c r="S3" i="30" s="1"/>
  <c r="F3" i="30"/>
  <c r="N3" i="30" s="1"/>
  <c r="R3" i="30" s="1"/>
  <c r="I10" i="29"/>
  <c r="M10" i="29" s="1"/>
  <c r="H10" i="29"/>
  <c r="L10" i="29" s="1"/>
  <c r="G10" i="29"/>
  <c r="K10" i="29" s="1"/>
  <c r="F10" i="29"/>
  <c r="J10" i="29" s="1"/>
  <c r="I9" i="29"/>
  <c r="H9" i="29"/>
  <c r="G9" i="29"/>
  <c r="F9" i="29"/>
  <c r="I8" i="29"/>
  <c r="H8" i="29"/>
  <c r="G8" i="29"/>
  <c r="F8" i="29"/>
  <c r="N8" i="29" s="1"/>
  <c r="R8" i="29" s="1"/>
  <c r="I7" i="29"/>
  <c r="H7" i="29"/>
  <c r="G7" i="29"/>
  <c r="F7" i="29"/>
  <c r="N7" i="29" s="1"/>
  <c r="R7" i="29" s="1"/>
  <c r="I6" i="29"/>
  <c r="H6" i="29"/>
  <c r="G6" i="29"/>
  <c r="F6" i="29"/>
  <c r="I5" i="29"/>
  <c r="H5" i="29"/>
  <c r="G5" i="29"/>
  <c r="F5" i="29"/>
  <c r="I4" i="29"/>
  <c r="H4" i="29"/>
  <c r="G4" i="29"/>
  <c r="F4" i="29"/>
  <c r="N4" i="29" s="1"/>
  <c r="R4" i="29" s="1"/>
  <c r="I3" i="29"/>
  <c r="Q3" i="29" s="1"/>
  <c r="U3" i="29" s="1"/>
  <c r="H3" i="29"/>
  <c r="P3" i="29" s="1"/>
  <c r="T3" i="29" s="1"/>
  <c r="G3" i="29"/>
  <c r="O3" i="29" s="1"/>
  <c r="S3" i="29" s="1"/>
  <c r="F3" i="29"/>
  <c r="N3" i="29" s="1"/>
  <c r="R3" i="29" s="1"/>
  <c r="I10" i="28"/>
  <c r="H10" i="28"/>
  <c r="G10" i="28"/>
  <c r="F10" i="28"/>
  <c r="I9" i="28"/>
  <c r="H9" i="28"/>
  <c r="G9" i="28"/>
  <c r="F9" i="28"/>
  <c r="I8" i="28"/>
  <c r="H8" i="28"/>
  <c r="G8" i="28"/>
  <c r="O8" i="28" s="1"/>
  <c r="S8" i="28" s="1"/>
  <c r="F8" i="28"/>
  <c r="I7" i="28"/>
  <c r="H7" i="28"/>
  <c r="G7" i="28"/>
  <c r="F7" i="28"/>
  <c r="I6" i="28"/>
  <c r="H6" i="28"/>
  <c r="G6" i="28"/>
  <c r="O6" i="28" s="1"/>
  <c r="S6" i="28" s="1"/>
  <c r="F6" i="28"/>
  <c r="O5" i="28"/>
  <c r="S5" i="28" s="1"/>
  <c r="I5" i="28"/>
  <c r="H5" i="28"/>
  <c r="G5" i="28"/>
  <c r="F5" i="28"/>
  <c r="I4" i="28"/>
  <c r="H4" i="28"/>
  <c r="G4" i="28"/>
  <c r="F4" i="28"/>
  <c r="I3" i="28"/>
  <c r="Q3" i="28" s="1"/>
  <c r="U3" i="28" s="1"/>
  <c r="H3" i="28"/>
  <c r="P3" i="28" s="1"/>
  <c r="T3" i="28" s="1"/>
  <c r="G3" i="28"/>
  <c r="O3" i="28" s="1"/>
  <c r="S3" i="28" s="1"/>
  <c r="F3" i="28"/>
  <c r="N3" i="28" s="1"/>
  <c r="R3" i="28" s="1"/>
  <c r="I10" i="27"/>
  <c r="H10" i="27"/>
  <c r="G10" i="27"/>
  <c r="F10" i="27"/>
  <c r="I9" i="27"/>
  <c r="H9" i="27"/>
  <c r="G9" i="27"/>
  <c r="F9" i="27"/>
  <c r="I8" i="27"/>
  <c r="H8" i="27"/>
  <c r="G8" i="27"/>
  <c r="F8" i="27"/>
  <c r="I7" i="27"/>
  <c r="H7" i="27"/>
  <c r="G7" i="27"/>
  <c r="F7" i="27"/>
  <c r="I6" i="27"/>
  <c r="Q6" i="27" s="1"/>
  <c r="U6" i="27" s="1"/>
  <c r="H6" i="27"/>
  <c r="G6" i="27"/>
  <c r="F6" i="27"/>
  <c r="I5" i="27"/>
  <c r="H5" i="27"/>
  <c r="G5" i="27"/>
  <c r="F5" i="27"/>
  <c r="I4" i="27"/>
  <c r="H4" i="27"/>
  <c r="G4" i="27"/>
  <c r="F4" i="27"/>
  <c r="I3" i="27"/>
  <c r="Q3" i="27" s="1"/>
  <c r="U3" i="27" s="1"/>
  <c r="H3" i="27"/>
  <c r="P3" i="27" s="1"/>
  <c r="T3" i="27" s="1"/>
  <c r="G3" i="27"/>
  <c r="O3" i="27" s="1"/>
  <c r="S3" i="27" s="1"/>
  <c r="F3" i="27"/>
  <c r="N3" i="27" s="1"/>
  <c r="R3" i="27" s="1"/>
  <c r="I10" i="26"/>
  <c r="H10" i="26"/>
  <c r="G10" i="26"/>
  <c r="F10" i="26"/>
  <c r="I9" i="26"/>
  <c r="H9" i="26"/>
  <c r="G9" i="26"/>
  <c r="F9" i="26"/>
  <c r="I8" i="26"/>
  <c r="H8" i="26"/>
  <c r="G8" i="26"/>
  <c r="F8" i="26"/>
  <c r="N8" i="26" s="1"/>
  <c r="R8" i="26" s="1"/>
  <c r="I7" i="26"/>
  <c r="H7" i="26"/>
  <c r="G7" i="26"/>
  <c r="F7" i="26"/>
  <c r="I6" i="26"/>
  <c r="H6" i="26"/>
  <c r="G6" i="26"/>
  <c r="F6" i="26"/>
  <c r="I5" i="26"/>
  <c r="H5" i="26"/>
  <c r="G5" i="26"/>
  <c r="F5" i="26"/>
  <c r="I4" i="26"/>
  <c r="H4" i="26"/>
  <c r="G4" i="26"/>
  <c r="F4" i="26"/>
  <c r="I3" i="26"/>
  <c r="Q3" i="26" s="1"/>
  <c r="U3" i="26" s="1"/>
  <c r="H3" i="26"/>
  <c r="P3" i="26" s="1"/>
  <c r="T3" i="26" s="1"/>
  <c r="G3" i="26"/>
  <c r="O3" i="26" s="1"/>
  <c r="S3" i="26" s="1"/>
  <c r="F3" i="26"/>
  <c r="N3" i="26" s="1"/>
  <c r="R3" i="26" s="1"/>
  <c r="I10" i="25"/>
  <c r="H10" i="25"/>
  <c r="G10" i="25"/>
  <c r="F10" i="25"/>
  <c r="I9" i="25"/>
  <c r="H9" i="25"/>
  <c r="G9" i="25"/>
  <c r="F9" i="25"/>
  <c r="I8" i="25"/>
  <c r="H8" i="25"/>
  <c r="G8" i="25"/>
  <c r="F8" i="25"/>
  <c r="I7" i="25"/>
  <c r="H7" i="25"/>
  <c r="G7" i="25"/>
  <c r="F7" i="25"/>
  <c r="I6" i="25"/>
  <c r="H6" i="25"/>
  <c r="G6" i="25"/>
  <c r="F6" i="25"/>
  <c r="I5" i="25"/>
  <c r="H5" i="25"/>
  <c r="G5" i="25"/>
  <c r="F5" i="25"/>
  <c r="I4" i="25"/>
  <c r="H4" i="25"/>
  <c r="G4" i="25"/>
  <c r="F4" i="25"/>
  <c r="I3" i="25"/>
  <c r="Q3" i="25" s="1"/>
  <c r="U3" i="25" s="1"/>
  <c r="H3" i="25"/>
  <c r="P3" i="25" s="1"/>
  <c r="T3" i="25" s="1"/>
  <c r="G3" i="25"/>
  <c r="O3" i="25" s="1"/>
  <c r="S3" i="25" s="1"/>
  <c r="F3" i="25"/>
  <c r="N3" i="25" s="1"/>
  <c r="R3" i="25" s="1"/>
  <c r="I10" i="24"/>
  <c r="H10" i="24"/>
  <c r="G10" i="24"/>
  <c r="F10" i="24"/>
  <c r="I9" i="24"/>
  <c r="H9" i="24"/>
  <c r="G9" i="24"/>
  <c r="F9" i="24"/>
  <c r="I8" i="24"/>
  <c r="H8" i="24"/>
  <c r="G8" i="24"/>
  <c r="F8" i="24"/>
  <c r="N8" i="24" s="1"/>
  <c r="R8" i="24" s="1"/>
  <c r="I7" i="24"/>
  <c r="H7" i="24"/>
  <c r="G7" i="24"/>
  <c r="F7" i="24"/>
  <c r="I6" i="24"/>
  <c r="H6" i="24"/>
  <c r="G6" i="24"/>
  <c r="O6" i="24" s="1"/>
  <c r="S6" i="24" s="1"/>
  <c r="F6" i="24"/>
  <c r="I5" i="24"/>
  <c r="H5" i="24"/>
  <c r="G5" i="24"/>
  <c r="F5" i="24"/>
  <c r="I4" i="24"/>
  <c r="H4" i="24"/>
  <c r="G4" i="24"/>
  <c r="F4" i="24"/>
  <c r="I3" i="24"/>
  <c r="Q3" i="24" s="1"/>
  <c r="U3" i="24" s="1"/>
  <c r="H3" i="24"/>
  <c r="P3" i="24" s="1"/>
  <c r="T3" i="24" s="1"/>
  <c r="G3" i="24"/>
  <c r="O3" i="24" s="1"/>
  <c r="S3" i="24" s="1"/>
  <c r="F3" i="24"/>
  <c r="N3" i="24" s="1"/>
  <c r="R3" i="24" s="1"/>
  <c r="I10" i="23"/>
  <c r="H10" i="23"/>
  <c r="G10" i="23"/>
  <c r="F10" i="23"/>
  <c r="I9" i="23"/>
  <c r="H9" i="23"/>
  <c r="G9" i="23"/>
  <c r="F9" i="23"/>
  <c r="I8" i="23"/>
  <c r="H8" i="23"/>
  <c r="G8" i="23"/>
  <c r="F8" i="23"/>
  <c r="I7" i="23"/>
  <c r="H7" i="23"/>
  <c r="G7" i="23"/>
  <c r="F7" i="23"/>
  <c r="I6" i="23"/>
  <c r="H6" i="23"/>
  <c r="G6" i="23"/>
  <c r="F6" i="23"/>
  <c r="I5" i="23"/>
  <c r="H5" i="23"/>
  <c r="G5" i="23"/>
  <c r="F5" i="23"/>
  <c r="I4" i="23"/>
  <c r="H4" i="23"/>
  <c r="G4" i="23"/>
  <c r="F4" i="23"/>
  <c r="I3" i="23"/>
  <c r="Q3" i="23" s="1"/>
  <c r="U3" i="23" s="1"/>
  <c r="H3" i="23"/>
  <c r="P3" i="23" s="1"/>
  <c r="T3" i="23" s="1"/>
  <c r="G3" i="23"/>
  <c r="O3" i="23" s="1"/>
  <c r="S3" i="23" s="1"/>
  <c r="F3" i="23"/>
  <c r="N3" i="23" s="1"/>
  <c r="R3" i="23" s="1"/>
  <c r="I10" i="22"/>
  <c r="H10" i="22"/>
  <c r="G10" i="22"/>
  <c r="F10" i="22"/>
  <c r="I9" i="22"/>
  <c r="H9" i="22"/>
  <c r="G9" i="22"/>
  <c r="F9" i="22"/>
  <c r="I8" i="22"/>
  <c r="H8" i="22"/>
  <c r="G8" i="22"/>
  <c r="F8" i="22"/>
  <c r="I7" i="22"/>
  <c r="H7" i="22"/>
  <c r="G7" i="22"/>
  <c r="F7" i="22"/>
  <c r="N7" i="22" s="1"/>
  <c r="R7" i="22" s="1"/>
  <c r="I6" i="22"/>
  <c r="H6" i="22"/>
  <c r="G6" i="22"/>
  <c r="F6" i="22"/>
  <c r="I5" i="22"/>
  <c r="H5" i="22"/>
  <c r="G5" i="22"/>
  <c r="F5" i="22"/>
  <c r="I4" i="22"/>
  <c r="H4" i="22"/>
  <c r="G4" i="22"/>
  <c r="F4" i="22"/>
  <c r="O3" i="22"/>
  <c r="S3" i="22" s="1"/>
  <c r="I3" i="22"/>
  <c r="Q3" i="22" s="1"/>
  <c r="U3" i="22" s="1"/>
  <c r="H3" i="22"/>
  <c r="P3" i="22" s="1"/>
  <c r="T3" i="22" s="1"/>
  <c r="G3" i="22"/>
  <c r="F3" i="22"/>
  <c r="N3" i="22" s="1"/>
  <c r="R3" i="22" s="1"/>
  <c r="I10" i="21"/>
  <c r="H10" i="21"/>
  <c r="G10" i="21"/>
  <c r="F10" i="21"/>
  <c r="I9" i="21"/>
  <c r="H9" i="21"/>
  <c r="G9" i="21"/>
  <c r="F9" i="21"/>
  <c r="I8" i="21"/>
  <c r="H8" i="21"/>
  <c r="G8" i="21"/>
  <c r="F8" i="21"/>
  <c r="I7" i="21"/>
  <c r="H7" i="21"/>
  <c r="G7" i="21"/>
  <c r="F7" i="21"/>
  <c r="I6" i="21"/>
  <c r="H6" i="21"/>
  <c r="G6" i="21"/>
  <c r="F6" i="21"/>
  <c r="I5" i="21"/>
  <c r="H5" i="21"/>
  <c r="G5" i="21"/>
  <c r="F5" i="21"/>
  <c r="I4" i="21"/>
  <c r="H4" i="21"/>
  <c r="G4" i="21"/>
  <c r="F4" i="21"/>
  <c r="I3" i="21"/>
  <c r="Q3" i="21" s="1"/>
  <c r="U3" i="21" s="1"/>
  <c r="H3" i="21"/>
  <c r="P3" i="21" s="1"/>
  <c r="T3" i="21" s="1"/>
  <c r="G3" i="21"/>
  <c r="O3" i="21" s="1"/>
  <c r="S3" i="21" s="1"/>
  <c r="F3" i="21"/>
  <c r="N3" i="21" s="1"/>
  <c r="R3" i="21" s="1"/>
  <c r="I10" i="20"/>
  <c r="H10" i="20"/>
  <c r="G10" i="20"/>
  <c r="F10" i="20"/>
  <c r="I9" i="20"/>
  <c r="H9" i="20"/>
  <c r="G9" i="20"/>
  <c r="F9" i="20"/>
  <c r="I8" i="20"/>
  <c r="H8" i="20"/>
  <c r="G8" i="20"/>
  <c r="F8" i="20"/>
  <c r="I7" i="20"/>
  <c r="H7" i="20"/>
  <c r="G7" i="20"/>
  <c r="F7" i="20"/>
  <c r="I6" i="20"/>
  <c r="H6" i="20"/>
  <c r="G6" i="20"/>
  <c r="F6" i="20"/>
  <c r="I5" i="20"/>
  <c r="H5" i="20"/>
  <c r="G5" i="20"/>
  <c r="F5" i="20"/>
  <c r="I4" i="20"/>
  <c r="H4" i="20"/>
  <c r="G4" i="20"/>
  <c r="F4" i="20"/>
  <c r="I3" i="20"/>
  <c r="Q3" i="20" s="1"/>
  <c r="U3" i="20" s="1"/>
  <c r="H3" i="20"/>
  <c r="P3" i="20" s="1"/>
  <c r="T3" i="20" s="1"/>
  <c r="G3" i="20"/>
  <c r="O3" i="20" s="1"/>
  <c r="S3" i="20" s="1"/>
  <c r="F3" i="20"/>
  <c r="N3" i="20" s="1"/>
  <c r="R3" i="20" s="1"/>
  <c r="I10" i="19"/>
  <c r="H10" i="19"/>
  <c r="G10" i="19"/>
  <c r="F10" i="19"/>
  <c r="I9" i="19"/>
  <c r="H9" i="19"/>
  <c r="G9" i="19"/>
  <c r="F9" i="19"/>
  <c r="I8" i="19"/>
  <c r="H8" i="19"/>
  <c r="G8" i="19"/>
  <c r="F8" i="19"/>
  <c r="I7" i="19"/>
  <c r="H7" i="19"/>
  <c r="G7" i="19"/>
  <c r="F7" i="19"/>
  <c r="I6" i="19"/>
  <c r="H6" i="19"/>
  <c r="G6" i="19"/>
  <c r="F6" i="19"/>
  <c r="I5" i="19"/>
  <c r="H5" i="19"/>
  <c r="G5" i="19"/>
  <c r="F5" i="19"/>
  <c r="I4" i="19"/>
  <c r="H4" i="19"/>
  <c r="G4" i="19"/>
  <c r="F4" i="19"/>
  <c r="I3" i="19"/>
  <c r="Q3" i="19" s="1"/>
  <c r="U3" i="19" s="1"/>
  <c r="H3" i="19"/>
  <c r="P3" i="19" s="1"/>
  <c r="T3" i="19" s="1"/>
  <c r="G3" i="19"/>
  <c r="O3" i="19" s="1"/>
  <c r="S3" i="19" s="1"/>
  <c r="F3" i="19"/>
  <c r="N3" i="19" s="1"/>
  <c r="R3" i="19" s="1"/>
  <c r="I10" i="18"/>
  <c r="M10" i="18" s="1"/>
  <c r="H10" i="18"/>
  <c r="L10" i="18" s="1"/>
  <c r="G10" i="18"/>
  <c r="K10" i="18" s="1"/>
  <c r="F10" i="18"/>
  <c r="J10" i="18" s="1"/>
  <c r="I9" i="18"/>
  <c r="H9" i="18"/>
  <c r="G9" i="18"/>
  <c r="F9" i="18"/>
  <c r="I8" i="18"/>
  <c r="H8" i="18"/>
  <c r="G8" i="18"/>
  <c r="F8" i="18"/>
  <c r="N8" i="18" s="1"/>
  <c r="R8" i="18" s="1"/>
  <c r="I7" i="18"/>
  <c r="H7" i="18"/>
  <c r="G7" i="18"/>
  <c r="F7" i="18"/>
  <c r="N7" i="18" s="1"/>
  <c r="R7" i="18" s="1"/>
  <c r="I6" i="18"/>
  <c r="H6" i="18"/>
  <c r="P6" i="18" s="1"/>
  <c r="T6" i="18" s="1"/>
  <c r="G6" i="18"/>
  <c r="F6" i="18"/>
  <c r="I5" i="18"/>
  <c r="H5" i="18"/>
  <c r="G5" i="18"/>
  <c r="F5" i="18"/>
  <c r="I4" i="18"/>
  <c r="H4" i="18"/>
  <c r="G4" i="18"/>
  <c r="F4" i="18"/>
  <c r="I3" i="18"/>
  <c r="Q3" i="18" s="1"/>
  <c r="U3" i="18" s="1"/>
  <c r="H3" i="18"/>
  <c r="P3" i="18" s="1"/>
  <c r="T3" i="18" s="1"/>
  <c r="G3" i="18"/>
  <c r="O3" i="18" s="1"/>
  <c r="S3" i="18" s="1"/>
  <c r="F3" i="18"/>
  <c r="N3" i="18" s="1"/>
  <c r="R3" i="18" s="1"/>
  <c r="I10" i="17"/>
  <c r="M10" i="17" s="1"/>
  <c r="H10" i="17"/>
  <c r="L10" i="17" s="1"/>
  <c r="G10" i="17"/>
  <c r="K10" i="17" s="1"/>
  <c r="F10" i="17"/>
  <c r="J10" i="17" s="1"/>
  <c r="I9" i="17"/>
  <c r="M9" i="17" s="1"/>
  <c r="H9" i="17"/>
  <c r="L9" i="17" s="1"/>
  <c r="G9" i="17"/>
  <c r="F9" i="17"/>
  <c r="J9" i="17" s="1"/>
  <c r="I8" i="17"/>
  <c r="M8" i="17" s="1"/>
  <c r="H8" i="17"/>
  <c r="L8" i="17" s="1"/>
  <c r="G8" i="17"/>
  <c r="K8" i="17" s="1"/>
  <c r="F8" i="17"/>
  <c r="J8" i="17" s="1"/>
  <c r="I7" i="17"/>
  <c r="M7" i="17" s="1"/>
  <c r="H7" i="17"/>
  <c r="G7" i="17"/>
  <c r="K7" i="17" s="1"/>
  <c r="F7" i="17"/>
  <c r="I6" i="17"/>
  <c r="M6" i="17" s="1"/>
  <c r="H6" i="17"/>
  <c r="L6" i="17" s="1"/>
  <c r="G6" i="17"/>
  <c r="K6" i="17" s="1"/>
  <c r="F6" i="17"/>
  <c r="J6" i="17" s="1"/>
  <c r="I5" i="17"/>
  <c r="M5" i="17" s="1"/>
  <c r="H5" i="17"/>
  <c r="G5" i="17"/>
  <c r="K5" i="17" s="1"/>
  <c r="F5" i="17"/>
  <c r="J5" i="17" s="1"/>
  <c r="I4" i="17"/>
  <c r="M4" i="17" s="1"/>
  <c r="H4" i="17"/>
  <c r="L4" i="17" s="1"/>
  <c r="G4" i="17"/>
  <c r="K4" i="17" s="1"/>
  <c r="F4" i="17"/>
  <c r="J4" i="17" s="1"/>
  <c r="I3" i="17"/>
  <c r="H3" i="17"/>
  <c r="G3" i="17"/>
  <c r="F3" i="17"/>
  <c r="I10" i="16"/>
  <c r="H10" i="16"/>
  <c r="G10" i="16"/>
  <c r="F10" i="16"/>
  <c r="I9" i="16"/>
  <c r="H9" i="16"/>
  <c r="G9" i="16"/>
  <c r="F9" i="16"/>
  <c r="I8" i="16"/>
  <c r="H8" i="16"/>
  <c r="G8" i="16"/>
  <c r="F8" i="16"/>
  <c r="I7" i="16"/>
  <c r="H7" i="16"/>
  <c r="G7" i="16"/>
  <c r="F7" i="16"/>
  <c r="I6" i="16"/>
  <c r="Q6" i="16" s="1"/>
  <c r="U6" i="16" s="1"/>
  <c r="H6" i="16"/>
  <c r="G6" i="16"/>
  <c r="F6" i="16"/>
  <c r="I5" i="16"/>
  <c r="H5" i="16"/>
  <c r="G5" i="16"/>
  <c r="F5" i="16"/>
  <c r="I4" i="16"/>
  <c r="H4" i="16"/>
  <c r="G4" i="16"/>
  <c r="F4" i="16"/>
  <c r="I3" i="16"/>
  <c r="Q3" i="16" s="1"/>
  <c r="U3" i="16" s="1"/>
  <c r="H3" i="16"/>
  <c r="P3" i="16" s="1"/>
  <c r="T3" i="16" s="1"/>
  <c r="G3" i="16"/>
  <c r="O3" i="16" s="1"/>
  <c r="S3" i="16" s="1"/>
  <c r="F3" i="16"/>
  <c r="N3" i="16" s="1"/>
  <c r="R3" i="16" s="1"/>
  <c r="I10" i="15"/>
  <c r="H10" i="15"/>
  <c r="G10" i="15"/>
  <c r="F10" i="15"/>
  <c r="I9" i="15"/>
  <c r="H9" i="15"/>
  <c r="G9" i="15"/>
  <c r="F9" i="15"/>
  <c r="N9" i="15" s="1"/>
  <c r="R9" i="15" s="1"/>
  <c r="I8" i="15"/>
  <c r="H8" i="15"/>
  <c r="G8" i="15"/>
  <c r="F8" i="15"/>
  <c r="I7" i="15"/>
  <c r="H7" i="15"/>
  <c r="G7" i="15"/>
  <c r="F7" i="15"/>
  <c r="I6" i="15"/>
  <c r="H6" i="15"/>
  <c r="G6" i="15"/>
  <c r="F6" i="15"/>
  <c r="I5" i="15"/>
  <c r="H5" i="15"/>
  <c r="G5" i="15"/>
  <c r="F5" i="15"/>
  <c r="I4" i="15"/>
  <c r="H4" i="15"/>
  <c r="G4" i="15"/>
  <c r="F4" i="15"/>
  <c r="N4" i="15" s="1"/>
  <c r="R4" i="15" s="1"/>
  <c r="I3" i="15"/>
  <c r="Q3" i="15" s="1"/>
  <c r="U3" i="15" s="1"/>
  <c r="H3" i="15"/>
  <c r="P3" i="15" s="1"/>
  <c r="T3" i="15" s="1"/>
  <c r="G3" i="15"/>
  <c r="O3" i="15" s="1"/>
  <c r="S3" i="15" s="1"/>
  <c r="F3" i="15"/>
  <c r="N3" i="15" s="1"/>
  <c r="R3" i="15" s="1"/>
  <c r="I10" i="14"/>
  <c r="H10" i="14"/>
  <c r="G10" i="14"/>
  <c r="F10" i="14"/>
  <c r="I9" i="14"/>
  <c r="H9" i="14"/>
  <c r="G9" i="14"/>
  <c r="O9" i="14" s="1"/>
  <c r="S9" i="14" s="1"/>
  <c r="F9" i="14"/>
  <c r="I8" i="14"/>
  <c r="H8" i="14"/>
  <c r="G8" i="14"/>
  <c r="F8" i="14"/>
  <c r="I7" i="14"/>
  <c r="H7" i="14"/>
  <c r="P7" i="14" s="1"/>
  <c r="T7" i="14" s="1"/>
  <c r="G7" i="14"/>
  <c r="F7" i="14"/>
  <c r="I6" i="14"/>
  <c r="H6" i="14"/>
  <c r="G6" i="14"/>
  <c r="F6" i="14"/>
  <c r="I5" i="14"/>
  <c r="H5" i="14"/>
  <c r="G5" i="14"/>
  <c r="F5" i="14"/>
  <c r="I4" i="14"/>
  <c r="H4" i="14"/>
  <c r="P4" i="14" s="1"/>
  <c r="T4" i="14" s="1"/>
  <c r="G4" i="14"/>
  <c r="F4" i="14"/>
  <c r="O3" i="14"/>
  <c r="S3" i="14" s="1"/>
  <c r="I3" i="14"/>
  <c r="Q3" i="14" s="1"/>
  <c r="U3" i="14" s="1"/>
  <c r="H3" i="14"/>
  <c r="P3" i="14" s="1"/>
  <c r="T3" i="14" s="1"/>
  <c r="G3" i="14"/>
  <c r="F3" i="14"/>
  <c r="N3" i="14" s="1"/>
  <c r="R3" i="14" s="1"/>
  <c r="I10" i="13"/>
  <c r="M10" i="13" s="1"/>
  <c r="H10" i="13"/>
  <c r="L10" i="13" s="1"/>
  <c r="G10" i="13"/>
  <c r="K10" i="13" s="1"/>
  <c r="F10" i="13"/>
  <c r="J10" i="13" s="1"/>
  <c r="I9" i="13"/>
  <c r="M9" i="13" s="1"/>
  <c r="H9" i="13"/>
  <c r="L9" i="13" s="1"/>
  <c r="G9" i="13"/>
  <c r="F9" i="13"/>
  <c r="J9" i="13" s="1"/>
  <c r="I8" i="13"/>
  <c r="M8" i="13" s="1"/>
  <c r="H8" i="13"/>
  <c r="L8" i="13" s="1"/>
  <c r="G8" i="13"/>
  <c r="K8" i="13" s="1"/>
  <c r="F8" i="13"/>
  <c r="J8" i="13" s="1"/>
  <c r="I7" i="13"/>
  <c r="M7" i="13" s="1"/>
  <c r="H7" i="13"/>
  <c r="G7" i="13"/>
  <c r="K7" i="13" s="1"/>
  <c r="F7" i="13"/>
  <c r="J7" i="13" s="1"/>
  <c r="I6" i="13"/>
  <c r="M6" i="13" s="1"/>
  <c r="H6" i="13"/>
  <c r="L6" i="13" s="1"/>
  <c r="G6" i="13"/>
  <c r="K6" i="13" s="1"/>
  <c r="F6" i="13"/>
  <c r="J6" i="13" s="1"/>
  <c r="I5" i="13"/>
  <c r="M5" i="13" s="1"/>
  <c r="H5" i="13"/>
  <c r="L5" i="13" s="1"/>
  <c r="G5" i="13"/>
  <c r="K5" i="13" s="1"/>
  <c r="F5" i="13"/>
  <c r="I4" i="13"/>
  <c r="M4" i="13" s="1"/>
  <c r="H4" i="13"/>
  <c r="G4" i="13"/>
  <c r="K4" i="13" s="1"/>
  <c r="F4" i="13"/>
  <c r="J4" i="13" s="1"/>
  <c r="I3" i="13"/>
  <c r="H3" i="13"/>
  <c r="L3" i="13" s="1"/>
  <c r="P3" i="13" s="1"/>
  <c r="T3" i="13" s="1"/>
  <c r="G3" i="13"/>
  <c r="F3" i="13"/>
  <c r="I10" i="12"/>
  <c r="H10" i="12"/>
  <c r="G10" i="12"/>
  <c r="F10" i="12"/>
  <c r="I9" i="12"/>
  <c r="H9" i="12"/>
  <c r="P9" i="12" s="1"/>
  <c r="T9" i="12" s="1"/>
  <c r="G9" i="12"/>
  <c r="O9" i="12" s="1"/>
  <c r="S9" i="12" s="1"/>
  <c r="F9" i="12"/>
  <c r="I8" i="12"/>
  <c r="H8" i="12"/>
  <c r="G8" i="12"/>
  <c r="F8" i="12"/>
  <c r="I7" i="12"/>
  <c r="H7" i="12"/>
  <c r="P7" i="12" s="1"/>
  <c r="T7" i="12" s="1"/>
  <c r="G7" i="12"/>
  <c r="F7" i="12"/>
  <c r="I6" i="12"/>
  <c r="H6" i="12"/>
  <c r="G6" i="12"/>
  <c r="F6" i="12"/>
  <c r="I5" i="12"/>
  <c r="H5" i="12"/>
  <c r="G5" i="12"/>
  <c r="F5" i="12"/>
  <c r="I4" i="12"/>
  <c r="H4" i="12"/>
  <c r="G4" i="12"/>
  <c r="F4" i="12"/>
  <c r="I3" i="12"/>
  <c r="Q3" i="12" s="1"/>
  <c r="U3" i="12" s="1"/>
  <c r="H3" i="12"/>
  <c r="P3" i="12" s="1"/>
  <c r="T3" i="12" s="1"/>
  <c r="G3" i="12"/>
  <c r="O3" i="12" s="1"/>
  <c r="S3" i="12" s="1"/>
  <c r="F3" i="12"/>
  <c r="N3" i="12" s="1"/>
  <c r="R3" i="12" s="1"/>
  <c r="I10" i="11"/>
  <c r="M10" i="11" s="1"/>
  <c r="H10" i="11"/>
  <c r="L10" i="11" s="1"/>
  <c r="G10" i="11"/>
  <c r="K10" i="11" s="1"/>
  <c r="F10" i="11"/>
  <c r="J10" i="11" s="1"/>
  <c r="I9" i="11"/>
  <c r="M9" i="11" s="1"/>
  <c r="H9" i="11"/>
  <c r="L9" i="11" s="1"/>
  <c r="G9" i="11"/>
  <c r="K9" i="11" s="1"/>
  <c r="F9" i="11"/>
  <c r="J9" i="11" s="1"/>
  <c r="I8" i="11"/>
  <c r="M8" i="11" s="1"/>
  <c r="H8" i="11"/>
  <c r="L8" i="11" s="1"/>
  <c r="G8" i="11"/>
  <c r="K8" i="11" s="1"/>
  <c r="F8" i="11"/>
  <c r="J8" i="11" s="1"/>
  <c r="I7" i="11"/>
  <c r="M7" i="11" s="1"/>
  <c r="H7" i="11"/>
  <c r="L7" i="11" s="1"/>
  <c r="G7" i="11"/>
  <c r="K7" i="11" s="1"/>
  <c r="F7" i="11"/>
  <c r="J7" i="11" s="1"/>
  <c r="I6" i="11"/>
  <c r="M6" i="11" s="1"/>
  <c r="H6" i="11"/>
  <c r="L6" i="11" s="1"/>
  <c r="G6" i="11"/>
  <c r="K6" i="11" s="1"/>
  <c r="F6" i="11"/>
  <c r="J6" i="11" s="1"/>
  <c r="I5" i="11"/>
  <c r="M5" i="11" s="1"/>
  <c r="H5" i="11"/>
  <c r="L5" i="11" s="1"/>
  <c r="G5" i="11"/>
  <c r="K5" i="11" s="1"/>
  <c r="F5" i="11"/>
  <c r="J5" i="11" s="1"/>
  <c r="I4" i="11"/>
  <c r="H4" i="11"/>
  <c r="L4" i="11" s="1"/>
  <c r="G4" i="11"/>
  <c r="K4" i="11" s="1"/>
  <c r="F4" i="11"/>
  <c r="J4" i="11" s="1"/>
  <c r="I3" i="11"/>
  <c r="H3" i="11"/>
  <c r="G3" i="11"/>
  <c r="F3" i="11"/>
  <c r="I10" i="10"/>
  <c r="M10" i="10" s="1"/>
  <c r="H10" i="10"/>
  <c r="L10" i="10" s="1"/>
  <c r="G10" i="10"/>
  <c r="K10" i="10" s="1"/>
  <c r="F10" i="10"/>
  <c r="J10" i="10" s="1"/>
  <c r="I9" i="10"/>
  <c r="M9" i="10" s="1"/>
  <c r="H9" i="10"/>
  <c r="L9" i="10" s="1"/>
  <c r="G9" i="10"/>
  <c r="K9" i="10" s="1"/>
  <c r="F9" i="10"/>
  <c r="J9" i="10" s="1"/>
  <c r="I8" i="10"/>
  <c r="M8" i="10" s="1"/>
  <c r="H8" i="10"/>
  <c r="L8" i="10" s="1"/>
  <c r="G8" i="10"/>
  <c r="F8" i="10"/>
  <c r="J8" i="10" s="1"/>
  <c r="I7" i="10"/>
  <c r="M7" i="10" s="1"/>
  <c r="H7" i="10"/>
  <c r="L7" i="10" s="1"/>
  <c r="G7" i="10"/>
  <c r="F7" i="10"/>
  <c r="J7" i="10" s="1"/>
  <c r="I6" i="10"/>
  <c r="H6" i="10"/>
  <c r="L6" i="10" s="1"/>
  <c r="G6" i="10"/>
  <c r="K6" i="10" s="1"/>
  <c r="F6" i="10"/>
  <c r="J6" i="10" s="1"/>
  <c r="I5" i="10"/>
  <c r="M5" i="10" s="1"/>
  <c r="H5" i="10"/>
  <c r="L5" i="10" s="1"/>
  <c r="G5" i="10"/>
  <c r="K5" i="10" s="1"/>
  <c r="F5" i="10"/>
  <c r="J5" i="10" s="1"/>
  <c r="I4" i="10"/>
  <c r="H4" i="10"/>
  <c r="L4" i="10" s="1"/>
  <c r="G4" i="10"/>
  <c r="F4" i="10"/>
  <c r="J4" i="10" s="1"/>
  <c r="I3" i="10"/>
  <c r="H3" i="10"/>
  <c r="G3" i="10"/>
  <c r="F3" i="10"/>
  <c r="I10" i="9"/>
  <c r="H10" i="9"/>
  <c r="G10" i="9"/>
  <c r="F10" i="9"/>
  <c r="I9" i="9"/>
  <c r="H9" i="9"/>
  <c r="G9" i="9"/>
  <c r="O9" i="9" s="1"/>
  <c r="S9" i="9" s="1"/>
  <c r="F9" i="9"/>
  <c r="I8" i="9"/>
  <c r="H8" i="9"/>
  <c r="G8" i="9"/>
  <c r="F8" i="9"/>
  <c r="I7" i="9"/>
  <c r="H7" i="9"/>
  <c r="G7" i="9"/>
  <c r="F7" i="9"/>
  <c r="I6" i="9"/>
  <c r="H6" i="9"/>
  <c r="G6" i="9"/>
  <c r="F6" i="9"/>
  <c r="I5" i="9"/>
  <c r="H5" i="9"/>
  <c r="G5" i="9"/>
  <c r="F5" i="9"/>
  <c r="I4" i="9"/>
  <c r="H4" i="9"/>
  <c r="G4" i="9"/>
  <c r="F4" i="9"/>
  <c r="P3" i="9"/>
  <c r="T3" i="9" s="1"/>
  <c r="I3" i="9"/>
  <c r="Q3" i="9" s="1"/>
  <c r="U3" i="9" s="1"/>
  <c r="H3" i="9"/>
  <c r="G3" i="9"/>
  <c r="O3" i="9" s="1"/>
  <c r="S3" i="9" s="1"/>
  <c r="F3" i="9"/>
  <c r="N3" i="9" s="1"/>
  <c r="R3" i="9" s="1"/>
  <c r="I10" i="8"/>
  <c r="M10" i="8" s="1"/>
  <c r="H10" i="8"/>
  <c r="L10" i="8" s="1"/>
  <c r="G10" i="8"/>
  <c r="K10" i="8" s="1"/>
  <c r="F10" i="8"/>
  <c r="J10" i="8" s="1"/>
  <c r="I9" i="8"/>
  <c r="H9" i="8"/>
  <c r="L9" i="8" s="1"/>
  <c r="G9" i="8"/>
  <c r="K9" i="8" s="1"/>
  <c r="F9" i="8"/>
  <c r="J9" i="8" s="1"/>
  <c r="I8" i="8"/>
  <c r="M8" i="8" s="1"/>
  <c r="H8" i="8"/>
  <c r="L8" i="8" s="1"/>
  <c r="G8" i="8"/>
  <c r="K8" i="8" s="1"/>
  <c r="F8" i="8"/>
  <c r="J8" i="8" s="1"/>
  <c r="I7" i="8"/>
  <c r="M7" i="8" s="1"/>
  <c r="H7" i="8"/>
  <c r="L7" i="8" s="1"/>
  <c r="G7" i="8"/>
  <c r="K7" i="8" s="1"/>
  <c r="F7" i="8"/>
  <c r="J7" i="8" s="1"/>
  <c r="I6" i="8"/>
  <c r="H6" i="8"/>
  <c r="L6" i="8" s="1"/>
  <c r="G6" i="8"/>
  <c r="K6" i="8" s="1"/>
  <c r="F6" i="8"/>
  <c r="J6" i="8" s="1"/>
  <c r="I5" i="8"/>
  <c r="M5" i="8" s="1"/>
  <c r="H5" i="8"/>
  <c r="G5" i="8"/>
  <c r="K5" i="8" s="1"/>
  <c r="F5" i="8"/>
  <c r="J5" i="8" s="1"/>
  <c r="I4" i="8"/>
  <c r="M4" i="8" s="1"/>
  <c r="H4" i="8"/>
  <c r="G4" i="8"/>
  <c r="K4" i="8" s="1"/>
  <c r="F4" i="8"/>
  <c r="J4" i="8" s="1"/>
  <c r="I3" i="8"/>
  <c r="M3" i="8" s="1"/>
  <c r="Q3" i="8" s="1"/>
  <c r="U3" i="8" s="1"/>
  <c r="H3" i="8"/>
  <c r="L3" i="8" s="1"/>
  <c r="P3" i="8" s="1"/>
  <c r="T3" i="8" s="1"/>
  <c r="G3" i="8"/>
  <c r="F3" i="8"/>
  <c r="I10" i="7"/>
  <c r="M10" i="7" s="1"/>
  <c r="H10" i="7"/>
  <c r="L10" i="7" s="1"/>
  <c r="G10" i="7"/>
  <c r="K10" i="7" s="1"/>
  <c r="F10" i="7"/>
  <c r="J10" i="7" s="1"/>
  <c r="I9" i="7"/>
  <c r="M9" i="7" s="1"/>
  <c r="H9" i="7"/>
  <c r="L9" i="7" s="1"/>
  <c r="G9" i="7"/>
  <c r="K9" i="7" s="1"/>
  <c r="F9" i="7"/>
  <c r="J9" i="7" s="1"/>
  <c r="I8" i="7"/>
  <c r="M8" i="7" s="1"/>
  <c r="H8" i="7"/>
  <c r="L8" i="7" s="1"/>
  <c r="G8" i="7"/>
  <c r="K8" i="7" s="1"/>
  <c r="F8" i="7"/>
  <c r="J8" i="7" s="1"/>
  <c r="I7" i="7"/>
  <c r="M7" i="7" s="1"/>
  <c r="H7" i="7"/>
  <c r="L7" i="7" s="1"/>
  <c r="G7" i="7"/>
  <c r="K7" i="7" s="1"/>
  <c r="F7" i="7"/>
  <c r="J7" i="7" s="1"/>
  <c r="I6" i="7"/>
  <c r="M6" i="7" s="1"/>
  <c r="H6" i="7"/>
  <c r="L6" i="7" s="1"/>
  <c r="G6" i="7"/>
  <c r="K6" i="7" s="1"/>
  <c r="F6" i="7"/>
  <c r="J6" i="7" s="1"/>
  <c r="I5" i="7"/>
  <c r="M5" i="7" s="1"/>
  <c r="H5" i="7"/>
  <c r="L5" i="7" s="1"/>
  <c r="G5" i="7"/>
  <c r="K5" i="7" s="1"/>
  <c r="F5" i="7"/>
  <c r="J5" i="7" s="1"/>
  <c r="I4" i="7"/>
  <c r="M4" i="7" s="1"/>
  <c r="H4" i="7"/>
  <c r="L4" i="7" s="1"/>
  <c r="G4" i="7"/>
  <c r="K4" i="7" s="1"/>
  <c r="F4" i="7"/>
  <c r="J4" i="7" s="1"/>
  <c r="I3" i="7"/>
  <c r="M3" i="7" s="1"/>
  <c r="Q3" i="7" s="1"/>
  <c r="U3" i="7" s="1"/>
  <c r="H3" i="7"/>
  <c r="G3" i="7"/>
  <c r="F3" i="7"/>
  <c r="I10" i="6"/>
  <c r="M10" i="6" s="1"/>
  <c r="H10" i="6"/>
  <c r="L10" i="6" s="1"/>
  <c r="G10" i="6"/>
  <c r="K10" i="6" s="1"/>
  <c r="F10" i="6"/>
  <c r="J10" i="6" s="1"/>
  <c r="I9" i="6"/>
  <c r="M9" i="6" s="1"/>
  <c r="H9" i="6"/>
  <c r="L9" i="6" s="1"/>
  <c r="G9" i="6"/>
  <c r="K9" i="6" s="1"/>
  <c r="F9" i="6"/>
  <c r="J9" i="6" s="1"/>
  <c r="I8" i="6"/>
  <c r="M8" i="6" s="1"/>
  <c r="H8" i="6"/>
  <c r="L8" i="6" s="1"/>
  <c r="G8" i="6"/>
  <c r="K8" i="6" s="1"/>
  <c r="F8" i="6"/>
  <c r="J8" i="6" s="1"/>
  <c r="I7" i="6"/>
  <c r="M7" i="6" s="1"/>
  <c r="H7" i="6"/>
  <c r="L7" i="6" s="1"/>
  <c r="G7" i="6"/>
  <c r="K7" i="6" s="1"/>
  <c r="F7" i="6"/>
  <c r="J7" i="6" s="1"/>
  <c r="I6" i="6"/>
  <c r="M6" i="6" s="1"/>
  <c r="H6" i="6"/>
  <c r="L6" i="6" s="1"/>
  <c r="G6" i="6"/>
  <c r="K6" i="6" s="1"/>
  <c r="F6" i="6"/>
  <c r="J6" i="6" s="1"/>
  <c r="I5" i="6"/>
  <c r="M5" i="6" s="1"/>
  <c r="H5" i="6"/>
  <c r="L5" i="6" s="1"/>
  <c r="G5" i="6"/>
  <c r="K5" i="6" s="1"/>
  <c r="F5" i="6"/>
  <c r="J5" i="6" s="1"/>
  <c r="I4" i="6"/>
  <c r="H4" i="6"/>
  <c r="L4" i="6" s="1"/>
  <c r="G4" i="6"/>
  <c r="F4" i="6"/>
  <c r="J4" i="6" s="1"/>
  <c r="I3" i="6"/>
  <c r="H3" i="6"/>
  <c r="G3" i="6"/>
  <c r="F3" i="6"/>
  <c r="I10" i="5"/>
  <c r="M10" i="5" s="1"/>
  <c r="H10" i="5"/>
  <c r="L10" i="5" s="1"/>
  <c r="G10" i="5"/>
  <c r="K10" i="5" s="1"/>
  <c r="F10" i="5"/>
  <c r="J10" i="5" s="1"/>
  <c r="I9" i="5"/>
  <c r="M9" i="5" s="1"/>
  <c r="H9" i="5"/>
  <c r="L9" i="5" s="1"/>
  <c r="G9" i="5"/>
  <c r="K9" i="5" s="1"/>
  <c r="F9" i="5"/>
  <c r="J9" i="5" s="1"/>
  <c r="I8" i="5"/>
  <c r="M8" i="5" s="1"/>
  <c r="H8" i="5"/>
  <c r="L8" i="5" s="1"/>
  <c r="G8" i="5"/>
  <c r="K8" i="5" s="1"/>
  <c r="F8" i="5"/>
  <c r="J8" i="5" s="1"/>
  <c r="I7" i="5"/>
  <c r="M7" i="5" s="1"/>
  <c r="H7" i="5"/>
  <c r="L7" i="5" s="1"/>
  <c r="G7" i="5"/>
  <c r="K7" i="5" s="1"/>
  <c r="F7" i="5"/>
  <c r="J7" i="5" s="1"/>
  <c r="I6" i="5"/>
  <c r="M6" i="5" s="1"/>
  <c r="H6" i="5"/>
  <c r="L6" i="5" s="1"/>
  <c r="G6" i="5"/>
  <c r="F6" i="5"/>
  <c r="J6" i="5" s="1"/>
  <c r="I5" i="5"/>
  <c r="M5" i="5" s="1"/>
  <c r="H5" i="5"/>
  <c r="L5" i="5" s="1"/>
  <c r="G5" i="5"/>
  <c r="K5" i="5" s="1"/>
  <c r="F5" i="5"/>
  <c r="J5" i="5" s="1"/>
  <c r="I4" i="5"/>
  <c r="M4" i="5" s="1"/>
  <c r="H4" i="5"/>
  <c r="L4" i="5" s="1"/>
  <c r="G4" i="5"/>
  <c r="K4" i="5" s="1"/>
  <c r="F4" i="5"/>
  <c r="J4" i="5" s="1"/>
  <c r="I3" i="5"/>
  <c r="M3" i="5" s="1"/>
  <c r="Q3" i="5" s="1"/>
  <c r="U3" i="5" s="1"/>
  <c r="H3" i="5"/>
  <c r="G3" i="5"/>
  <c r="F3" i="5"/>
  <c r="O6" i="51" l="1"/>
  <c r="S6" i="51" s="1"/>
  <c r="L3" i="7"/>
  <c r="P3" i="7" s="1"/>
  <c r="T3" i="7" s="1"/>
  <c r="J3" i="7"/>
  <c r="N3" i="7" s="1"/>
  <c r="R3" i="7" s="1"/>
  <c r="K3" i="7"/>
  <c r="O3" i="7" s="1"/>
  <c r="S3" i="7" s="1"/>
  <c r="P3" i="44"/>
  <c r="T3" i="44" s="1"/>
  <c r="L3" i="44"/>
  <c r="M3" i="44"/>
  <c r="Q3" i="44" s="1"/>
  <c r="U3" i="44" s="1"/>
  <c r="J3" i="44"/>
  <c r="N8" i="44" s="1"/>
  <c r="R8" i="44" s="1"/>
  <c r="K3" i="44"/>
  <c r="O6" i="44" s="1"/>
  <c r="S6" i="44" s="1"/>
  <c r="J3" i="37"/>
  <c r="N3" i="37" s="1"/>
  <c r="R3" i="37" s="1"/>
  <c r="K3" i="37"/>
  <c r="O3" i="37" s="1"/>
  <c r="S3" i="37" s="1"/>
  <c r="M4" i="37"/>
  <c r="L3" i="37"/>
  <c r="P5" i="37" s="1"/>
  <c r="T5" i="37" s="1"/>
  <c r="M6" i="37"/>
  <c r="M3" i="37"/>
  <c r="Q8" i="37" s="1"/>
  <c r="U8" i="37" s="1"/>
  <c r="Q6" i="34"/>
  <c r="U6" i="34" s="1"/>
  <c r="O7" i="34"/>
  <c r="S7" i="34" s="1"/>
  <c r="P4" i="34"/>
  <c r="T4" i="34" s="1"/>
  <c r="P7" i="44"/>
  <c r="T7" i="44" s="1"/>
  <c r="Q6" i="43"/>
  <c r="U6" i="43" s="1"/>
  <c r="O9" i="55"/>
  <c r="S9" i="55" s="1"/>
  <c r="O7" i="55"/>
  <c r="S7" i="55" s="1"/>
  <c r="P7" i="55"/>
  <c r="T7" i="55" s="1"/>
  <c r="P4" i="55"/>
  <c r="T4" i="55" s="1"/>
  <c r="Q7" i="55"/>
  <c r="U7" i="55" s="1"/>
  <c r="N3" i="55"/>
  <c r="R3" i="55" s="1"/>
  <c r="O9" i="54"/>
  <c r="S9" i="54" s="1"/>
  <c r="O6" i="54"/>
  <c r="S6" i="54" s="1"/>
  <c r="N4" i="53"/>
  <c r="R4" i="53" s="1"/>
  <c r="O4" i="53"/>
  <c r="S4" i="53" s="1"/>
  <c r="P4" i="53"/>
  <c r="T4" i="53" s="1"/>
  <c r="W4" i="53" s="1"/>
  <c r="O6" i="53"/>
  <c r="S6" i="53" s="1"/>
  <c r="N8" i="53"/>
  <c r="R8" i="53" s="1"/>
  <c r="O8" i="53"/>
  <c r="S8" i="53" s="1"/>
  <c r="P6" i="53"/>
  <c r="T6" i="53" s="1"/>
  <c r="P8" i="53"/>
  <c r="T8" i="53" s="1"/>
  <c r="O7" i="50"/>
  <c r="S7" i="50" s="1"/>
  <c r="O9" i="50"/>
  <c r="S9" i="50" s="1"/>
  <c r="O4" i="50"/>
  <c r="S4" i="50" s="1"/>
  <c r="O6" i="50"/>
  <c r="S6" i="50" s="1"/>
  <c r="N8" i="50"/>
  <c r="R8" i="50" s="1"/>
  <c r="N4" i="49"/>
  <c r="R4" i="49" s="1"/>
  <c r="N9" i="49"/>
  <c r="R9" i="49" s="1"/>
  <c r="N6" i="49"/>
  <c r="R6" i="49" s="1"/>
  <c r="Q7" i="49"/>
  <c r="U7" i="49" s="1"/>
  <c r="P7" i="47"/>
  <c r="T7" i="47" s="1"/>
  <c r="N6" i="47"/>
  <c r="R6" i="47" s="1"/>
  <c r="Q9" i="47"/>
  <c r="U9" i="47" s="1"/>
  <c r="Q4" i="47"/>
  <c r="U4" i="47" s="1"/>
  <c r="R8" i="47"/>
  <c r="P6" i="47"/>
  <c r="T6" i="47" s="1"/>
  <c r="P4" i="42"/>
  <c r="T4" i="42" s="1"/>
  <c r="AD5" i="42" s="1" a="1"/>
  <c r="AD5" i="42" s="1"/>
  <c r="AD8" i="42" s="1"/>
  <c r="Q6" i="42"/>
  <c r="U6" i="42" s="1"/>
  <c r="P7" i="42"/>
  <c r="T7" i="42" s="1"/>
  <c r="Q5" i="42"/>
  <c r="U5" i="42" s="1"/>
  <c r="Q4" i="41"/>
  <c r="U4" i="41" s="1"/>
  <c r="N4" i="41"/>
  <c r="R4" i="41" s="1"/>
  <c r="Q7" i="41"/>
  <c r="U7" i="41" s="1"/>
  <c r="P6" i="40"/>
  <c r="T6" i="40" s="1"/>
  <c r="Q5" i="40"/>
  <c r="U5" i="40" s="1"/>
  <c r="Q9" i="40"/>
  <c r="U9" i="40" s="1"/>
  <c r="P4" i="39"/>
  <c r="T4" i="39" s="1"/>
  <c r="O5" i="39"/>
  <c r="S5" i="39" s="1"/>
  <c r="O7" i="39"/>
  <c r="S7" i="39" s="1"/>
  <c r="P5" i="39"/>
  <c r="T5" i="39" s="1"/>
  <c r="P9" i="39"/>
  <c r="T9" i="39" s="1"/>
  <c r="Q5" i="39"/>
  <c r="U5" i="39" s="1"/>
  <c r="Q9" i="39"/>
  <c r="U9" i="39" s="1"/>
  <c r="N6" i="45"/>
  <c r="R6" i="45" s="1"/>
  <c r="N8" i="45"/>
  <c r="R8" i="45" s="1"/>
  <c r="O4" i="45"/>
  <c r="S4" i="45" s="1"/>
  <c r="O9" i="45"/>
  <c r="S9" i="45" s="1"/>
  <c r="P4" i="45"/>
  <c r="T4" i="45" s="1"/>
  <c r="AD5" i="45" s="1" a="1"/>
  <c r="AD5" i="45" s="1"/>
  <c r="AD8" i="45" s="1"/>
  <c r="P7" i="38"/>
  <c r="T7" i="38" s="1"/>
  <c r="N8" i="36"/>
  <c r="R8" i="36" s="1"/>
  <c r="O4" i="36"/>
  <c r="S4" i="36" s="1"/>
  <c r="Q8" i="36"/>
  <c r="U8" i="36" s="1"/>
  <c r="N5" i="36"/>
  <c r="R5" i="36" s="1"/>
  <c r="P7" i="36"/>
  <c r="T7" i="36" s="1"/>
  <c r="O6" i="35"/>
  <c r="S6" i="35" s="1"/>
  <c r="N8" i="35"/>
  <c r="R8" i="35" s="1"/>
  <c r="N9" i="35"/>
  <c r="R9" i="35" s="1"/>
  <c r="O9" i="35"/>
  <c r="S9" i="35" s="1"/>
  <c r="N4" i="35"/>
  <c r="R4" i="35" s="1"/>
  <c r="Q5" i="35"/>
  <c r="U5" i="35" s="1"/>
  <c r="Q5" i="25"/>
  <c r="U5" i="25" s="1"/>
  <c r="N4" i="25"/>
  <c r="R4" i="25" s="1"/>
  <c r="P7" i="33"/>
  <c r="T7" i="33" s="1"/>
  <c r="P4" i="33"/>
  <c r="T4" i="33" s="1"/>
  <c r="Q4" i="33"/>
  <c r="U4" i="33" s="1"/>
  <c r="Q6" i="33"/>
  <c r="U6" i="33" s="1"/>
  <c r="O9" i="32"/>
  <c r="S9" i="32" s="1"/>
  <c r="O9" i="30"/>
  <c r="S9" i="30" s="1"/>
  <c r="P7" i="30"/>
  <c r="T7" i="30" s="1"/>
  <c r="P6" i="30"/>
  <c r="T6" i="30" s="1"/>
  <c r="Q5" i="30"/>
  <c r="U5" i="30" s="1"/>
  <c r="P4" i="30"/>
  <c r="T4" i="30" s="1"/>
  <c r="O6" i="30"/>
  <c r="S6" i="30" s="1"/>
  <c r="P4" i="29"/>
  <c r="T4" i="29" s="1"/>
  <c r="P6" i="29"/>
  <c r="T6" i="29" s="1"/>
  <c r="Q5" i="29"/>
  <c r="U5" i="29" s="1"/>
  <c r="P9" i="29"/>
  <c r="T9" i="29" s="1"/>
  <c r="O7" i="28"/>
  <c r="S7" i="28" s="1"/>
  <c r="O6" i="27"/>
  <c r="S6" i="27" s="1"/>
  <c r="O8" i="26"/>
  <c r="S8" i="26" s="1"/>
  <c r="P7" i="26"/>
  <c r="T7" i="26" s="1"/>
  <c r="P4" i="26"/>
  <c r="T4" i="26" s="1"/>
  <c r="P9" i="26"/>
  <c r="T9" i="26" s="1"/>
  <c r="O5" i="26"/>
  <c r="S5" i="26" s="1"/>
  <c r="O9" i="24"/>
  <c r="S9" i="24" s="1"/>
  <c r="Q5" i="24"/>
  <c r="U5" i="24" s="1"/>
  <c r="N4" i="24"/>
  <c r="R4" i="24" s="1"/>
  <c r="P6" i="23"/>
  <c r="T6" i="23" s="1"/>
  <c r="P5" i="23"/>
  <c r="T5" i="23" s="1"/>
  <c r="P9" i="23"/>
  <c r="T9" i="23" s="1"/>
  <c r="N4" i="23"/>
  <c r="R4" i="23" s="1"/>
  <c r="N6" i="23"/>
  <c r="R6" i="23" s="1"/>
  <c r="O9" i="22"/>
  <c r="S9" i="22" s="1"/>
  <c r="P7" i="22"/>
  <c r="T7" i="22" s="1"/>
  <c r="P5" i="22"/>
  <c r="T5" i="22" s="1"/>
  <c r="O6" i="22"/>
  <c r="S6" i="22" s="1"/>
  <c r="P6" i="22"/>
  <c r="T6" i="22" s="1"/>
  <c r="P4" i="22"/>
  <c r="T4" i="22" s="1"/>
  <c r="N9" i="22"/>
  <c r="R9" i="22" s="1"/>
  <c r="N7" i="21"/>
  <c r="R7" i="21" s="1"/>
  <c r="O6" i="21"/>
  <c r="S6" i="21" s="1"/>
  <c r="P5" i="20"/>
  <c r="T5" i="20" s="1"/>
  <c r="O9" i="19"/>
  <c r="S9" i="19" s="1"/>
  <c r="P5" i="19"/>
  <c r="T5" i="19" s="1"/>
  <c r="P7" i="19"/>
  <c r="T7" i="19" s="1"/>
  <c r="O4" i="19"/>
  <c r="S4" i="19" s="1"/>
  <c r="P4" i="19"/>
  <c r="T4" i="19" s="1"/>
  <c r="N4" i="18"/>
  <c r="R4" i="18" s="1"/>
  <c r="Q5" i="18"/>
  <c r="U5" i="18" s="1"/>
  <c r="K3" i="17"/>
  <c r="O3" i="17" s="1"/>
  <c r="S3" i="17" s="1"/>
  <c r="L3" i="17"/>
  <c r="P3" i="17" s="1"/>
  <c r="T3" i="17" s="1"/>
  <c r="Q3" i="17"/>
  <c r="U3" i="17" s="1"/>
  <c r="M3" i="17"/>
  <c r="J3" i="17"/>
  <c r="N5" i="17" s="1"/>
  <c r="R5" i="17" s="1"/>
  <c r="L5" i="17"/>
  <c r="L7" i="17"/>
  <c r="P7" i="17" s="1"/>
  <c r="T7" i="17" s="1"/>
  <c r="J7" i="17"/>
  <c r="K9" i="17"/>
  <c r="O9" i="17" s="1"/>
  <c r="S9" i="17" s="1"/>
  <c r="O4" i="16"/>
  <c r="S4" i="16" s="1"/>
  <c r="O6" i="16"/>
  <c r="S6" i="16" s="1"/>
  <c r="O9" i="15"/>
  <c r="S9" i="15" s="1"/>
  <c r="O5" i="15"/>
  <c r="S5" i="15" s="1"/>
  <c r="P9" i="15"/>
  <c r="T9" i="15" s="1"/>
  <c r="O7" i="15"/>
  <c r="S7" i="15" s="1"/>
  <c r="N8" i="15"/>
  <c r="R8" i="15" s="1"/>
  <c r="O8" i="15"/>
  <c r="S8" i="15" s="1"/>
  <c r="O4" i="15"/>
  <c r="S4" i="15" s="1"/>
  <c r="W4" i="15" s="1"/>
  <c r="N5" i="15"/>
  <c r="R5" i="15" s="1"/>
  <c r="P6" i="14"/>
  <c r="T6" i="14" s="1"/>
  <c r="K3" i="13"/>
  <c r="O3" i="13" s="1"/>
  <c r="S3" i="13" s="1"/>
  <c r="AB5" i="13" s="1" a="1"/>
  <c r="AB5" i="13" s="1"/>
  <c r="AB8" i="13" s="1"/>
  <c r="J3" i="13"/>
  <c r="N8" i="13" s="1"/>
  <c r="R8" i="13" s="1"/>
  <c r="M3" i="13"/>
  <c r="Q3" i="13" s="1"/>
  <c r="U3" i="13" s="1"/>
  <c r="AF5" i="13" s="1" a="1"/>
  <c r="AF5" i="13" s="1"/>
  <c r="AF8" i="13" s="1"/>
  <c r="L4" i="13"/>
  <c r="P4" i="13" s="1"/>
  <c r="T4" i="13" s="1"/>
  <c r="AD5" i="13" s="1" a="1"/>
  <c r="AD5" i="13" s="1"/>
  <c r="AD8" i="13" s="1"/>
  <c r="J5" i="13"/>
  <c r="P7" i="13"/>
  <c r="T7" i="13" s="1"/>
  <c r="L7" i="13"/>
  <c r="K9" i="13"/>
  <c r="O9" i="13" s="1"/>
  <c r="S9" i="13" s="1"/>
  <c r="AB5" i="12" a="1"/>
  <c r="AB5" i="12" s="1"/>
  <c r="Q8" i="12"/>
  <c r="U8" i="12" s="1"/>
  <c r="O4" i="12"/>
  <c r="S4" i="12" s="1"/>
  <c r="N8" i="12"/>
  <c r="R8" i="12" s="1"/>
  <c r="N4" i="12"/>
  <c r="R4" i="12" s="1"/>
  <c r="O3" i="11"/>
  <c r="S3" i="11" s="1"/>
  <c r="K3" i="11"/>
  <c r="M3" i="11"/>
  <c r="Q3" i="11" s="1"/>
  <c r="U3" i="11" s="1"/>
  <c r="AF5" i="11" s="1" a="1"/>
  <c r="AF5" i="11" s="1"/>
  <c r="AF8" i="11" s="1"/>
  <c r="P3" i="11"/>
  <c r="T3" i="11" s="1"/>
  <c r="L3" i="11"/>
  <c r="J3" i="11"/>
  <c r="N7" i="11" s="1"/>
  <c r="R7" i="11" s="1"/>
  <c r="W7" i="11" s="1"/>
  <c r="Q4" i="11"/>
  <c r="U4" i="11" s="1"/>
  <c r="M4" i="11"/>
  <c r="M3" i="10"/>
  <c r="Q3" i="10" s="1"/>
  <c r="U3" i="10" s="1"/>
  <c r="AF5" i="10" s="1" a="1"/>
  <c r="AF5" i="10" s="1"/>
  <c r="AF8" i="10" s="1"/>
  <c r="L3" i="10"/>
  <c r="P3" i="10" s="1"/>
  <c r="T3" i="10" s="1"/>
  <c r="AD5" i="10" s="1" a="1"/>
  <c r="AD5" i="10" s="1"/>
  <c r="AD8" i="10" s="1"/>
  <c r="O3" i="10"/>
  <c r="S3" i="10" s="1"/>
  <c r="K3" i="10"/>
  <c r="J3" i="10"/>
  <c r="N4" i="10" s="1"/>
  <c r="R4" i="10" s="1"/>
  <c r="K4" i="10"/>
  <c r="M4" i="10"/>
  <c r="Q4" i="10" s="1"/>
  <c r="U4" i="10" s="1"/>
  <c r="M6" i="10"/>
  <c r="Q6" i="10" s="1"/>
  <c r="U6" i="10" s="1"/>
  <c r="K7" i="10"/>
  <c r="K8" i="10"/>
  <c r="O8" i="10" s="1"/>
  <c r="S8" i="10" s="1"/>
  <c r="N4" i="9"/>
  <c r="R4" i="9" s="1"/>
  <c r="P6" i="9"/>
  <c r="T6" i="9" s="1"/>
  <c r="N8" i="9"/>
  <c r="R8" i="9" s="1"/>
  <c r="P7" i="8"/>
  <c r="T7" i="8" s="1"/>
  <c r="J3" i="8"/>
  <c r="N3" i="8" s="1"/>
  <c r="R3" i="8" s="1"/>
  <c r="L4" i="8"/>
  <c r="P4" i="8" s="1"/>
  <c r="T4" i="8" s="1"/>
  <c r="AD5" i="8" s="1" a="1"/>
  <c r="AD5" i="8" s="1"/>
  <c r="AD8" i="8" s="1"/>
  <c r="K3" i="8"/>
  <c r="O3" i="8" s="1"/>
  <c r="S3" i="8" s="1"/>
  <c r="M6" i="8"/>
  <c r="Q6" i="8" s="1"/>
  <c r="U6" i="8" s="1"/>
  <c r="L5" i="8"/>
  <c r="P5" i="8" s="1"/>
  <c r="T5" i="8" s="1"/>
  <c r="M9" i="8"/>
  <c r="Q9" i="8" s="1"/>
  <c r="U9" i="8" s="1"/>
  <c r="O7" i="7"/>
  <c r="S7" i="7" s="1"/>
  <c r="Q6" i="7"/>
  <c r="U6" i="7" s="1"/>
  <c r="L3" i="6"/>
  <c r="P3" i="6" s="1"/>
  <c r="T3" i="6" s="1"/>
  <c r="M3" i="6"/>
  <c r="Q3" i="6" s="1"/>
  <c r="U3" i="6" s="1"/>
  <c r="AF5" i="6" s="1" a="1"/>
  <c r="AF5" i="6" s="1"/>
  <c r="AF8" i="6" s="1"/>
  <c r="J3" i="6"/>
  <c r="N3" i="6" s="1"/>
  <c r="R3" i="6" s="1"/>
  <c r="K3" i="6"/>
  <c r="O9" i="6" s="1"/>
  <c r="S9" i="6" s="1"/>
  <c r="K4" i="6"/>
  <c r="M4" i="6"/>
  <c r="Q4" i="6" s="1"/>
  <c r="U4" i="6" s="1"/>
  <c r="J3" i="5"/>
  <c r="N3" i="5" s="1"/>
  <c r="R3" i="5" s="1"/>
  <c r="O3" i="5"/>
  <c r="S3" i="5" s="1"/>
  <c r="K3" i="5"/>
  <c r="L3" i="5"/>
  <c r="P3" i="5" s="1"/>
  <c r="T3" i="5" s="1"/>
  <c r="P9" i="5"/>
  <c r="T9" i="5" s="1"/>
  <c r="Q7" i="5"/>
  <c r="U7" i="5" s="1"/>
  <c r="Q9" i="5"/>
  <c r="U9" i="5" s="1"/>
  <c r="O8" i="5"/>
  <c r="S8" i="5" s="1"/>
  <c r="Q4" i="5"/>
  <c r="U4" i="5" s="1"/>
  <c r="P8" i="5"/>
  <c r="T8" i="5" s="1"/>
  <c r="V8" i="5" s="1"/>
  <c r="Q6" i="5"/>
  <c r="U6" i="5" s="1"/>
  <c r="O7" i="5"/>
  <c r="S7" i="5" s="1"/>
  <c r="P8" i="55"/>
  <c r="T8" i="55" s="1"/>
  <c r="P9" i="55"/>
  <c r="T9" i="55" s="1"/>
  <c r="P6" i="55"/>
  <c r="T6" i="55" s="1"/>
  <c r="P5" i="55"/>
  <c r="T5" i="55" s="1"/>
  <c r="Q6" i="55"/>
  <c r="U6" i="55" s="1"/>
  <c r="N6" i="54"/>
  <c r="R6" i="54" s="1"/>
  <c r="N9" i="54"/>
  <c r="R9" i="54" s="1"/>
  <c r="P6" i="54"/>
  <c r="T6" i="54" s="1"/>
  <c r="P9" i="54"/>
  <c r="T9" i="54" s="1"/>
  <c r="O5" i="54"/>
  <c r="S5" i="54" s="1"/>
  <c r="O8" i="54"/>
  <c r="S8" i="54" s="1"/>
  <c r="P5" i="54"/>
  <c r="T5" i="54" s="1"/>
  <c r="P8" i="54"/>
  <c r="T8" i="54" s="1"/>
  <c r="O4" i="54"/>
  <c r="S4" i="54" s="1"/>
  <c r="AB5" i="54" s="1" a="1"/>
  <c r="AB5" i="54" s="1"/>
  <c r="AB8" i="54" s="1"/>
  <c r="N5" i="54"/>
  <c r="R5" i="54" s="1"/>
  <c r="Z5" i="54" s="1" a="1"/>
  <c r="Z5" i="54" s="1"/>
  <c r="Z8" i="54" s="1"/>
  <c r="O7" i="54"/>
  <c r="S7" i="54" s="1"/>
  <c r="N8" i="54"/>
  <c r="R8" i="54" s="1"/>
  <c r="P5" i="53"/>
  <c r="T5" i="53" s="1"/>
  <c r="P9" i="53"/>
  <c r="T9" i="53" s="1"/>
  <c r="Q9" i="53"/>
  <c r="U9" i="53" s="1"/>
  <c r="O9" i="53"/>
  <c r="S9" i="53" s="1"/>
  <c r="Q4" i="53"/>
  <c r="U4" i="53" s="1"/>
  <c r="O7" i="53"/>
  <c r="S7" i="53" s="1"/>
  <c r="N6" i="53"/>
  <c r="R6" i="53" s="1"/>
  <c r="O5" i="53"/>
  <c r="S5" i="53" s="1"/>
  <c r="Q6" i="53"/>
  <c r="U6" i="53" s="1"/>
  <c r="P7" i="53"/>
  <c r="T7" i="53" s="1"/>
  <c r="O5" i="52"/>
  <c r="S5" i="52" s="1"/>
  <c r="P7" i="52"/>
  <c r="T7" i="52" s="1"/>
  <c r="P5" i="52"/>
  <c r="T5" i="52" s="1"/>
  <c r="O6" i="52"/>
  <c r="S6" i="52" s="1"/>
  <c r="P9" i="52"/>
  <c r="T9" i="52" s="1"/>
  <c r="O4" i="52"/>
  <c r="S4" i="52" s="1"/>
  <c r="O8" i="52"/>
  <c r="S8" i="52" s="1"/>
  <c r="Q9" i="52"/>
  <c r="U9" i="52" s="1"/>
  <c r="P8" i="52"/>
  <c r="T8" i="52" s="1"/>
  <c r="O7" i="52"/>
  <c r="S7" i="52" s="1"/>
  <c r="P8" i="51"/>
  <c r="T8" i="51" s="1"/>
  <c r="P5" i="51"/>
  <c r="T5" i="51" s="1"/>
  <c r="O4" i="51"/>
  <c r="S4" i="51" s="1"/>
  <c r="O7" i="51"/>
  <c r="S7" i="51" s="1"/>
  <c r="P7" i="51"/>
  <c r="T7" i="51" s="1"/>
  <c r="P4" i="51"/>
  <c r="T4" i="51" s="1"/>
  <c r="P9" i="51"/>
  <c r="T9" i="51" s="1"/>
  <c r="P6" i="51"/>
  <c r="T6" i="51" s="1"/>
  <c r="O8" i="51"/>
  <c r="S8" i="51" s="1"/>
  <c r="Q9" i="51"/>
  <c r="U9" i="51" s="1"/>
  <c r="P6" i="50"/>
  <c r="T6" i="50" s="1"/>
  <c r="P4" i="50"/>
  <c r="T4" i="50" s="1"/>
  <c r="O5" i="50"/>
  <c r="S5" i="50" s="1"/>
  <c r="P5" i="50"/>
  <c r="T5" i="50" s="1"/>
  <c r="P7" i="50"/>
  <c r="T7" i="50" s="1"/>
  <c r="P9" i="50"/>
  <c r="T9" i="50" s="1"/>
  <c r="O8" i="50"/>
  <c r="S8" i="50" s="1"/>
  <c r="N6" i="50"/>
  <c r="R6" i="50" s="1"/>
  <c r="P8" i="50"/>
  <c r="T8" i="50" s="1"/>
  <c r="P7" i="49"/>
  <c r="T7" i="49" s="1"/>
  <c r="O5" i="49"/>
  <c r="S5" i="49" s="1"/>
  <c r="O8" i="49"/>
  <c r="S8" i="49" s="1"/>
  <c r="P5" i="49"/>
  <c r="T5" i="49" s="1"/>
  <c r="O6" i="49"/>
  <c r="S6" i="49" s="1"/>
  <c r="P8" i="49"/>
  <c r="T8" i="49" s="1"/>
  <c r="O9" i="49"/>
  <c r="S9" i="49" s="1"/>
  <c r="O4" i="49"/>
  <c r="S4" i="49" s="1"/>
  <c r="O7" i="49"/>
  <c r="S7" i="49" s="1"/>
  <c r="P6" i="49"/>
  <c r="T6" i="49" s="1"/>
  <c r="P9" i="49"/>
  <c r="T9" i="49" s="1"/>
  <c r="P7" i="37"/>
  <c r="T7" i="37" s="1"/>
  <c r="P4" i="37"/>
  <c r="T4" i="37" s="1"/>
  <c r="Q7" i="37"/>
  <c r="U7" i="37" s="1"/>
  <c r="Q9" i="37"/>
  <c r="U9" i="37" s="1"/>
  <c r="N9" i="48"/>
  <c r="R9" i="48" s="1"/>
  <c r="N4" i="48"/>
  <c r="R4" i="48" s="1"/>
  <c r="N6" i="48"/>
  <c r="R6" i="48" s="1"/>
  <c r="Q6" i="48"/>
  <c r="U6" i="48" s="1"/>
  <c r="P8" i="48"/>
  <c r="T8" i="48" s="1"/>
  <c r="P5" i="48"/>
  <c r="T5" i="48" s="1"/>
  <c r="N7" i="48"/>
  <c r="R7" i="48" s="1"/>
  <c r="Q8" i="48"/>
  <c r="U8" i="48" s="1"/>
  <c r="Q5" i="48"/>
  <c r="U5" i="48" s="1"/>
  <c r="P4" i="48"/>
  <c r="T4" i="48" s="1"/>
  <c r="P7" i="48"/>
  <c r="T7" i="48" s="1"/>
  <c r="Q4" i="48"/>
  <c r="U4" i="48" s="1"/>
  <c r="Q7" i="48"/>
  <c r="U7" i="48" s="1"/>
  <c r="P9" i="48"/>
  <c r="T9" i="48" s="1"/>
  <c r="P6" i="48"/>
  <c r="T6" i="48" s="1"/>
  <c r="Q9" i="48"/>
  <c r="U9" i="48" s="1"/>
  <c r="N8" i="48"/>
  <c r="R8" i="48" s="1"/>
  <c r="N5" i="48"/>
  <c r="R5" i="48" s="1"/>
  <c r="O9" i="47"/>
  <c r="S9" i="47" s="1"/>
  <c r="P4" i="47"/>
  <c r="T4" i="47" s="1"/>
  <c r="P9" i="47"/>
  <c r="T9" i="47" s="1"/>
  <c r="O5" i="47"/>
  <c r="S5" i="47" s="1"/>
  <c r="O6" i="47"/>
  <c r="S6" i="47" s="1"/>
  <c r="P5" i="47"/>
  <c r="T5" i="47" s="1"/>
  <c r="O8" i="47"/>
  <c r="S8" i="47" s="1"/>
  <c r="O4" i="47"/>
  <c r="S4" i="47" s="1"/>
  <c r="P8" i="47"/>
  <c r="T8" i="47" s="1"/>
  <c r="O7" i="47"/>
  <c r="S7" i="47" s="1"/>
  <c r="P8" i="46"/>
  <c r="T8" i="46" s="1"/>
  <c r="O9" i="46"/>
  <c r="S9" i="46" s="1"/>
  <c r="O7" i="46"/>
  <c r="S7" i="46" s="1"/>
  <c r="O5" i="46"/>
  <c r="S5" i="46" s="1"/>
  <c r="P5" i="46"/>
  <c r="T5" i="46" s="1"/>
  <c r="O6" i="46"/>
  <c r="S6" i="46" s="1"/>
  <c r="P9" i="46"/>
  <c r="T9" i="46" s="1"/>
  <c r="O4" i="46"/>
  <c r="S4" i="46" s="1"/>
  <c r="P6" i="46"/>
  <c r="T6" i="46" s="1"/>
  <c r="O8" i="46"/>
  <c r="S8" i="46" s="1"/>
  <c r="Q9" i="46"/>
  <c r="U9" i="46" s="1"/>
  <c r="P4" i="44"/>
  <c r="T4" i="44" s="1"/>
  <c r="Q6" i="44"/>
  <c r="U6" i="44" s="1"/>
  <c r="P9" i="44"/>
  <c r="T9" i="44" s="1"/>
  <c r="P5" i="44"/>
  <c r="T5" i="44" s="1"/>
  <c r="P6" i="44"/>
  <c r="T6" i="44" s="1"/>
  <c r="O4" i="44"/>
  <c r="S4" i="44" s="1"/>
  <c r="P8" i="44"/>
  <c r="T8" i="44" s="1"/>
  <c r="O4" i="43"/>
  <c r="S4" i="43" s="1"/>
  <c r="O9" i="43"/>
  <c r="S9" i="43" s="1"/>
  <c r="Q5" i="43"/>
  <c r="U5" i="43" s="1"/>
  <c r="Q9" i="43"/>
  <c r="U9" i="43" s="1"/>
  <c r="Q4" i="43"/>
  <c r="U4" i="43" s="1"/>
  <c r="O8" i="43"/>
  <c r="S8" i="43" s="1"/>
  <c r="P8" i="43"/>
  <c r="T8" i="43" s="1"/>
  <c r="Q8" i="43"/>
  <c r="U8" i="43" s="1"/>
  <c r="Q7" i="43"/>
  <c r="U7" i="43" s="1"/>
  <c r="O5" i="43"/>
  <c r="S5" i="43" s="1"/>
  <c r="O6" i="43"/>
  <c r="S6" i="43" s="1"/>
  <c r="O7" i="43"/>
  <c r="S7" i="43" s="1"/>
  <c r="P5" i="43"/>
  <c r="T5" i="43" s="1"/>
  <c r="AD5" i="43" s="1" a="1"/>
  <c r="AD5" i="43" s="1"/>
  <c r="AD8" i="43" s="1"/>
  <c r="AD14" i="43" s="1"/>
  <c r="P7" i="43"/>
  <c r="T7" i="43" s="1"/>
  <c r="P9" i="43"/>
  <c r="T9" i="43" s="1"/>
  <c r="O7" i="42"/>
  <c r="S7" i="42" s="1"/>
  <c r="P6" i="42"/>
  <c r="T6" i="42" s="1"/>
  <c r="P5" i="42"/>
  <c r="T5" i="42" s="1"/>
  <c r="P8" i="42"/>
  <c r="T8" i="42" s="1"/>
  <c r="Q6" i="41"/>
  <c r="U6" i="41" s="1"/>
  <c r="W6" i="41" s="1"/>
  <c r="Q9" i="41"/>
  <c r="U9" i="41" s="1"/>
  <c r="Q5" i="41"/>
  <c r="U5" i="41" s="1"/>
  <c r="Q8" i="41"/>
  <c r="U8" i="41" s="1"/>
  <c r="N9" i="41"/>
  <c r="R9" i="41" s="1"/>
  <c r="N6" i="41"/>
  <c r="R6" i="41" s="1"/>
  <c r="N8" i="41"/>
  <c r="R8" i="41" s="1"/>
  <c r="P7" i="40"/>
  <c r="T7" i="40" s="1"/>
  <c r="P5" i="40"/>
  <c r="T5" i="40" s="1"/>
  <c r="N5" i="40"/>
  <c r="R5" i="40" s="1"/>
  <c r="O5" i="40"/>
  <c r="S5" i="40" s="1"/>
  <c r="P8" i="40"/>
  <c r="T8" i="40" s="1"/>
  <c r="P4" i="40"/>
  <c r="T4" i="40" s="1"/>
  <c r="Q8" i="39"/>
  <c r="U8" i="39" s="1"/>
  <c r="P7" i="45"/>
  <c r="T7" i="45" s="1"/>
  <c r="P5" i="45"/>
  <c r="T5" i="45" s="1"/>
  <c r="P9" i="45"/>
  <c r="T9" i="45" s="1"/>
  <c r="P6" i="45"/>
  <c r="T6" i="45" s="1"/>
  <c r="P8" i="45"/>
  <c r="T8" i="45" s="1"/>
  <c r="O4" i="38"/>
  <c r="S4" i="38" s="1"/>
  <c r="O7" i="38"/>
  <c r="S7" i="38" s="1"/>
  <c r="P6" i="38"/>
  <c r="T6" i="38" s="1"/>
  <c r="P9" i="38"/>
  <c r="T9" i="38" s="1"/>
  <c r="O5" i="38"/>
  <c r="S5" i="38" s="1"/>
  <c r="O8" i="38"/>
  <c r="S8" i="38" s="1"/>
  <c r="P5" i="38"/>
  <c r="T5" i="38" s="1"/>
  <c r="O6" i="38"/>
  <c r="S6" i="38" s="1"/>
  <c r="P8" i="38"/>
  <c r="T8" i="38" s="1"/>
  <c r="O9" i="38"/>
  <c r="S9" i="38" s="1"/>
  <c r="P4" i="36"/>
  <c r="T4" i="36" s="1"/>
  <c r="O6" i="36"/>
  <c r="S6" i="36" s="1"/>
  <c r="P9" i="36"/>
  <c r="T9" i="36" s="1"/>
  <c r="P6" i="36"/>
  <c r="T6" i="36" s="1"/>
  <c r="O8" i="36"/>
  <c r="S8" i="36" s="1"/>
  <c r="O5" i="36"/>
  <c r="S5" i="36" s="1"/>
  <c r="P8" i="36"/>
  <c r="T8" i="36" s="1"/>
  <c r="P5" i="36"/>
  <c r="T5" i="36" s="1"/>
  <c r="O7" i="36"/>
  <c r="S7" i="36" s="1"/>
  <c r="P5" i="35"/>
  <c r="T5" i="35" s="1"/>
  <c r="O4" i="35"/>
  <c r="S4" i="35" s="1"/>
  <c r="O8" i="35"/>
  <c r="S8" i="35" s="1"/>
  <c r="W8" i="35" s="1"/>
  <c r="P8" i="35"/>
  <c r="T8" i="35" s="1"/>
  <c r="Q4" i="35"/>
  <c r="U4" i="35" s="1"/>
  <c r="O7" i="35"/>
  <c r="S7" i="35" s="1"/>
  <c r="Q8" i="35"/>
  <c r="U8" i="35" s="1"/>
  <c r="N6" i="35"/>
  <c r="R6" i="35" s="1"/>
  <c r="P4" i="35"/>
  <c r="T4" i="35" s="1"/>
  <c r="AD5" i="35" s="1" a="1"/>
  <c r="AD5" i="35" s="1"/>
  <c r="AD8" i="35" s="1"/>
  <c r="Q7" i="35"/>
  <c r="U7" i="35" s="1"/>
  <c r="O5" i="35"/>
  <c r="S5" i="35" s="1"/>
  <c r="Q6" i="35"/>
  <c r="U6" i="35" s="1"/>
  <c r="P7" i="35"/>
  <c r="T7" i="35" s="1"/>
  <c r="P9" i="35"/>
  <c r="T9" i="35" s="1"/>
  <c r="P7" i="25"/>
  <c r="T7" i="25" s="1"/>
  <c r="P9" i="25"/>
  <c r="T9" i="25" s="1"/>
  <c r="P4" i="25"/>
  <c r="T4" i="25" s="1"/>
  <c r="P6" i="25"/>
  <c r="T6" i="25" s="1"/>
  <c r="P5" i="25"/>
  <c r="T5" i="25" s="1"/>
  <c r="Q9" i="25"/>
  <c r="U9" i="25" s="1"/>
  <c r="P8" i="25"/>
  <c r="T8" i="25" s="1"/>
  <c r="Q8" i="25"/>
  <c r="U8" i="25" s="1"/>
  <c r="P8" i="34"/>
  <c r="T8" i="34" s="1"/>
  <c r="P7" i="34"/>
  <c r="T7" i="34" s="1"/>
  <c r="P9" i="34"/>
  <c r="T9" i="34" s="1"/>
  <c r="O5" i="34"/>
  <c r="S5" i="34" s="1"/>
  <c r="Q8" i="34"/>
  <c r="U8" i="34" s="1"/>
  <c r="O6" i="34"/>
  <c r="S6" i="34" s="1"/>
  <c r="P6" i="34"/>
  <c r="T6" i="34" s="1"/>
  <c r="P5" i="34"/>
  <c r="T5" i="34" s="1"/>
  <c r="Q5" i="34"/>
  <c r="U5" i="34" s="1"/>
  <c r="Q8" i="33"/>
  <c r="U8" i="33" s="1"/>
  <c r="Q7" i="33"/>
  <c r="U7" i="33" s="1"/>
  <c r="P6" i="33"/>
  <c r="T6" i="33" s="1"/>
  <c r="P9" i="33"/>
  <c r="T9" i="33" s="1"/>
  <c r="Q9" i="33"/>
  <c r="U9" i="33" s="1"/>
  <c r="P5" i="33"/>
  <c r="T5" i="33" s="1"/>
  <c r="AD5" i="33" s="1" a="1"/>
  <c r="AD5" i="33" s="1"/>
  <c r="AD8" i="33" s="1"/>
  <c r="P8" i="33"/>
  <c r="T8" i="33" s="1"/>
  <c r="O5" i="32"/>
  <c r="S5" i="32" s="1"/>
  <c r="O8" i="32"/>
  <c r="S8" i="32" s="1"/>
  <c r="O4" i="32"/>
  <c r="S4" i="32" s="1"/>
  <c r="AB5" i="32" s="1" a="1"/>
  <c r="AB5" i="32" s="1"/>
  <c r="AB8" i="32" s="1"/>
  <c r="P7" i="31"/>
  <c r="T7" i="31" s="1"/>
  <c r="O5" i="31"/>
  <c r="S5" i="31" s="1"/>
  <c r="P5" i="31"/>
  <c r="T5" i="31" s="1"/>
  <c r="O6" i="31"/>
  <c r="S6" i="31" s="1"/>
  <c r="P9" i="31"/>
  <c r="T9" i="31" s="1"/>
  <c r="O4" i="31"/>
  <c r="S4" i="31" s="1"/>
  <c r="P6" i="31"/>
  <c r="T6" i="31" s="1"/>
  <c r="O8" i="31"/>
  <c r="S8" i="31" s="1"/>
  <c r="P8" i="31"/>
  <c r="T8" i="31" s="1"/>
  <c r="O7" i="31"/>
  <c r="S7" i="31" s="1"/>
  <c r="P4" i="31"/>
  <c r="T4" i="31" s="1"/>
  <c r="N7" i="31"/>
  <c r="R7" i="31" s="1"/>
  <c r="W7" i="31" s="1"/>
  <c r="N9" i="31"/>
  <c r="R9" i="31" s="1"/>
  <c r="O5" i="30"/>
  <c r="S5" i="30" s="1"/>
  <c r="Q6" i="30"/>
  <c r="U6" i="30" s="1"/>
  <c r="P5" i="30"/>
  <c r="T5" i="30" s="1"/>
  <c r="P9" i="30"/>
  <c r="T9" i="30" s="1"/>
  <c r="O4" i="30"/>
  <c r="S4" i="30" s="1"/>
  <c r="O8" i="30"/>
  <c r="S8" i="30" s="1"/>
  <c r="P8" i="30"/>
  <c r="T8" i="30" s="1"/>
  <c r="Q4" i="30"/>
  <c r="U4" i="30" s="1"/>
  <c r="O7" i="30"/>
  <c r="S7" i="30" s="1"/>
  <c r="N6" i="29"/>
  <c r="R6" i="29" s="1"/>
  <c r="P7" i="29"/>
  <c r="T7" i="29" s="1"/>
  <c r="Q8" i="29"/>
  <c r="U8" i="29" s="1"/>
  <c r="P5" i="29"/>
  <c r="T5" i="29" s="1"/>
  <c r="N9" i="29"/>
  <c r="R9" i="29" s="1"/>
  <c r="P8" i="29"/>
  <c r="T8" i="29" s="1"/>
  <c r="Q9" i="29"/>
  <c r="U9" i="29" s="1"/>
  <c r="O4" i="28"/>
  <c r="S4" i="28" s="1"/>
  <c r="N4" i="28"/>
  <c r="R4" i="28" s="1"/>
  <c r="N4" i="27"/>
  <c r="R4" i="27" s="1"/>
  <c r="P5" i="27"/>
  <c r="T5" i="27" s="1"/>
  <c r="P8" i="27"/>
  <c r="T8" i="27" s="1"/>
  <c r="Q5" i="27"/>
  <c r="U5" i="27" s="1"/>
  <c r="N7" i="27"/>
  <c r="R7" i="27" s="1"/>
  <c r="Q8" i="27"/>
  <c r="U8" i="27" s="1"/>
  <c r="AF5" i="27" s="1" a="1"/>
  <c r="AF5" i="27" s="1"/>
  <c r="AF8" i="27" s="1"/>
  <c r="P4" i="27"/>
  <c r="T4" i="27" s="1"/>
  <c r="Q4" i="27"/>
  <c r="U4" i="27" s="1"/>
  <c r="P7" i="27"/>
  <c r="T7" i="27" s="1"/>
  <c r="O9" i="27"/>
  <c r="S9" i="27" s="1"/>
  <c r="P6" i="27"/>
  <c r="T6" i="27" s="1"/>
  <c r="Q7" i="27"/>
  <c r="U7" i="27" s="1"/>
  <c r="P9" i="27"/>
  <c r="T9" i="27" s="1"/>
  <c r="O4" i="27"/>
  <c r="S4" i="27" s="1"/>
  <c r="O7" i="27"/>
  <c r="S7" i="27" s="1"/>
  <c r="Q9" i="27"/>
  <c r="U9" i="27" s="1"/>
  <c r="N5" i="27"/>
  <c r="R5" i="27" s="1"/>
  <c r="N6" i="27"/>
  <c r="R6" i="27" s="1"/>
  <c r="N8" i="27"/>
  <c r="R8" i="27" s="1"/>
  <c r="W8" i="27" s="1"/>
  <c r="N9" i="27"/>
  <c r="R9" i="27" s="1"/>
  <c r="O5" i="27"/>
  <c r="S5" i="27" s="1"/>
  <c r="O8" i="27"/>
  <c r="S8" i="27" s="1"/>
  <c r="P6" i="26"/>
  <c r="T6" i="26" s="1"/>
  <c r="P7" i="24"/>
  <c r="T7" i="24" s="1"/>
  <c r="P4" i="24"/>
  <c r="T4" i="24" s="1"/>
  <c r="AD5" i="24" s="1" a="1"/>
  <c r="AD5" i="24" s="1"/>
  <c r="AD8" i="24" s="1"/>
  <c r="P6" i="24"/>
  <c r="T6" i="24" s="1"/>
  <c r="N7" i="24"/>
  <c r="R7" i="24" s="1"/>
  <c r="N9" i="24"/>
  <c r="R9" i="24" s="1"/>
  <c r="O5" i="24"/>
  <c r="S5" i="24" s="1"/>
  <c r="Q6" i="24"/>
  <c r="U6" i="24" s="1"/>
  <c r="P5" i="24"/>
  <c r="T5" i="24" s="1"/>
  <c r="P9" i="24"/>
  <c r="T9" i="24" s="1"/>
  <c r="O4" i="24"/>
  <c r="S4" i="24" s="1"/>
  <c r="O8" i="24"/>
  <c r="S8" i="24" s="1"/>
  <c r="W8" i="24" s="1"/>
  <c r="Q9" i="24"/>
  <c r="U9" i="24" s="1"/>
  <c r="P8" i="24"/>
  <c r="T8" i="24" s="1"/>
  <c r="Q4" i="24"/>
  <c r="U4" i="24" s="1"/>
  <c r="O7" i="24"/>
  <c r="S7" i="24" s="1"/>
  <c r="N6" i="24"/>
  <c r="R6" i="24" s="1"/>
  <c r="O5" i="23"/>
  <c r="S5" i="23" s="1"/>
  <c r="N8" i="23"/>
  <c r="R8" i="23" s="1"/>
  <c r="P8" i="23"/>
  <c r="T8" i="23" s="1"/>
  <c r="N5" i="23"/>
  <c r="R5" i="23" s="1"/>
  <c r="O8" i="23"/>
  <c r="S8" i="23" s="1"/>
  <c r="O4" i="23"/>
  <c r="S4" i="23" s="1"/>
  <c r="AB5" i="23" s="1" a="1"/>
  <c r="AB5" i="23" s="1"/>
  <c r="AB8" i="23" s="1"/>
  <c r="P4" i="23"/>
  <c r="T4" i="23" s="1"/>
  <c r="AD5" i="23" s="1" a="1"/>
  <c r="AD5" i="23" s="1"/>
  <c r="AD8" i="23" s="1"/>
  <c r="O7" i="23"/>
  <c r="S7" i="23" s="1"/>
  <c r="N7" i="23"/>
  <c r="R7" i="23" s="1"/>
  <c r="O6" i="23"/>
  <c r="S6" i="23" s="1"/>
  <c r="P7" i="23"/>
  <c r="T7" i="23" s="1"/>
  <c r="N9" i="23"/>
  <c r="R9" i="23" s="1"/>
  <c r="O9" i="23"/>
  <c r="S9" i="23" s="1"/>
  <c r="O5" i="22"/>
  <c r="S5" i="22" s="1"/>
  <c r="P9" i="22"/>
  <c r="T9" i="22" s="1"/>
  <c r="O4" i="22"/>
  <c r="S4" i="22" s="1"/>
  <c r="O8" i="22"/>
  <c r="S8" i="22" s="1"/>
  <c r="P8" i="22"/>
  <c r="T8" i="22" s="1"/>
  <c r="O7" i="22"/>
  <c r="S7" i="22" s="1"/>
  <c r="V7" i="22" s="1"/>
  <c r="N6" i="21"/>
  <c r="R6" i="21" s="1"/>
  <c r="N8" i="21"/>
  <c r="R8" i="21" s="1"/>
  <c r="O8" i="21"/>
  <c r="S8" i="21" s="1"/>
  <c r="N4" i="21"/>
  <c r="R4" i="21" s="1"/>
  <c r="O4" i="21"/>
  <c r="S4" i="21" s="1"/>
  <c r="O7" i="21"/>
  <c r="S7" i="21" s="1"/>
  <c r="N9" i="21"/>
  <c r="R9" i="21" s="1"/>
  <c r="N5" i="21"/>
  <c r="R5" i="21" s="1"/>
  <c r="Q7" i="21"/>
  <c r="U7" i="21" s="1"/>
  <c r="O9" i="21"/>
  <c r="S9" i="21" s="1"/>
  <c r="O5" i="21"/>
  <c r="S5" i="21" s="1"/>
  <c r="AB5" i="21" s="1" a="1"/>
  <c r="AB5" i="21" s="1"/>
  <c r="AB8" i="21" s="1"/>
  <c r="O9" i="20"/>
  <c r="S9" i="20" s="1"/>
  <c r="O7" i="20"/>
  <c r="S7" i="20" s="1"/>
  <c r="V7" i="20" s="1"/>
  <c r="N7" i="20"/>
  <c r="R7" i="20" s="1"/>
  <c r="N9" i="20"/>
  <c r="R9" i="20" s="1"/>
  <c r="O5" i="20"/>
  <c r="S5" i="20" s="1"/>
  <c r="O6" i="20"/>
  <c r="S6" i="20" s="1"/>
  <c r="P9" i="20"/>
  <c r="T9" i="20" s="1"/>
  <c r="O4" i="20"/>
  <c r="S4" i="20" s="1"/>
  <c r="O8" i="20"/>
  <c r="S8" i="20" s="1"/>
  <c r="Q6" i="19"/>
  <c r="U6" i="19" s="1"/>
  <c r="P9" i="19"/>
  <c r="T9" i="19" s="1"/>
  <c r="P6" i="19"/>
  <c r="T6" i="19" s="1"/>
  <c r="O8" i="19"/>
  <c r="S8" i="19" s="1"/>
  <c r="P8" i="19"/>
  <c r="T8" i="19" s="1"/>
  <c r="O6" i="19"/>
  <c r="S6" i="19" s="1"/>
  <c r="P4" i="18"/>
  <c r="T4" i="18" s="1"/>
  <c r="P9" i="18"/>
  <c r="T9" i="18" s="1"/>
  <c r="P5" i="18"/>
  <c r="T5" i="18" s="1"/>
  <c r="N9" i="18"/>
  <c r="R9" i="18" s="1"/>
  <c r="O5" i="18"/>
  <c r="S5" i="18" s="1"/>
  <c r="P8" i="18"/>
  <c r="T8" i="18" s="1"/>
  <c r="Q9" i="18"/>
  <c r="U9" i="18" s="1"/>
  <c r="N6" i="18"/>
  <c r="R6" i="18" s="1"/>
  <c r="P7" i="18"/>
  <c r="T7" i="18" s="1"/>
  <c r="Q6" i="17"/>
  <c r="U6" i="17" s="1"/>
  <c r="Q5" i="17"/>
  <c r="U5" i="17" s="1"/>
  <c r="Q4" i="17"/>
  <c r="U4" i="17" s="1"/>
  <c r="Q8" i="17"/>
  <c r="U8" i="17" s="1"/>
  <c r="Q7" i="17"/>
  <c r="U7" i="17" s="1"/>
  <c r="Q9" i="17"/>
  <c r="U9" i="17" s="1"/>
  <c r="N9" i="16"/>
  <c r="R9" i="16" s="1"/>
  <c r="N4" i="16"/>
  <c r="R4" i="16" s="1"/>
  <c r="Q5" i="16"/>
  <c r="U5" i="16" s="1"/>
  <c r="N7" i="16"/>
  <c r="R7" i="16" s="1"/>
  <c r="Q8" i="16"/>
  <c r="U8" i="16" s="1"/>
  <c r="P4" i="16"/>
  <c r="T4" i="16" s="1"/>
  <c r="Q4" i="16"/>
  <c r="U4" i="16" s="1"/>
  <c r="P7" i="16"/>
  <c r="T7" i="16" s="1"/>
  <c r="O9" i="16"/>
  <c r="S9" i="16" s="1"/>
  <c r="P6" i="16"/>
  <c r="T6" i="16" s="1"/>
  <c r="Q7" i="16"/>
  <c r="U7" i="16" s="1"/>
  <c r="P9" i="16"/>
  <c r="T9" i="16" s="1"/>
  <c r="O7" i="16"/>
  <c r="S7" i="16" s="1"/>
  <c r="Q9" i="16"/>
  <c r="U9" i="16" s="1"/>
  <c r="N5" i="16"/>
  <c r="R5" i="16" s="1"/>
  <c r="N6" i="16"/>
  <c r="R6" i="16" s="1"/>
  <c r="N8" i="16"/>
  <c r="R8" i="16" s="1"/>
  <c r="O5" i="16"/>
  <c r="S5" i="16" s="1"/>
  <c r="O8" i="16"/>
  <c r="S8" i="16" s="1"/>
  <c r="P5" i="16"/>
  <c r="T5" i="16" s="1"/>
  <c r="P8" i="16"/>
  <c r="T8" i="16" s="1"/>
  <c r="P7" i="15"/>
  <c r="T7" i="15" s="1"/>
  <c r="P4" i="15"/>
  <c r="T4" i="15" s="1"/>
  <c r="Q4" i="15"/>
  <c r="U4" i="15" s="1"/>
  <c r="Q6" i="15"/>
  <c r="U6" i="15" s="1"/>
  <c r="Q8" i="15"/>
  <c r="U8" i="15" s="1"/>
  <c r="N6" i="15"/>
  <c r="R6" i="15" s="1"/>
  <c r="O6" i="15"/>
  <c r="S6" i="15" s="1"/>
  <c r="P6" i="15"/>
  <c r="T6" i="15" s="1"/>
  <c r="Q7" i="15"/>
  <c r="U7" i="15" s="1"/>
  <c r="P5" i="15"/>
  <c r="T5" i="15" s="1"/>
  <c r="Q5" i="15"/>
  <c r="U5" i="15" s="1"/>
  <c r="Q9" i="15"/>
  <c r="U9" i="15" s="1"/>
  <c r="W9" i="15" s="1"/>
  <c r="P8" i="15"/>
  <c r="T8" i="15" s="1"/>
  <c r="O7" i="14"/>
  <c r="S7" i="14" s="1"/>
  <c r="W7" i="14" s="1"/>
  <c r="Q7" i="14"/>
  <c r="U7" i="14" s="1"/>
  <c r="N7" i="14"/>
  <c r="R7" i="14" s="1"/>
  <c r="N9" i="14"/>
  <c r="R9" i="14" s="1"/>
  <c r="O5" i="14"/>
  <c r="S5" i="14" s="1"/>
  <c r="P5" i="14"/>
  <c r="T5" i="14" s="1"/>
  <c r="O6" i="14"/>
  <c r="S6" i="14" s="1"/>
  <c r="P9" i="14"/>
  <c r="T9" i="14" s="1"/>
  <c r="O4" i="14"/>
  <c r="S4" i="14" s="1"/>
  <c r="AB5" i="14" s="1" a="1"/>
  <c r="AB5" i="14" s="1"/>
  <c r="AB8" i="14" s="1"/>
  <c r="O8" i="14"/>
  <c r="S8" i="14" s="1"/>
  <c r="P8" i="14"/>
  <c r="T8" i="14" s="1"/>
  <c r="P6" i="13"/>
  <c r="T6" i="13" s="1"/>
  <c r="P9" i="13"/>
  <c r="T9" i="13" s="1"/>
  <c r="O5" i="13"/>
  <c r="S5" i="13" s="1"/>
  <c r="O8" i="13"/>
  <c r="S8" i="13" s="1"/>
  <c r="P5" i="13"/>
  <c r="T5" i="13" s="1"/>
  <c r="O6" i="13"/>
  <c r="S6" i="13" s="1"/>
  <c r="P8" i="13"/>
  <c r="T8" i="13" s="1"/>
  <c r="O4" i="13"/>
  <c r="S4" i="13" s="1"/>
  <c r="N7" i="13"/>
  <c r="R7" i="13" s="1"/>
  <c r="V7" i="13" s="1"/>
  <c r="P4" i="12"/>
  <c r="T4" i="12" s="1"/>
  <c r="N6" i="12"/>
  <c r="R6" i="12" s="1"/>
  <c r="Q7" i="12"/>
  <c r="U7" i="12" s="1"/>
  <c r="N9" i="12"/>
  <c r="R9" i="12" s="1"/>
  <c r="Q6" i="12"/>
  <c r="U6" i="12" s="1"/>
  <c r="Q9" i="12"/>
  <c r="U9" i="12" s="1"/>
  <c r="P5" i="12"/>
  <c r="T5" i="12" s="1"/>
  <c r="P6" i="12"/>
  <c r="T6" i="12" s="1"/>
  <c r="O8" i="12"/>
  <c r="S8" i="12" s="1"/>
  <c r="Q5" i="12"/>
  <c r="U5" i="12" s="1"/>
  <c r="P8" i="12"/>
  <c r="T8" i="12" s="1"/>
  <c r="W8" i="12" s="1"/>
  <c r="O6" i="11"/>
  <c r="S6" i="11" s="1"/>
  <c r="P6" i="11"/>
  <c r="T6" i="11" s="1"/>
  <c r="P4" i="11"/>
  <c r="T4" i="11" s="1"/>
  <c r="P7" i="11"/>
  <c r="T7" i="11" s="1"/>
  <c r="O9" i="11"/>
  <c r="S9" i="11" s="1"/>
  <c r="Q7" i="11"/>
  <c r="U7" i="11" s="1"/>
  <c r="P9" i="11"/>
  <c r="T9" i="11" s="1"/>
  <c r="O5" i="11"/>
  <c r="S5" i="11" s="1"/>
  <c r="O8" i="11"/>
  <c r="S8" i="11" s="1"/>
  <c r="P5" i="11"/>
  <c r="T5" i="11" s="1"/>
  <c r="P8" i="11"/>
  <c r="T8" i="11" s="1"/>
  <c r="Q5" i="11"/>
  <c r="U5" i="11" s="1"/>
  <c r="Q8" i="11"/>
  <c r="U8" i="11" s="1"/>
  <c r="O4" i="11"/>
  <c r="S4" i="11" s="1"/>
  <c r="O7" i="11"/>
  <c r="S7" i="11" s="1"/>
  <c r="P4" i="10"/>
  <c r="T4" i="10" s="1"/>
  <c r="Q9" i="10"/>
  <c r="U9" i="10" s="1"/>
  <c r="P8" i="10"/>
  <c r="T8" i="10" s="1"/>
  <c r="P7" i="10"/>
  <c r="T7" i="10" s="1"/>
  <c r="P9" i="10"/>
  <c r="T9" i="10" s="1"/>
  <c r="P6" i="10"/>
  <c r="T6" i="10" s="1"/>
  <c r="P5" i="10"/>
  <c r="T5" i="10" s="1"/>
  <c r="Q5" i="10"/>
  <c r="U5" i="10" s="1"/>
  <c r="Q8" i="10"/>
  <c r="U8" i="10" s="1"/>
  <c r="Q7" i="10"/>
  <c r="U7" i="10" s="1"/>
  <c r="O6" i="10"/>
  <c r="S6" i="10" s="1"/>
  <c r="O6" i="9"/>
  <c r="S6" i="9" s="1"/>
  <c r="N7" i="9"/>
  <c r="R7" i="9" s="1"/>
  <c r="N9" i="9"/>
  <c r="R9" i="9" s="1"/>
  <c r="P5" i="9"/>
  <c r="T5" i="9" s="1"/>
  <c r="P9" i="9"/>
  <c r="T9" i="9" s="1"/>
  <c r="P7" i="9"/>
  <c r="T7" i="9" s="1"/>
  <c r="O4" i="9"/>
  <c r="S4" i="9" s="1"/>
  <c r="O8" i="9"/>
  <c r="S8" i="9" s="1"/>
  <c r="O5" i="9"/>
  <c r="S5" i="9" s="1"/>
  <c r="P8" i="9"/>
  <c r="T8" i="9" s="1"/>
  <c r="O7" i="9"/>
  <c r="S7" i="9" s="1"/>
  <c r="N6" i="9"/>
  <c r="R6" i="9" s="1"/>
  <c r="P4" i="9"/>
  <c r="T4" i="9" s="1"/>
  <c r="P6" i="8"/>
  <c r="T6" i="8" s="1"/>
  <c r="P9" i="8"/>
  <c r="T9" i="8" s="1"/>
  <c r="Q5" i="8"/>
  <c r="U5" i="8" s="1"/>
  <c r="Q4" i="8"/>
  <c r="U4" i="8" s="1"/>
  <c r="AF5" i="8" s="1" a="1"/>
  <c r="AF5" i="8" s="1"/>
  <c r="AF8" i="8" s="1"/>
  <c r="Q8" i="8"/>
  <c r="U8" i="8" s="1"/>
  <c r="Q7" i="8"/>
  <c r="U7" i="8" s="1"/>
  <c r="P8" i="8"/>
  <c r="T8" i="8" s="1"/>
  <c r="P4" i="7"/>
  <c r="T4" i="7" s="1"/>
  <c r="P7" i="7"/>
  <c r="T7" i="7" s="1"/>
  <c r="W7" i="7" s="1"/>
  <c r="P6" i="7"/>
  <c r="T6" i="7" s="1"/>
  <c r="O5" i="7"/>
  <c r="S5" i="7" s="1"/>
  <c r="Q9" i="7"/>
  <c r="U9" i="7" s="1"/>
  <c r="P9" i="7"/>
  <c r="T9" i="7" s="1"/>
  <c r="P5" i="7"/>
  <c r="T5" i="7" s="1"/>
  <c r="Q5" i="7"/>
  <c r="U5" i="7" s="1"/>
  <c r="N7" i="7"/>
  <c r="R7" i="7" s="1"/>
  <c r="P8" i="7"/>
  <c r="T8" i="7" s="1"/>
  <c r="Q4" i="7"/>
  <c r="U4" i="7" s="1"/>
  <c r="Q8" i="7"/>
  <c r="U8" i="7" s="1"/>
  <c r="Q7" i="7"/>
  <c r="U7" i="7" s="1"/>
  <c r="Q6" i="6"/>
  <c r="U6" i="6" s="1"/>
  <c r="O7" i="6"/>
  <c r="S7" i="6" s="1"/>
  <c r="Q5" i="6"/>
  <c r="U5" i="6" s="1"/>
  <c r="Q7" i="6"/>
  <c r="U7" i="6" s="1"/>
  <c r="O6" i="6"/>
  <c r="S6" i="6" s="1"/>
  <c r="Q9" i="6"/>
  <c r="U9" i="6" s="1"/>
  <c r="Q5" i="5"/>
  <c r="U5" i="5" s="1"/>
  <c r="Q8" i="5"/>
  <c r="U8" i="5" s="1"/>
  <c r="O6" i="5"/>
  <c r="S6" i="5" s="1"/>
  <c r="N4" i="55"/>
  <c r="R4" i="55" s="1"/>
  <c r="N7" i="55"/>
  <c r="R7" i="55" s="1"/>
  <c r="Q9" i="55"/>
  <c r="U9" i="55" s="1"/>
  <c r="Q5" i="55"/>
  <c r="U5" i="55" s="1"/>
  <c r="O8" i="55"/>
  <c r="S8" i="55" s="1"/>
  <c r="Q4" i="55"/>
  <c r="U4" i="55" s="1"/>
  <c r="N6" i="55"/>
  <c r="R6" i="55" s="1"/>
  <c r="Q8" i="55"/>
  <c r="U8" i="55" s="1"/>
  <c r="N8" i="55"/>
  <c r="R8" i="55" s="1"/>
  <c r="O6" i="55"/>
  <c r="S6" i="55" s="1"/>
  <c r="N9" i="55"/>
  <c r="R9" i="55" s="1"/>
  <c r="N5" i="55"/>
  <c r="R5" i="55" s="1"/>
  <c r="O4" i="55"/>
  <c r="S4" i="55" s="1"/>
  <c r="AB5" i="55" s="1" a="1"/>
  <c r="AB5" i="55" s="1"/>
  <c r="AB8" i="55" s="1"/>
  <c r="P4" i="54"/>
  <c r="T4" i="54" s="1"/>
  <c r="P7" i="54"/>
  <c r="T7" i="54" s="1"/>
  <c r="Q6" i="54"/>
  <c r="U6" i="54" s="1"/>
  <c r="Q9" i="54"/>
  <c r="U9" i="54" s="1"/>
  <c r="N7" i="54"/>
  <c r="R7" i="54" s="1"/>
  <c r="W3" i="54"/>
  <c r="V3" i="54"/>
  <c r="Q4" i="54"/>
  <c r="U4" i="54" s="1"/>
  <c r="Q5" i="54"/>
  <c r="U5" i="54" s="1"/>
  <c r="Q8" i="54"/>
  <c r="U8" i="54" s="1"/>
  <c r="Q7" i="54"/>
  <c r="U7" i="54" s="1"/>
  <c r="V9" i="54"/>
  <c r="V3" i="53"/>
  <c r="W3" i="53"/>
  <c r="N5" i="53"/>
  <c r="R5" i="53" s="1"/>
  <c r="Z5" i="53" s="1" a="1"/>
  <c r="Z5" i="53" s="1"/>
  <c r="Z8" i="53" s="1"/>
  <c r="Q5" i="53"/>
  <c r="U5" i="53" s="1"/>
  <c r="W8" i="53"/>
  <c r="Q7" i="53"/>
  <c r="U7" i="53" s="1"/>
  <c r="Q8" i="53"/>
  <c r="U8" i="53" s="1"/>
  <c r="N7" i="53"/>
  <c r="R7" i="53" s="1"/>
  <c r="N9" i="53"/>
  <c r="R9" i="53" s="1"/>
  <c r="Z5" i="52" a="1"/>
  <c r="Z5" i="52" s="1"/>
  <c r="Z8" i="52" s="1"/>
  <c r="V3" i="52"/>
  <c r="AH5" i="52" s="1" a="1"/>
  <c r="AH5" i="52" s="1"/>
  <c r="AH8" i="52" s="1"/>
  <c r="W3" i="52"/>
  <c r="N5" i="52"/>
  <c r="R5" i="52" s="1"/>
  <c r="AD14" i="52"/>
  <c r="AD11" i="52"/>
  <c r="N4" i="52"/>
  <c r="R4" i="52" s="1"/>
  <c r="N6" i="52"/>
  <c r="R6" i="52" s="1"/>
  <c r="N8" i="52"/>
  <c r="R8" i="52" s="1"/>
  <c r="AF14" i="52"/>
  <c r="AF11" i="52"/>
  <c r="Q7" i="52"/>
  <c r="U7" i="52" s="1"/>
  <c r="Q8" i="52"/>
  <c r="U8" i="52" s="1"/>
  <c r="AB11" i="52"/>
  <c r="AB14" i="52"/>
  <c r="N7" i="52"/>
  <c r="R7" i="52" s="1"/>
  <c r="N9" i="52"/>
  <c r="R9" i="52" s="1"/>
  <c r="N4" i="51"/>
  <c r="R4" i="51" s="1"/>
  <c r="N6" i="51"/>
  <c r="R6" i="51" s="1"/>
  <c r="O5" i="51"/>
  <c r="S5" i="51" s="1"/>
  <c r="Q6" i="51"/>
  <c r="U6" i="51" s="1"/>
  <c r="O9" i="51"/>
  <c r="S9" i="51" s="1"/>
  <c r="N7" i="51"/>
  <c r="R7" i="51" s="1"/>
  <c r="N8" i="51"/>
  <c r="R8" i="51" s="1"/>
  <c r="N5" i="51"/>
  <c r="R5" i="51" s="1"/>
  <c r="Q8" i="51"/>
  <c r="U8" i="51" s="1"/>
  <c r="V3" i="51"/>
  <c r="W3" i="51"/>
  <c r="Q4" i="51"/>
  <c r="U4" i="51" s="1"/>
  <c r="Q5" i="51"/>
  <c r="U5" i="51" s="1"/>
  <c r="Q7" i="51"/>
  <c r="U7" i="51" s="1"/>
  <c r="N9" i="51"/>
  <c r="R9" i="51" s="1"/>
  <c r="Q5" i="50"/>
  <c r="U5" i="50" s="1"/>
  <c r="Q6" i="50"/>
  <c r="U6" i="50" s="1"/>
  <c r="Q9" i="50"/>
  <c r="U9" i="50" s="1"/>
  <c r="W3" i="50"/>
  <c r="V3" i="50"/>
  <c r="N5" i="50"/>
  <c r="R5" i="50" s="1"/>
  <c r="N9" i="50"/>
  <c r="R9" i="50" s="1"/>
  <c r="Q4" i="50"/>
  <c r="U4" i="50" s="1"/>
  <c r="N4" i="50"/>
  <c r="R4" i="50" s="1"/>
  <c r="Q8" i="50"/>
  <c r="U8" i="50" s="1"/>
  <c r="Q7" i="50"/>
  <c r="U7" i="50" s="1"/>
  <c r="V7" i="50" s="1"/>
  <c r="Q6" i="49"/>
  <c r="U6" i="49" s="1"/>
  <c r="Q9" i="49"/>
  <c r="U9" i="49" s="1"/>
  <c r="N7" i="49"/>
  <c r="R7" i="49" s="1"/>
  <c r="V3" i="49"/>
  <c r="W3" i="49"/>
  <c r="N5" i="49"/>
  <c r="R5" i="49" s="1"/>
  <c r="N8" i="49"/>
  <c r="R8" i="49" s="1"/>
  <c r="Q4" i="49"/>
  <c r="U4" i="49" s="1"/>
  <c r="Q5" i="49"/>
  <c r="U5" i="49" s="1"/>
  <c r="Q8" i="49"/>
  <c r="U8" i="49" s="1"/>
  <c r="O9" i="48"/>
  <c r="S9" i="48" s="1"/>
  <c r="O6" i="48"/>
  <c r="S6" i="48" s="1"/>
  <c r="O7" i="48"/>
  <c r="S7" i="48" s="1"/>
  <c r="W3" i="48"/>
  <c r="V3" i="48"/>
  <c r="O4" i="48"/>
  <c r="S4" i="48" s="1"/>
  <c r="O8" i="48"/>
  <c r="S8" i="48" s="1"/>
  <c r="O5" i="48"/>
  <c r="S5" i="48" s="1"/>
  <c r="Q6" i="47"/>
  <c r="U6" i="47" s="1"/>
  <c r="N9" i="47"/>
  <c r="R9" i="47" s="1"/>
  <c r="Q5" i="47"/>
  <c r="U5" i="47" s="1"/>
  <c r="V3" i="47"/>
  <c r="W3" i="47"/>
  <c r="N5" i="47"/>
  <c r="R5" i="47" s="1"/>
  <c r="Q8" i="47"/>
  <c r="U8" i="47" s="1"/>
  <c r="N4" i="47"/>
  <c r="R4" i="47" s="1"/>
  <c r="Q7" i="47"/>
  <c r="U7" i="47" s="1"/>
  <c r="W7" i="47" s="1"/>
  <c r="V7" i="47"/>
  <c r="V3" i="46"/>
  <c r="W3" i="46"/>
  <c r="N5" i="46"/>
  <c r="R5" i="46" s="1"/>
  <c r="Q4" i="46"/>
  <c r="U4" i="46" s="1"/>
  <c r="Q5" i="46"/>
  <c r="U5" i="46" s="1"/>
  <c r="N4" i="46"/>
  <c r="R4" i="46" s="1"/>
  <c r="N6" i="46"/>
  <c r="R6" i="46" s="1"/>
  <c r="N8" i="46"/>
  <c r="R8" i="46" s="1"/>
  <c r="Q7" i="46"/>
  <c r="U7" i="46" s="1"/>
  <c r="Q8" i="46"/>
  <c r="U8" i="46" s="1"/>
  <c r="N7" i="46"/>
  <c r="R7" i="46" s="1"/>
  <c r="N9" i="46"/>
  <c r="R9" i="46" s="1"/>
  <c r="Q6" i="46"/>
  <c r="U6" i="46" s="1"/>
  <c r="Q6" i="45"/>
  <c r="U6" i="45" s="1"/>
  <c r="O8" i="45"/>
  <c r="S8" i="45" s="1"/>
  <c r="Q9" i="45"/>
  <c r="U9" i="45" s="1"/>
  <c r="V3" i="45"/>
  <c r="W3" i="45"/>
  <c r="N5" i="45"/>
  <c r="R5" i="45" s="1"/>
  <c r="N4" i="45"/>
  <c r="R4" i="45" s="1"/>
  <c r="O5" i="45"/>
  <c r="S5" i="45" s="1"/>
  <c r="O7" i="45"/>
  <c r="S7" i="45" s="1"/>
  <c r="Q5" i="45"/>
  <c r="U5" i="45" s="1"/>
  <c r="Q4" i="45"/>
  <c r="U4" i="45" s="1"/>
  <c r="AF5" i="45" s="1" a="1"/>
  <c r="AF5" i="45" s="1"/>
  <c r="AF8" i="45" s="1"/>
  <c r="W6" i="45"/>
  <c r="Q7" i="45"/>
  <c r="U7" i="45" s="1"/>
  <c r="Q8" i="45"/>
  <c r="U8" i="45" s="1"/>
  <c r="W8" i="45" s="1"/>
  <c r="O6" i="45"/>
  <c r="S6" i="45" s="1"/>
  <c r="V6" i="45" s="1"/>
  <c r="N7" i="45"/>
  <c r="R7" i="45" s="1"/>
  <c r="N9" i="45"/>
  <c r="R9" i="45" s="1"/>
  <c r="Q9" i="44"/>
  <c r="U9" i="44" s="1"/>
  <c r="N5" i="44"/>
  <c r="R5" i="44" s="1"/>
  <c r="Q4" i="44"/>
  <c r="U4" i="44" s="1"/>
  <c r="Q5" i="44"/>
  <c r="U5" i="44" s="1"/>
  <c r="Q7" i="44"/>
  <c r="U7" i="44" s="1"/>
  <c r="Q8" i="44"/>
  <c r="U8" i="44" s="1"/>
  <c r="N5" i="43"/>
  <c r="R5" i="43" s="1"/>
  <c r="N9" i="43"/>
  <c r="R9" i="43" s="1"/>
  <c r="W3" i="43"/>
  <c r="V3" i="43"/>
  <c r="N4" i="43"/>
  <c r="R4" i="43" s="1"/>
  <c r="N6" i="43"/>
  <c r="R6" i="43" s="1"/>
  <c r="N8" i="43"/>
  <c r="R8" i="43" s="1"/>
  <c r="N7" i="43"/>
  <c r="R7" i="43" s="1"/>
  <c r="N5" i="42"/>
  <c r="R5" i="42" s="1"/>
  <c r="O4" i="42"/>
  <c r="S4" i="42" s="1"/>
  <c r="N7" i="42"/>
  <c r="R7" i="42" s="1"/>
  <c r="W3" i="42"/>
  <c r="V3" i="42"/>
  <c r="O5" i="42"/>
  <c r="S5" i="42" s="1"/>
  <c r="N8" i="42"/>
  <c r="R8" i="42" s="1"/>
  <c r="N4" i="42"/>
  <c r="R4" i="42" s="1"/>
  <c r="Q4" i="42"/>
  <c r="U4" i="42" s="1"/>
  <c r="AF5" i="42" s="1" a="1"/>
  <c r="AF5" i="42" s="1"/>
  <c r="N6" i="42"/>
  <c r="R6" i="42" s="1"/>
  <c r="Q8" i="42"/>
  <c r="U8" i="42" s="1"/>
  <c r="O8" i="42"/>
  <c r="S8" i="42" s="1"/>
  <c r="O6" i="42"/>
  <c r="S6" i="42" s="1"/>
  <c r="Q7" i="42"/>
  <c r="U7" i="42" s="1"/>
  <c r="O6" i="41"/>
  <c r="S6" i="41" s="1"/>
  <c r="O7" i="41"/>
  <c r="S7" i="41" s="1"/>
  <c r="O8" i="41"/>
  <c r="S8" i="41" s="1"/>
  <c r="P9" i="41"/>
  <c r="T9" i="41" s="1"/>
  <c r="P6" i="41"/>
  <c r="T6" i="41" s="1"/>
  <c r="P7" i="41"/>
  <c r="T7" i="41" s="1"/>
  <c r="P8" i="41"/>
  <c r="T8" i="41" s="1"/>
  <c r="W3" i="41"/>
  <c r="V3" i="41"/>
  <c r="N5" i="41"/>
  <c r="R5" i="41" s="1"/>
  <c r="Z5" i="41" s="1" a="1"/>
  <c r="Z5" i="41" s="1"/>
  <c r="Z8" i="41" s="1"/>
  <c r="N7" i="41"/>
  <c r="R7" i="41" s="1"/>
  <c r="O4" i="41"/>
  <c r="S4" i="41" s="1"/>
  <c r="AB5" i="41" s="1" a="1"/>
  <c r="AB5" i="41" s="1"/>
  <c r="AB8" i="41" s="1"/>
  <c r="O5" i="41"/>
  <c r="S5" i="41" s="1"/>
  <c r="P4" i="41"/>
  <c r="T4" i="41" s="1"/>
  <c r="P5" i="41"/>
  <c r="T5" i="41" s="1"/>
  <c r="O9" i="41"/>
  <c r="S9" i="41" s="1"/>
  <c r="W3" i="40"/>
  <c r="V3" i="40"/>
  <c r="O9" i="40"/>
  <c r="S9" i="40" s="1"/>
  <c r="N4" i="40"/>
  <c r="R4" i="40" s="1"/>
  <c r="Q4" i="40"/>
  <c r="U4" i="40" s="1"/>
  <c r="N6" i="40"/>
  <c r="R6" i="40" s="1"/>
  <c r="N8" i="40"/>
  <c r="R8" i="40" s="1"/>
  <c r="O6" i="40"/>
  <c r="S6" i="40" s="1"/>
  <c r="N7" i="40"/>
  <c r="R7" i="40" s="1"/>
  <c r="O8" i="40"/>
  <c r="S8" i="40" s="1"/>
  <c r="O7" i="40"/>
  <c r="S7" i="40" s="1"/>
  <c r="N9" i="40"/>
  <c r="R9" i="40" s="1"/>
  <c r="O4" i="40"/>
  <c r="S4" i="40" s="1"/>
  <c r="Q6" i="40"/>
  <c r="U6" i="40" s="1"/>
  <c r="Q7" i="40"/>
  <c r="U7" i="40" s="1"/>
  <c r="O9" i="39"/>
  <c r="S9" i="39" s="1"/>
  <c r="V3" i="39"/>
  <c r="W3" i="39"/>
  <c r="N8" i="39"/>
  <c r="R8" i="39" s="1"/>
  <c r="N6" i="39"/>
  <c r="R6" i="39" s="1"/>
  <c r="P7" i="39"/>
  <c r="T7" i="39" s="1"/>
  <c r="P8" i="39"/>
  <c r="T8" i="39" s="1"/>
  <c r="O6" i="39"/>
  <c r="S6" i="39" s="1"/>
  <c r="Q7" i="39"/>
  <c r="U7" i="39" s="1"/>
  <c r="N9" i="39"/>
  <c r="R9" i="39" s="1"/>
  <c r="N4" i="39"/>
  <c r="R4" i="39" s="1"/>
  <c r="P6" i="39"/>
  <c r="T6" i="39" s="1"/>
  <c r="O8" i="39"/>
  <c r="S8" i="39" s="1"/>
  <c r="O4" i="39"/>
  <c r="S4" i="39" s="1"/>
  <c r="Q6" i="39"/>
  <c r="U6" i="39" s="1"/>
  <c r="N5" i="39"/>
  <c r="R5" i="39" s="1"/>
  <c r="N7" i="39"/>
  <c r="R7" i="39" s="1"/>
  <c r="Q6" i="38"/>
  <c r="U6" i="38" s="1"/>
  <c r="Q9" i="38"/>
  <c r="U9" i="38" s="1"/>
  <c r="N7" i="38"/>
  <c r="R7" i="38" s="1"/>
  <c r="V3" i="38"/>
  <c r="W3" i="38"/>
  <c r="N5" i="38"/>
  <c r="R5" i="38" s="1"/>
  <c r="N8" i="38"/>
  <c r="R8" i="38" s="1"/>
  <c r="Q4" i="38"/>
  <c r="U4" i="38" s="1"/>
  <c r="Q5" i="38"/>
  <c r="U5" i="38" s="1"/>
  <c r="Q8" i="38"/>
  <c r="U8" i="38" s="1"/>
  <c r="N4" i="38"/>
  <c r="R4" i="38" s="1"/>
  <c r="N6" i="38"/>
  <c r="R6" i="38" s="1"/>
  <c r="Q7" i="38"/>
  <c r="U7" i="38" s="1"/>
  <c r="N9" i="38"/>
  <c r="R9" i="38" s="1"/>
  <c r="N9" i="37"/>
  <c r="R9" i="37" s="1"/>
  <c r="O4" i="37"/>
  <c r="S4" i="37" s="1"/>
  <c r="O5" i="37"/>
  <c r="S5" i="37" s="1"/>
  <c r="O9" i="37"/>
  <c r="S9" i="37" s="1"/>
  <c r="N6" i="37"/>
  <c r="R6" i="37" s="1"/>
  <c r="O6" i="37"/>
  <c r="S6" i="37" s="1"/>
  <c r="O7" i="37"/>
  <c r="S7" i="37" s="1"/>
  <c r="O8" i="37"/>
  <c r="S8" i="37" s="1"/>
  <c r="N4" i="36"/>
  <c r="R4" i="36" s="1"/>
  <c r="N6" i="36"/>
  <c r="R6" i="36" s="1"/>
  <c r="Q9" i="36"/>
  <c r="U9" i="36" s="1"/>
  <c r="Q6" i="36"/>
  <c r="U6" i="36" s="1"/>
  <c r="O9" i="36"/>
  <c r="S9" i="36" s="1"/>
  <c r="N7" i="36"/>
  <c r="R7" i="36" s="1"/>
  <c r="V3" i="36"/>
  <c r="W3" i="36"/>
  <c r="Q4" i="36"/>
  <c r="U4" i="36" s="1"/>
  <c r="AF5" i="36" s="1" a="1"/>
  <c r="AF5" i="36" s="1"/>
  <c r="AF8" i="36" s="1"/>
  <c r="Q5" i="36"/>
  <c r="U5" i="36" s="1"/>
  <c r="Q7" i="36"/>
  <c r="U7" i="36" s="1"/>
  <c r="N9" i="36"/>
  <c r="R9" i="36" s="1"/>
  <c r="N7" i="35"/>
  <c r="R7" i="35" s="1"/>
  <c r="Q9" i="35"/>
  <c r="U9" i="35" s="1"/>
  <c r="V3" i="35"/>
  <c r="W3" i="35"/>
  <c r="N5" i="35"/>
  <c r="R5" i="35" s="1"/>
  <c r="W3" i="34"/>
  <c r="V3" i="34"/>
  <c r="N7" i="34"/>
  <c r="R7" i="34" s="1"/>
  <c r="N4" i="34"/>
  <c r="R4" i="34" s="1"/>
  <c r="N5" i="34"/>
  <c r="R5" i="34" s="1"/>
  <c r="N9" i="34"/>
  <c r="R9" i="34" s="1"/>
  <c r="N6" i="34"/>
  <c r="R6" i="34" s="1"/>
  <c r="N8" i="34"/>
  <c r="R8" i="34" s="1"/>
  <c r="O9" i="34"/>
  <c r="S9" i="34" s="1"/>
  <c r="O5" i="33"/>
  <c r="S5" i="33" s="1"/>
  <c r="O6" i="33"/>
  <c r="S6" i="33" s="1"/>
  <c r="O9" i="33"/>
  <c r="S9" i="33" s="1"/>
  <c r="O4" i="33"/>
  <c r="S4" i="33" s="1"/>
  <c r="N7" i="33"/>
  <c r="R7" i="33" s="1"/>
  <c r="O8" i="33"/>
  <c r="S8" i="33" s="1"/>
  <c r="N5" i="33"/>
  <c r="R5" i="33" s="1"/>
  <c r="O7" i="33"/>
  <c r="S7" i="33" s="1"/>
  <c r="N8" i="33"/>
  <c r="R8" i="33" s="1"/>
  <c r="W3" i="33"/>
  <c r="V3" i="33"/>
  <c r="N4" i="33"/>
  <c r="R4" i="33" s="1"/>
  <c r="N6" i="33"/>
  <c r="R6" i="33" s="1"/>
  <c r="N9" i="33"/>
  <c r="R9" i="33" s="1"/>
  <c r="Q6" i="32"/>
  <c r="U6" i="32" s="1"/>
  <c r="P9" i="32"/>
  <c r="T9" i="32" s="1"/>
  <c r="P7" i="32"/>
  <c r="T7" i="32" s="1"/>
  <c r="P5" i="32"/>
  <c r="T5" i="32" s="1"/>
  <c r="P6" i="32"/>
  <c r="T6" i="32" s="1"/>
  <c r="Q9" i="32"/>
  <c r="U9" i="32" s="1"/>
  <c r="N5" i="32"/>
  <c r="R5" i="32" s="1"/>
  <c r="O7" i="32"/>
  <c r="S7" i="32" s="1"/>
  <c r="Q4" i="32"/>
  <c r="U4" i="32" s="1"/>
  <c r="Q5" i="32"/>
  <c r="U5" i="32" s="1"/>
  <c r="N8" i="32"/>
  <c r="R8" i="32" s="1"/>
  <c r="V3" i="32"/>
  <c r="W3" i="32"/>
  <c r="N4" i="32"/>
  <c r="R4" i="32" s="1"/>
  <c r="N6" i="32"/>
  <c r="R6" i="32" s="1"/>
  <c r="Q7" i="32"/>
  <c r="U7" i="32" s="1"/>
  <c r="Q8" i="32"/>
  <c r="U8" i="32" s="1"/>
  <c r="P8" i="32"/>
  <c r="T8" i="32" s="1"/>
  <c r="P4" i="32"/>
  <c r="T4" i="32" s="1"/>
  <c r="O6" i="32"/>
  <c r="S6" i="32" s="1"/>
  <c r="N7" i="32"/>
  <c r="R7" i="32" s="1"/>
  <c r="N9" i="32"/>
  <c r="R9" i="32" s="1"/>
  <c r="AD14" i="31"/>
  <c r="AD11" i="31"/>
  <c r="Q6" i="31"/>
  <c r="U6" i="31" s="1"/>
  <c r="Z5" i="31" a="1"/>
  <c r="Z5" i="31" s="1"/>
  <c r="Z8" i="31" s="1"/>
  <c r="V3" i="31"/>
  <c r="AH5" i="31" s="1" a="1"/>
  <c r="AH5" i="31" s="1"/>
  <c r="AH8" i="31" s="1"/>
  <c r="W3" i="31"/>
  <c r="N5" i="31"/>
  <c r="R5" i="31" s="1"/>
  <c r="Q9" i="31"/>
  <c r="U9" i="31" s="1"/>
  <c r="Q4" i="31"/>
  <c r="U4" i="31" s="1"/>
  <c r="Q5" i="31"/>
  <c r="U5" i="31" s="1"/>
  <c r="W4" i="31"/>
  <c r="V4" i="31"/>
  <c r="W6" i="31"/>
  <c r="V6" i="31"/>
  <c r="W8" i="31"/>
  <c r="V8" i="31"/>
  <c r="AF14" i="31"/>
  <c r="AF11" i="31"/>
  <c r="Q7" i="31"/>
  <c r="U7" i="31" s="1"/>
  <c r="Q8" i="31"/>
  <c r="U8" i="31" s="1"/>
  <c r="AB11" i="31"/>
  <c r="AB14" i="31"/>
  <c r="W9" i="31"/>
  <c r="V9" i="31"/>
  <c r="Q9" i="30"/>
  <c r="U9" i="30" s="1"/>
  <c r="W3" i="30"/>
  <c r="V3" i="30"/>
  <c r="N5" i="30"/>
  <c r="R5" i="30" s="1"/>
  <c r="N4" i="30"/>
  <c r="R4" i="30" s="1"/>
  <c r="N6" i="30"/>
  <c r="R6" i="30" s="1"/>
  <c r="N8" i="30"/>
  <c r="R8" i="30" s="1"/>
  <c r="Q7" i="30"/>
  <c r="U7" i="30" s="1"/>
  <c r="Q8" i="30"/>
  <c r="U8" i="30" s="1"/>
  <c r="N7" i="30"/>
  <c r="R7" i="30" s="1"/>
  <c r="N9" i="30"/>
  <c r="R9" i="30" s="1"/>
  <c r="Q4" i="29"/>
  <c r="U4" i="29" s="1"/>
  <c r="O7" i="29"/>
  <c r="S7" i="29" s="1"/>
  <c r="O9" i="29"/>
  <c r="S9" i="29" s="1"/>
  <c r="W9" i="29" s="1"/>
  <c r="O6" i="29"/>
  <c r="S6" i="29" s="1"/>
  <c r="O8" i="29"/>
  <c r="S8" i="29" s="1"/>
  <c r="W8" i="29" s="1"/>
  <c r="O4" i="29"/>
  <c r="S4" i="29" s="1"/>
  <c r="AB5" i="29" s="1" a="1"/>
  <c r="AB5" i="29" s="1"/>
  <c r="AB8" i="29" s="1"/>
  <c r="Q6" i="29"/>
  <c r="U6" i="29" s="1"/>
  <c r="Q7" i="29"/>
  <c r="U7" i="29" s="1"/>
  <c r="W7" i="29" s="1"/>
  <c r="O5" i="29"/>
  <c r="S5" i="29" s="1"/>
  <c r="W3" i="29"/>
  <c r="V3" i="29"/>
  <c r="N5" i="29"/>
  <c r="R5" i="29" s="1"/>
  <c r="Z5" i="29" s="1" a="1"/>
  <c r="Z5" i="29" s="1"/>
  <c r="Z8" i="29" s="1"/>
  <c r="Q9" i="28"/>
  <c r="U9" i="28" s="1"/>
  <c r="Q5" i="28"/>
  <c r="U5" i="28" s="1"/>
  <c r="Q6" i="28"/>
  <c r="U6" i="28" s="1"/>
  <c r="P8" i="28"/>
  <c r="T8" i="28" s="1"/>
  <c r="N5" i="28"/>
  <c r="R5" i="28" s="1"/>
  <c r="N7" i="28"/>
  <c r="R7" i="28" s="1"/>
  <c r="P7" i="28"/>
  <c r="T7" i="28" s="1"/>
  <c r="Q7" i="28"/>
  <c r="U7" i="28" s="1"/>
  <c r="P9" i="28"/>
  <c r="T9" i="28" s="1"/>
  <c r="P6" i="28"/>
  <c r="T6" i="28" s="1"/>
  <c r="V3" i="28"/>
  <c r="W3" i="28"/>
  <c r="P4" i="28"/>
  <c r="T4" i="28" s="1"/>
  <c r="P5" i="28"/>
  <c r="T5" i="28" s="1"/>
  <c r="Q8" i="28"/>
  <c r="U8" i="28" s="1"/>
  <c r="N9" i="28"/>
  <c r="R9" i="28" s="1"/>
  <c r="Q4" i="28"/>
  <c r="U4" i="28" s="1"/>
  <c r="N6" i="28"/>
  <c r="R6" i="28" s="1"/>
  <c r="N8" i="28"/>
  <c r="R8" i="28" s="1"/>
  <c r="O9" i="28"/>
  <c r="S9" i="28" s="1"/>
  <c r="W3" i="27"/>
  <c r="V3" i="27"/>
  <c r="N5" i="26"/>
  <c r="R5" i="26" s="1"/>
  <c r="O7" i="26"/>
  <c r="S7" i="26" s="1"/>
  <c r="O9" i="26"/>
  <c r="S9" i="26" s="1"/>
  <c r="V3" i="26"/>
  <c r="W3" i="26"/>
  <c r="Q5" i="26"/>
  <c r="U5" i="26" s="1"/>
  <c r="Q4" i="26"/>
  <c r="U4" i="26" s="1"/>
  <c r="N6" i="26"/>
  <c r="R6" i="26" s="1"/>
  <c r="Q8" i="26"/>
  <c r="U8" i="26" s="1"/>
  <c r="W8" i="26" s="1"/>
  <c r="O6" i="26"/>
  <c r="S6" i="26" s="1"/>
  <c r="Q7" i="26"/>
  <c r="U7" i="26" s="1"/>
  <c r="N9" i="26"/>
  <c r="R9" i="26" s="1"/>
  <c r="N4" i="26"/>
  <c r="R4" i="26" s="1"/>
  <c r="P5" i="26"/>
  <c r="T5" i="26" s="1"/>
  <c r="AD5" i="26" s="1" a="1"/>
  <c r="AD5" i="26" s="1"/>
  <c r="AD8" i="26" s="1"/>
  <c r="Q6" i="26"/>
  <c r="U6" i="26" s="1"/>
  <c r="O4" i="26"/>
  <c r="S4" i="26" s="1"/>
  <c r="AB5" i="26" s="1" a="1"/>
  <c r="AB5" i="26" s="1"/>
  <c r="AB8" i="26" s="1"/>
  <c r="N7" i="26"/>
  <c r="R7" i="26" s="1"/>
  <c r="P8" i="26"/>
  <c r="T8" i="26" s="1"/>
  <c r="Q9" i="26"/>
  <c r="U9" i="26" s="1"/>
  <c r="O5" i="25"/>
  <c r="S5" i="25" s="1"/>
  <c r="W3" i="25"/>
  <c r="V3" i="25"/>
  <c r="N5" i="25"/>
  <c r="R5" i="25" s="1"/>
  <c r="Z5" i="25" s="1" a="1"/>
  <c r="Z5" i="25" s="1"/>
  <c r="Z8" i="25" s="1"/>
  <c r="Q4" i="25"/>
  <c r="U4" i="25" s="1"/>
  <c r="N6" i="25"/>
  <c r="R6" i="25" s="1"/>
  <c r="N8" i="25"/>
  <c r="R8" i="25" s="1"/>
  <c r="O7" i="25"/>
  <c r="S7" i="25" s="1"/>
  <c r="O6" i="25"/>
  <c r="S6" i="25" s="1"/>
  <c r="N7" i="25"/>
  <c r="R7" i="25" s="1"/>
  <c r="O8" i="25"/>
  <c r="S8" i="25" s="1"/>
  <c r="N9" i="25"/>
  <c r="R9" i="25" s="1"/>
  <c r="O4" i="25"/>
  <c r="S4" i="25" s="1"/>
  <c r="Q6" i="25"/>
  <c r="U6" i="25" s="1"/>
  <c r="Q7" i="25"/>
  <c r="U7" i="25" s="1"/>
  <c r="O9" i="25"/>
  <c r="S9" i="25" s="1"/>
  <c r="Z5" i="24" a="1"/>
  <c r="Z5" i="24" s="1"/>
  <c r="Z8" i="24" s="1"/>
  <c r="V3" i="24"/>
  <c r="W3" i="24"/>
  <c r="N5" i="24"/>
  <c r="R5" i="24" s="1"/>
  <c r="Q7" i="24"/>
  <c r="U7" i="24" s="1"/>
  <c r="Q8" i="24"/>
  <c r="U8" i="24" s="1"/>
  <c r="Q4" i="23"/>
  <c r="U4" i="23" s="1"/>
  <c r="Q7" i="23"/>
  <c r="U7" i="23" s="1"/>
  <c r="Q6" i="23"/>
  <c r="U6" i="23" s="1"/>
  <c r="Q9" i="23"/>
  <c r="U9" i="23" s="1"/>
  <c r="W3" i="23"/>
  <c r="V3" i="23"/>
  <c r="Q5" i="23"/>
  <c r="U5" i="23" s="1"/>
  <c r="Q8" i="23"/>
  <c r="U8" i="23" s="1"/>
  <c r="Q6" i="22"/>
  <c r="U6" i="22" s="1"/>
  <c r="Q9" i="22"/>
  <c r="U9" i="22" s="1"/>
  <c r="V3" i="22"/>
  <c r="W3" i="22"/>
  <c r="N5" i="22"/>
  <c r="R5" i="22" s="1"/>
  <c r="Q4" i="22"/>
  <c r="U4" i="22" s="1"/>
  <c r="Q5" i="22"/>
  <c r="U5" i="22" s="1"/>
  <c r="N4" i="22"/>
  <c r="R4" i="22" s="1"/>
  <c r="N6" i="22"/>
  <c r="R6" i="22" s="1"/>
  <c r="N8" i="22"/>
  <c r="R8" i="22" s="1"/>
  <c r="Q7" i="22"/>
  <c r="U7" i="22" s="1"/>
  <c r="Q8" i="22"/>
  <c r="U8" i="22" s="1"/>
  <c r="Q6" i="21"/>
  <c r="U6" i="21" s="1"/>
  <c r="P9" i="21"/>
  <c r="T9" i="21" s="1"/>
  <c r="V9" i="21" s="1"/>
  <c r="Z5" i="21" a="1"/>
  <c r="Z5" i="21" s="1"/>
  <c r="Z8" i="21" s="1"/>
  <c r="W3" i="21"/>
  <c r="V3" i="21"/>
  <c r="Q9" i="21"/>
  <c r="U9" i="21" s="1"/>
  <c r="P5" i="21"/>
  <c r="T5" i="21" s="1"/>
  <c r="P6" i="21"/>
  <c r="T6" i="21" s="1"/>
  <c r="P8" i="21"/>
  <c r="T8" i="21" s="1"/>
  <c r="Q5" i="21"/>
  <c r="U5" i="21" s="1"/>
  <c r="P4" i="21"/>
  <c r="T4" i="21" s="1"/>
  <c r="W4" i="21" s="1"/>
  <c r="Q8" i="21"/>
  <c r="U8" i="21" s="1"/>
  <c r="Q4" i="21"/>
  <c r="U4" i="21" s="1"/>
  <c r="P7" i="21"/>
  <c r="T7" i="21" s="1"/>
  <c r="W7" i="21" s="1"/>
  <c r="Q6" i="20"/>
  <c r="U6" i="20" s="1"/>
  <c r="P7" i="20"/>
  <c r="T7" i="20" s="1"/>
  <c r="W7" i="20" s="1"/>
  <c r="Q9" i="20"/>
  <c r="U9" i="20" s="1"/>
  <c r="N5" i="20"/>
  <c r="R5" i="20" s="1"/>
  <c r="P8" i="20"/>
  <c r="T8" i="20" s="1"/>
  <c r="Z5" i="20" a="1"/>
  <c r="Z5" i="20" s="1"/>
  <c r="Z8" i="20" s="1"/>
  <c r="V3" i="20"/>
  <c r="W3" i="20"/>
  <c r="Q4" i="20"/>
  <c r="U4" i="20" s="1"/>
  <c r="Q5" i="20"/>
  <c r="U5" i="20" s="1"/>
  <c r="AF5" i="20" s="1" a="1"/>
  <c r="AF5" i="20" s="1"/>
  <c r="AF8" i="20" s="1"/>
  <c r="P6" i="20"/>
  <c r="T6" i="20" s="1"/>
  <c r="N4" i="20"/>
  <c r="R4" i="20" s="1"/>
  <c r="N6" i="20"/>
  <c r="R6" i="20" s="1"/>
  <c r="N8" i="20"/>
  <c r="R8" i="20" s="1"/>
  <c r="P4" i="20"/>
  <c r="T4" i="20" s="1"/>
  <c r="Q7" i="20"/>
  <c r="U7" i="20" s="1"/>
  <c r="Q8" i="20"/>
  <c r="U8" i="20" s="1"/>
  <c r="N7" i="19"/>
  <c r="R7" i="19" s="1"/>
  <c r="Q9" i="19"/>
  <c r="U9" i="19" s="1"/>
  <c r="W3" i="19"/>
  <c r="V3" i="19"/>
  <c r="N5" i="19"/>
  <c r="R5" i="19" s="1"/>
  <c r="N4" i="19"/>
  <c r="R4" i="19" s="1"/>
  <c r="O5" i="19"/>
  <c r="S5" i="19" s="1"/>
  <c r="O7" i="19"/>
  <c r="S7" i="19" s="1"/>
  <c r="Q5" i="19"/>
  <c r="U5" i="19" s="1"/>
  <c r="N8" i="19"/>
  <c r="R8" i="19" s="1"/>
  <c r="Q4" i="19"/>
  <c r="U4" i="19" s="1"/>
  <c r="N6" i="19"/>
  <c r="R6" i="19" s="1"/>
  <c r="Q7" i="19"/>
  <c r="U7" i="19" s="1"/>
  <c r="Q8" i="19"/>
  <c r="U8" i="19" s="1"/>
  <c r="N9" i="19"/>
  <c r="R9" i="19" s="1"/>
  <c r="O6" i="18"/>
  <c r="S6" i="18" s="1"/>
  <c r="V7" i="18"/>
  <c r="O8" i="18"/>
  <c r="S8" i="18" s="1"/>
  <c r="V8" i="18" s="1"/>
  <c r="Q8" i="18"/>
  <c r="U8" i="18" s="1"/>
  <c r="O7" i="18"/>
  <c r="S7" i="18" s="1"/>
  <c r="O9" i="18"/>
  <c r="S9" i="18" s="1"/>
  <c r="O4" i="18"/>
  <c r="S4" i="18" s="1"/>
  <c r="W4" i="18" s="1"/>
  <c r="Q7" i="18"/>
  <c r="U7" i="18" s="1"/>
  <c r="Q4" i="18"/>
  <c r="U4" i="18" s="1"/>
  <c r="Q6" i="18"/>
  <c r="U6" i="18" s="1"/>
  <c r="W3" i="18"/>
  <c r="V3" i="18"/>
  <c r="N5" i="18"/>
  <c r="R5" i="18" s="1"/>
  <c r="Z5" i="18" s="1" a="1"/>
  <c r="Z5" i="18" s="1"/>
  <c r="Z8" i="18" s="1"/>
  <c r="O4" i="17"/>
  <c r="S4" i="17" s="1"/>
  <c r="P4" i="17"/>
  <c r="T4" i="17" s="1"/>
  <c r="P8" i="17"/>
  <c r="T8" i="17" s="1"/>
  <c r="P6" i="17"/>
  <c r="T6" i="17" s="1"/>
  <c r="O7" i="17"/>
  <c r="S7" i="17" s="1"/>
  <c r="O5" i="17"/>
  <c r="S5" i="17" s="1"/>
  <c r="O6" i="17"/>
  <c r="S6" i="17" s="1"/>
  <c r="P9" i="17"/>
  <c r="T9" i="17" s="1"/>
  <c r="O8" i="17"/>
  <c r="S8" i="17" s="1"/>
  <c r="W3" i="16"/>
  <c r="V3" i="16"/>
  <c r="V6" i="16"/>
  <c r="V3" i="15"/>
  <c r="W3" i="15"/>
  <c r="N7" i="15"/>
  <c r="R7" i="15" s="1"/>
  <c r="Q8" i="14"/>
  <c r="U8" i="14" s="1"/>
  <c r="Q6" i="14"/>
  <c r="U6" i="14" s="1"/>
  <c r="Q9" i="14"/>
  <c r="U9" i="14" s="1"/>
  <c r="W3" i="14"/>
  <c r="V3" i="14"/>
  <c r="N5" i="14"/>
  <c r="R5" i="14" s="1"/>
  <c r="Q4" i="14"/>
  <c r="U4" i="14" s="1"/>
  <c r="AF5" i="14" s="1" a="1"/>
  <c r="AF5" i="14" s="1"/>
  <c r="AF8" i="14" s="1"/>
  <c r="Q5" i="14"/>
  <c r="U5" i="14" s="1"/>
  <c r="N4" i="14"/>
  <c r="R4" i="14" s="1"/>
  <c r="N6" i="14"/>
  <c r="R6" i="14" s="1"/>
  <c r="N8" i="14"/>
  <c r="R8" i="14" s="1"/>
  <c r="Q9" i="13"/>
  <c r="U9" i="13" s="1"/>
  <c r="Q6" i="13"/>
  <c r="U6" i="13" s="1"/>
  <c r="O7" i="13"/>
  <c r="S7" i="13" s="1"/>
  <c r="Q4" i="13"/>
  <c r="U4" i="13" s="1"/>
  <c r="Q5" i="13"/>
  <c r="U5" i="13" s="1"/>
  <c r="Q8" i="13"/>
  <c r="U8" i="13" s="1"/>
  <c r="N6" i="13"/>
  <c r="R6" i="13" s="1"/>
  <c r="Q7" i="13"/>
  <c r="U7" i="13" s="1"/>
  <c r="W3" i="12"/>
  <c r="V3" i="12"/>
  <c r="N5" i="12"/>
  <c r="R5" i="12" s="1"/>
  <c r="O7" i="12"/>
  <c r="S7" i="12" s="1"/>
  <c r="V8" i="12"/>
  <c r="W9" i="12"/>
  <c r="Q4" i="12"/>
  <c r="U4" i="12" s="1"/>
  <c r="O6" i="12"/>
  <c r="S6" i="12" s="1"/>
  <c r="N7" i="12"/>
  <c r="R7" i="12" s="1"/>
  <c r="W4" i="12"/>
  <c r="O5" i="12"/>
  <c r="S5" i="12" s="1"/>
  <c r="Q9" i="11"/>
  <c r="U9" i="11" s="1"/>
  <c r="Q6" i="11"/>
  <c r="U6" i="11" s="1"/>
  <c r="N7" i="10"/>
  <c r="R7" i="10" s="1"/>
  <c r="O5" i="10"/>
  <c r="S5" i="10" s="1"/>
  <c r="N8" i="10"/>
  <c r="R8" i="10" s="1"/>
  <c r="O9" i="10"/>
  <c r="S9" i="10" s="1"/>
  <c r="Q8" i="9"/>
  <c r="U8" i="9" s="1"/>
  <c r="Q6" i="9"/>
  <c r="U6" i="9" s="1"/>
  <c r="Q9" i="9"/>
  <c r="U9" i="9" s="1"/>
  <c r="W3" i="9"/>
  <c r="V3" i="9"/>
  <c r="N5" i="9"/>
  <c r="R5" i="9" s="1"/>
  <c r="Q7" i="9"/>
  <c r="U7" i="9" s="1"/>
  <c r="Q4" i="9"/>
  <c r="U4" i="9" s="1"/>
  <c r="AF5" i="9" s="1" a="1"/>
  <c r="AF5" i="9" s="1"/>
  <c r="AF8" i="9" s="1"/>
  <c r="Q5" i="9"/>
  <c r="U5" i="9" s="1"/>
  <c r="N9" i="8"/>
  <c r="R9" i="8" s="1"/>
  <c r="N5" i="8"/>
  <c r="R5" i="8" s="1"/>
  <c r="N4" i="8"/>
  <c r="R4" i="8" s="1"/>
  <c r="N6" i="8"/>
  <c r="R6" i="8" s="1"/>
  <c r="N7" i="8"/>
  <c r="R7" i="8" s="1"/>
  <c r="N8" i="8"/>
  <c r="R8" i="8" s="1"/>
  <c r="O6" i="7"/>
  <c r="S6" i="7" s="1"/>
  <c r="N9" i="7"/>
  <c r="R9" i="7" s="1"/>
  <c r="N5" i="7"/>
  <c r="R5" i="7" s="1"/>
  <c r="N4" i="7"/>
  <c r="R4" i="7" s="1"/>
  <c r="N6" i="7"/>
  <c r="R6" i="7" s="1"/>
  <c r="N8" i="7"/>
  <c r="R8" i="7" s="1"/>
  <c r="N8" i="6"/>
  <c r="R8" i="6" s="1"/>
  <c r="N4" i="6"/>
  <c r="R4" i="6" s="1"/>
  <c r="O8" i="6"/>
  <c r="S8" i="6" s="1"/>
  <c r="N5" i="6"/>
  <c r="R5" i="6" s="1"/>
  <c r="N6" i="6"/>
  <c r="R6" i="6" s="1"/>
  <c r="O5" i="6"/>
  <c r="S5" i="6" s="1"/>
  <c r="Q8" i="6"/>
  <c r="U8" i="6" s="1"/>
  <c r="N5" i="5"/>
  <c r="R5" i="5" s="1"/>
  <c r="N7" i="5"/>
  <c r="R7" i="5" s="1"/>
  <c r="O4" i="5"/>
  <c r="S4" i="5" s="1"/>
  <c r="O5" i="5"/>
  <c r="S5" i="5" s="1"/>
  <c r="P4" i="5"/>
  <c r="T4" i="5" s="1"/>
  <c r="P5" i="5"/>
  <c r="T5" i="5" s="1"/>
  <c r="N9" i="5"/>
  <c r="R9" i="5" s="1"/>
  <c r="N6" i="5"/>
  <c r="R6" i="5" s="1"/>
  <c r="N8" i="5"/>
  <c r="R8" i="5" s="1"/>
  <c r="O9" i="5"/>
  <c r="S9" i="5" s="1"/>
  <c r="I4" i="1"/>
  <c r="I5" i="1"/>
  <c r="I6" i="1"/>
  <c r="I7" i="1"/>
  <c r="I8" i="1"/>
  <c r="I9" i="1"/>
  <c r="I10" i="1"/>
  <c r="I3" i="1"/>
  <c r="H4" i="1"/>
  <c r="H5" i="1"/>
  <c r="H6" i="1"/>
  <c r="H7" i="1"/>
  <c r="H8" i="1"/>
  <c r="H9" i="1"/>
  <c r="H10" i="1"/>
  <c r="H3" i="1"/>
  <c r="G4" i="1"/>
  <c r="G5" i="1"/>
  <c r="G6" i="1"/>
  <c r="G7" i="1"/>
  <c r="G8" i="1"/>
  <c r="G9" i="1"/>
  <c r="G10" i="1"/>
  <c r="G3" i="1"/>
  <c r="F4" i="1"/>
  <c r="F5" i="1"/>
  <c r="F6" i="1"/>
  <c r="F7" i="1"/>
  <c r="F8" i="1"/>
  <c r="F9" i="1"/>
  <c r="F10" i="1"/>
  <c r="F3" i="1"/>
  <c r="AB5" i="51" l="1" a="1"/>
  <c r="AB5" i="51" s="1"/>
  <c r="AB8" i="51" s="1"/>
  <c r="AF5" i="51" a="1"/>
  <c r="AF5" i="51" s="1"/>
  <c r="AF8" i="51" s="1"/>
  <c r="AF11" i="51" s="1"/>
  <c r="AD5" i="51" a="1"/>
  <c r="AD5" i="51" s="1"/>
  <c r="AD8" i="51" s="1"/>
  <c r="Z5" i="51" a="1"/>
  <c r="Z5" i="51" s="1"/>
  <c r="Z8" i="51" s="1"/>
  <c r="Z11" i="51" s="1"/>
  <c r="AF5" i="7" a="1"/>
  <c r="AF5" i="7" s="1"/>
  <c r="AF8" i="7" s="1"/>
  <c r="W3" i="7"/>
  <c r="V3" i="7"/>
  <c r="O4" i="7"/>
  <c r="S4" i="7" s="1"/>
  <c r="AB5" i="7" s="1" a="1"/>
  <c r="AB5" i="7" s="1"/>
  <c r="AB8" i="7" s="1"/>
  <c r="O8" i="7"/>
  <c r="S8" i="7" s="1"/>
  <c r="O9" i="7"/>
  <c r="S9" i="7" s="1"/>
  <c r="O8" i="44"/>
  <c r="S8" i="44" s="1"/>
  <c r="N3" i="44"/>
  <c r="R3" i="44" s="1"/>
  <c r="N9" i="44"/>
  <c r="O3" i="44"/>
  <c r="S3" i="44" s="1"/>
  <c r="N6" i="44"/>
  <c r="R6" i="44" s="1"/>
  <c r="V6" i="44" s="1"/>
  <c r="O7" i="44"/>
  <c r="S7" i="44" s="1"/>
  <c r="N4" i="44"/>
  <c r="R4" i="44" s="1"/>
  <c r="Z5" i="44" s="1" a="1"/>
  <c r="Z5" i="44" s="1"/>
  <c r="Z8" i="44" s="1"/>
  <c r="O9" i="44"/>
  <c r="S9" i="44" s="1"/>
  <c r="W9" i="44" s="1"/>
  <c r="O5" i="44"/>
  <c r="S5" i="44" s="1"/>
  <c r="N7" i="44"/>
  <c r="R7" i="44" s="1"/>
  <c r="W7" i="44" s="1"/>
  <c r="AB5" i="34" a="1"/>
  <c r="AB5" i="34" s="1"/>
  <c r="AB8" i="34" s="1"/>
  <c r="AB14" i="34" s="1"/>
  <c r="AF5" i="34" a="1"/>
  <c r="AF5" i="34" s="1"/>
  <c r="AF8" i="34" s="1"/>
  <c r="AF14" i="34" s="1"/>
  <c r="Z5" i="43" a="1"/>
  <c r="Z5" i="43" s="1"/>
  <c r="Z8" i="43" s="1"/>
  <c r="Z11" i="43" s="1"/>
  <c r="AD5" i="46" a="1"/>
  <c r="AD5" i="46" s="1"/>
  <c r="AD8" i="46" s="1"/>
  <c r="AD14" i="46" s="1"/>
  <c r="AB5" i="46" a="1"/>
  <c r="AB5" i="46" s="1"/>
  <c r="AB8" i="46" s="1"/>
  <c r="AB11" i="46" s="1"/>
  <c r="Z5" i="46" a="1"/>
  <c r="Z5" i="46" s="1"/>
  <c r="Z8" i="46" s="1"/>
  <c r="V6" i="48"/>
  <c r="W7" i="48"/>
  <c r="V5" i="48"/>
  <c r="W8" i="48"/>
  <c r="W9" i="48"/>
  <c r="W9" i="49"/>
  <c r="AD5" i="49" a="1"/>
  <c r="AD5" i="49" s="1"/>
  <c r="AD8" i="49" s="1"/>
  <c r="AD14" i="49" s="1"/>
  <c r="AB5" i="49" a="1"/>
  <c r="AB5" i="49" s="1"/>
  <c r="AB8" i="49" s="1"/>
  <c r="AB14" i="49" s="1"/>
  <c r="Z5" i="49" a="1"/>
  <c r="Z5" i="49" s="1"/>
  <c r="Z8" i="49" s="1"/>
  <c r="W7" i="50"/>
  <c r="Z5" i="50" a="1"/>
  <c r="Z5" i="50" s="1"/>
  <c r="Z8" i="50" s="1"/>
  <c r="V4" i="53"/>
  <c r="AB5" i="53" a="1"/>
  <c r="AB5" i="53" s="1"/>
  <c r="AB8" i="53" s="1"/>
  <c r="AB11" i="53" s="1"/>
  <c r="V8" i="53"/>
  <c r="V6" i="53"/>
  <c r="V4" i="54"/>
  <c r="W4" i="54"/>
  <c r="V5" i="54"/>
  <c r="W8" i="54"/>
  <c r="W5" i="54"/>
  <c r="W9" i="54"/>
  <c r="AF5" i="55" a="1"/>
  <c r="AF5" i="55" s="1"/>
  <c r="AF8" i="55" s="1"/>
  <c r="AF14" i="55" s="1"/>
  <c r="Q6" i="37"/>
  <c r="U6" i="37" s="1"/>
  <c r="P3" i="37"/>
  <c r="T3" i="37" s="1"/>
  <c r="Q3" i="37"/>
  <c r="U3" i="37" s="1"/>
  <c r="N8" i="37"/>
  <c r="R8" i="37" s="1"/>
  <c r="Q5" i="37"/>
  <c r="U5" i="37" s="1"/>
  <c r="P6" i="37"/>
  <c r="T6" i="37" s="1"/>
  <c r="AD5" i="37" s="1" a="1"/>
  <c r="AD5" i="37" s="1"/>
  <c r="AD8" i="37" s="1"/>
  <c r="AD11" i="37" s="1"/>
  <c r="Q4" i="37"/>
  <c r="U4" i="37" s="1"/>
  <c r="AF5" i="37" s="1" a="1"/>
  <c r="AF5" i="37" s="1"/>
  <c r="AF8" i="37" s="1"/>
  <c r="AF11" i="37" s="1"/>
  <c r="N7" i="37"/>
  <c r="R7" i="37" s="1"/>
  <c r="W7" i="37" s="1"/>
  <c r="N5" i="37"/>
  <c r="R5" i="37" s="1"/>
  <c r="P8" i="37"/>
  <c r="T8" i="37" s="1"/>
  <c r="W8" i="37" s="1"/>
  <c r="V3" i="37"/>
  <c r="W3" i="37"/>
  <c r="W4" i="37"/>
  <c r="P9" i="37"/>
  <c r="T9" i="37" s="1"/>
  <c r="Z5" i="37" a="1"/>
  <c r="Z5" i="37" s="1"/>
  <c r="Z8" i="37" s="1"/>
  <c r="Z11" i="37" s="1"/>
  <c r="AD5" i="34" a="1"/>
  <c r="AD5" i="34" s="1"/>
  <c r="AD8" i="34" s="1"/>
  <c r="AD14" i="34" s="1"/>
  <c r="Z5" i="34" a="1"/>
  <c r="Z5" i="34" s="1"/>
  <c r="Z8" i="34" s="1"/>
  <c r="AB11" i="34"/>
  <c r="AD5" i="44" a="1"/>
  <c r="AD5" i="44" s="1"/>
  <c r="AD8" i="44" s="1"/>
  <c r="AD11" i="44" s="1"/>
  <c r="V7" i="44"/>
  <c r="AB5" i="44" a="1"/>
  <c r="AB5" i="44" s="1"/>
  <c r="AB8" i="44" s="1"/>
  <c r="AF5" i="44" a="1"/>
  <c r="AF5" i="44" s="1"/>
  <c r="AF8" i="44" s="1"/>
  <c r="AF14" i="44" s="1"/>
  <c r="AF5" i="46" a="1"/>
  <c r="AF5" i="46" s="1"/>
  <c r="AF8" i="46" s="1"/>
  <c r="AF11" i="46" s="1"/>
  <c r="AB14" i="46"/>
  <c r="AB5" i="43" a="1"/>
  <c r="AB5" i="43" s="1"/>
  <c r="AB8" i="43" s="1"/>
  <c r="AB14" i="43" s="1"/>
  <c r="AF5" i="43" a="1"/>
  <c r="AF5" i="43" s="1"/>
  <c r="AF8" i="43" s="1"/>
  <c r="AF14" i="43" s="1"/>
  <c r="AD11" i="43"/>
  <c r="AD5" i="55" a="1"/>
  <c r="AD5" i="55" s="1"/>
  <c r="AD8" i="55" s="1"/>
  <c r="AD11" i="55" s="1"/>
  <c r="AB11" i="55"/>
  <c r="AB14" i="55"/>
  <c r="AF11" i="55"/>
  <c r="Z5" i="55" a="1"/>
  <c r="Z5" i="55" s="1"/>
  <c r="Z8" i="55" s="1"/>
  <c r="Z14" i="55" s="1"/>
  <c r="W3" i="55"/>
  <c r="V3" i="55"/>
  <c r="AD5" i="54" a="1"/>
  <c r="AD5" i="54" s="1"/>
  <c r="AD8" i="54" s="1"/>
  <c r="AF5" i="54" a="1"/>
  <c r="AF5" i="54" s="1"/>
  <c r="AF8" i="54" s="1"/>
  <c r="V6" i="54"/>
  <c r="V8" i="54"/>
  <c r="AB11" i="54"/>
  <c r="AB14" i="54"/>
  <c r="W6" i="54"/>
  <c r="AF5" i="53" a="1"/>
  <c r="AF5" i="53" s="1"/>
  <c r="AF8" i="53" s="1"/>
  <c r="AF11" i="53" s="1"/>
  <c r="AD5" i="53" a="1"/>
  <c r="AD5" i="53" s="1"/>
  <c r="AD8" i="53" s="1"/>
  <c r="W6" i="53"/>
  <c r="W6" i="50"/>
  <c r="AD5" i="50" a="1"/>
  <c r="AD5" i="50" s="1"/>
  <c r="AD8" i="50" s="1"/>
  <c r="AB5" i="50" a="1"/>
  <c r="AB5" i="50" s="1"/>
  <c r="AB8" i="50" s="1"/>
  <c r="AF5" i="50" a="1"/>
  <c r="AF5" i="50" s="1"/>
  <c r="AF8" i="50" s="1"/>
  <c r="AF14" i="50" s="1"/>
  <c r="W8" i="50"/>
  <c r="V8" i="50"/>
  <c r="AF5" i="49" a="1"/>
  <c r="AF5" i="49" s="1"/>
  <c r="AF8" i="49" s="1"/>
  <c r="V6" i="49"/>
  <c r="AD11" i="49"/>
  <c r="V9" i="49"/>
  <c r="W4" i="49"/>
  <c r="V4" i="49"/>
  <c r="AB11" i="49"/>
  <c r="W6" i="49"/>
  <c r="AB5" i="37" a="1"/>
  <c r="AB5" i="37" s="1"/>
  <c r="AB8" i="37" s="1"/>
  <c r="W8" i="47"/>
  <c r="V6" i="47"/>
  <c r="W6" i="48"/>
  <c r="AD5" i="48" a="1"/>
  <c r="AD5" i="48" s="1"/>
  <c r="AD8" i="48" s="1"/>
  <c r="W5" i="48"/>
  <c r="AB5" i="48" a="1"/>
  <c r="AB5" i="48" s="1"/>
  <c r="AB8" i="48" s="1"/>
  <c r="AB11" i="48" s="1"/>
  <c r="AF5" i="48" a="1"/>
  <c r="AF5" i="48" s="1"/>
  <c r="AF8" i="48" s="1"/>
  <c r="Z5" i="48" a="1"/>
  <c r="Z5" i="48" s="1"/>
  <c r="Z8" i="48" s="1"/>
  <c r="V4" i="48"/>
  <c r="W4" i="48"/>
  <c r="V8" i="48"/>
  <c r="V8" i="47"/>
  <c r="W6" i="47"/>
  <c r="AD5" i="47" a="1"/>
  <c r="AD5" i="47" s="1"/>
  <c r="AD8" i="47" s="1"/>
  <c r="AD14" i="47" s="1"/>
  <c r="AB5" i="47" a="1"/>
  <c r="AB5" i="47" s="1"/>
  <c r="AB8" i="47" s="1"/>
  <c r="AB14" i="47" s="1"/>
  <c r="Z5" i="47" a="1"/>
  <c r="Z5" i="47" s="1"/>
  <c r="Z8" i="47" s="1"/>
  <c r="AF5" i="47" a="1"/>
  <c r="AF5" i="47" s="1"/>
  <c r="AF8" i="47" s="1"/>
  <c r="AF14" i="47" s="1"/>
  <c r="AB5" i="42" a="1"/>
  <c r="AB5" i="42" s="1"/>
  <c r="AB8" i="42" s="1"/>
  <c r="Z5" i="42" a="1"/>
  <c r="Z5" i="42" s="1"/>
  <c r="Z8" i="42" s="1"/>
  <c r="AF8" i="42"/>
  <c r="AD14" i="42"/>
  <c r="AD11" i="42"/>
  <c r="AF5" i="41" a="1"/>
  <c r="AF5" i="41" s="1"/>
  <c r="AF8" i="41" s="1"/>
  <c r="AF14" i="41" s="1"/>
  <c r="AD5" i="41" a="1"/>
  <c r="AD5" i="41" s="1"/>
  <c r="AD8" i="41" s="1"/>
  <c r="W9" i="41"/>
  <c r="V6" i="41"/>
  <c r="V9" i="41"/>
  <c r="AD14" i="41"/>
  <c r="AD11" i="41"/>
  <c r="AB11" i="41"/>
  <c r="AB14" i="41"/>
  <c r="V8" i="41"/>
  <c r="V4" i="41"/>
  <c r="W4" i="41"/>
  <c r="W8" i="41"/>
  <c r="AD8" i="40"/>
  <c r="AD14" i="40" s="1"/>
  <c r="AB5" i="40" a="1"/>
  <c r="AB5" i="40" s="1"/>
  <c r="AB8" i="40" s="1"/>
  <c r="AB14" i="40" s="1"/>
  <c r="AF5" i="40" a="1"/>
  <c r="AF5" i="40" s="1"/>
  <c r="AF8" i="40" s="1"/>
  <c r="Z5" i="40" a="1"/>
  <c r="Z5" i="40" s="1"/>
  <c r="Z8" i="40" s="1"/>
  <c r="AB11" i="40"/>
  <c r="AF14" i="40"/>
  <c r="AF11" i="40"/>
  <c r="W5" i="40"/>
  <c r="V5" i="40"/>
  <c r="AF5" i="39" a="1"/>
  <c r="AF5" i="39" s="1"/>
  <c r="AF8" i="39" s="1"/>
  <c r="AF14" i="39" s="1"/>
  <c r="AD5" i="39" a="1"/>
  <c r="AD5" i="39" s="1"/>
  <c r="AD8" i="39" s="1"/>
  <c r="AD14" i="39" s="1"/>
  <c r="AB5" i="39" a="1"/>
  <c r="AB5" i="39" s="1"/>
  <c r="AB8" i="39" s="1"/>
  <c r="AB14" i="39" s="1"/>
  <c r="Z5" i="39" a="1"/>
  <c r="Z5" i="39" s="1"/>
  <c r="Z8" i="39" s="1"/>
  <c r="AD11" i="39"/>
  <c r="AB5" i="45" a="1"/>
  <c r="AB5" i="45" s="1"/>
  <c r="AB8" i="45" s="1"/>
  <c r="AB11" i="45" s="1"/>
  <c r="Z5" i="45" a="1"/>
  <c r="Z5" i="45" s="1"/>
  <c r="Z8" i="45" s="1"/>
  <c r="V8" i="45"/>
  <c r="AF14" i="45"/>
  <c r="AF11" i="45"/>
  <c r="AD14" i="45"/>
  <c r="AD11" i="45"/>
  <c r="AF5" i="38" a="1"/>
  <c r="AF5" i="38" s="1"/>
  <c r="AF8" i="38" s="1"/>
  <c r="AF14" i="38" s="1"/>
  <c r="AD5" i="38" a="1"/>
  <c r="AD5" i="38" s="1"/>
  <c r="AD8" i="38" s="1"/>
  <c r="AB5" i="38" a="1"/>
  <c r="AB5" i="38" s="1"/>
  <c r="AB8" i="38" s="1"/>
  <c r="AB11" i="38" s="1"/>
  <c r="Z5" i="38" a="1"/>
  <c r="Z5" i="38" s="1"/>
  <c r="Z8" i="38" s="1"/>
  <c r="Z11" i="38" s="1"/>
  <c r="AB14" i="38"/>
  <c r="AF11" i="38"/>
  <c r="AD14" i="38"/>
  <c r="AD11" i="38"/>
  <c r="W8" i="36"/>
  <c r="Z5" i="36" a="1"/>
  <c r="Z5" i="36" s="1"/>
  <c r="Z8" i="36" s="1"/>
  <c r="Z11" i="36" s="1"/>
  <c r="AD5" i="36" a="1"/>
  <c r="AD5" i="36" s="1"/>
  <c r="AD8" i="36" s="1"/>
  <c r="AD14" i="36" s="1"/>
  <c r="V5" i="36"/>
  <c r="AF14" i="36"/>
  <c r="AF11" i="36"/>
  <c r="W5" i="36"/>
  <c r="AB5" i="36" a="1"/>
  <c r="AB5" i="36" s="1"/>
  <c r="AB8" i="36" s="1"/>
  <c r="V8" i="36"/>
  <c r="AF5" i="35" a="1"/>
  <c r="AF5" i="35" s="1"/>
  <c r="AF8" i="35" s="1"/>
  <c r="AF11" i="35" s="1"/>
  <c r="AB5" i="35" a="1"/>
  <c r="AB5" i="35" s="1"/>
  <c r="AB8" i="35" s="1"/>
  <c r="AB11" i="35" s="1"/>
  <c r="V8" i="35"/>
  <c r="W9" i="35"/>
  <c r="V6" i="35"/>
  <c r="Z5" i="35" a="1"/>
  <c r="Z5" i="35" s="1"/>
  <c r="Z8" i="35" s="1"/>
  <c r="Z11" i="35" s="1"/>
  <c r="AF14" i="35"/>
  <c r="AB14" i="35"/>
  <c r="AD14" i="35"/>
  <c r="AD11" i="35"/>
  <c r="V4" i="35"/>
  <c r="V9" i="35"/>
  <c r="W4" i="35"/>
  <c r="W6" i="35"/>
  <c r="V4" i="25"/>
  <c r="AF5" i="25" a="1"/>
  <c r="AF5" i="25" s="1"/>
  <c r="AF8" i="25" s="1"/>
  <c r="AF14" i="25" s="1"/>
  <c r="AD5" i="25" a="1"/>
  <c r="AD5" i="25" s="1"/>
  <c r="AD8" i="25" s="1"/>
  <c r="AD11" i="25" s="1"/>
  <c r="W4" i="25"/>
  <c r="AB5" i="25" a="1"/>
  <c r="AB5" i="25" s="1"/>
  <c r="AB8" i="25" s="1"/>
  <c r="AB5" i="33" a="1"/>
  <c r="AB5" i="33" s="1"/>
  <c r="AB8" i="33" s="1"/>
  <c r="AB14" i="33" s="1"/>
  <c r="AF5" i="33" a="1"/>
  <c r="AF5" i="33" s="1"/>
  <c r="AF8" i="33" s="1"/>
  <c r="AF14" i="33" s="1"/>
  <c r="Z5" i="33" a="1"/>
  <c r="Z5" i="33" s="1"/>
  <c r="Z8" i="33" s="1"/>
  <c r="Z11" i="33" s="1"/>
  <c r="AD14" i="33"/>
  <c r="AD11" i="33"/>
  <c r="AD5" i="32" a="1"/>
  <c r="AD5" i="32" s="1"/>
  <c r="AD8" i="32" s="1"/>
  <c r="AD14" i="32" s="1"/>
  <c r="AF5" i="32" a="1"/>
  <c r="AF5" i="32" s="1"/>
  <c r="AF8" i="32" s="1"/>
  <c r="AF14" i="32" s="1"/>
  <c r="Z5" i="32" a="1"/>
  <c r="Z5" i="32" s="1"/>
  <c r="Z8" i="32" s="1"/>
  <c r="Z14" i="32" s="1"/>
  <c r="AB11" i="32"/>
  <c r="AB14" i="32"/>
  <c r="AF11" i="32"/>
  <c r="AD5" i="30" a="1"/>
  <c r="AD5" i="30" s="1"/>
  <c r="AD8" i="30" s="1"/>
  <c r="AD14" i="30" s="1"/>
  <c r="AF5" i="30" a="1"/>
  <c r="AF5" i="30" s="1"/>
  <c r="AF8" i="30" s="1"/>
  <c r="AB5" i="30" a="1"/>
  <c r="AB5" i="30" s="1"/>
  <c r="AB8" i="30" s="1"/>
  <c r="AB14" i="30" s="1"/>
  <c r="Z5" i="30" a="1"/>
  <c r="Z5" i="30" s="1"/>
  <c r="Z8" i="30" s="1"/>
  <c r="AF14" i="30"/>
  <c r="AF11" i="30"/>
  <c r="W6" i="29"/>
  <c r="V4" i="29"/>
  <c r="AD5" i="29" a="1"/>
  <c r="AD5" i="29" s="1"/>
  <c r="AD8" i="29" s="1"/>
  <c r="AD14" i="29" s="1"/>
  <c r="AB14" i="29"/>
  <c r="AB11" i="29"/>
  <c r="V9" i="29"/>
  <c r="W4" i="29"/>
  <c r="AF5" i="29" a="1"/>
  <c r="AF5" i="29" s="1"/>
  <c r="AF8" i="29" s="1"/>
  <c r="V8" i="29"/>
  <c r="V7" i="29"/>
  <c r="V6" i="29"/>
  <c r="V4" i="28"/>
  <c r="AB5" i="28" a="1"/>
  <c r="AB5" i="28" s="1"/>
  <c r="AB8" i="28" s="1"/>
  <c r="AD5" i="28" a="1"/>
  <c r="AD5" i="28" s="1"/>
  <c r="AD8" i="28" s="1"/>
  <c r="AD14" i="28" s="1"/>
  <c r="Z5" i="28" a="1"/>
  <c r="Z5" i="28" s="1"/>
  <c r="Z8" i="28" s="1"/>
  <c r="Z11" i="28" s="1"/>
  <c r="AB11" i="28"/>
  <c r="AB14" i="28"/>
  <c r="W4" i="28"/>
  <c r="AF5" i="28" a="1"/>
  <c r="AF5" i="28" s="1"/>
  <c r="AF8" i="28" s="1"/>
  <c r="W6" i="27"/>
  <c r="AD5" i="27" a="1"/>
  <c r="AD5" i="27" s="1"/>
  <c r="AD8" i="27" s="1"/>
  <c r="AD11" i="27" s="1"/>
  <c r="AB5" i="27" a="1"/>
  <c r="AB5" i="27" s="1"/>
  <c r="AB8" i="27" s="1"/>
  <c r="AB14" i="27" s="1"/>
  <c r="W7" i="27"/>
  <c r="V8" i="27"/>
  <c r="AD14" i="27"/>
  <c r="AF11" i="27"/>
  <c r="AF14" i="27"/>
  <c r="W5" i="27"/>
  <c r="V4" i="27"/>
  <c r="W4" i="27"/>
  <c r="V6" i="27"/>
  <c r="V5" i="27"/>
  <c r="Z5" i="27" a="1"/>
  <c r="Z5" i="27" s="1"/>
  <c r="Z8" i="27" s="1"/>
  <c r="V7" i="27"/>
  <c r="W9" i="27"/>
  <c r="AF5" i="26" a="1"/>
  <c r="AF5" i="26" s="1"/>
  <c r="AF8" i="26" s="1"/>
  <c r="AF14" i="26" s="1"/>
  <c r="V8" i="26"/>
  <c r="Z5" i="26" a="1"/>
  <c r="Z5" i="26" s="1"/>
  <c r="Z8" i="26" s="1"/>
  <c r="Z11" i="26" s="1"/>
  <c r="AD14" i="26"/>
  <c r="AD11" i="26"/>
  <c r="AB11" i="26"/>
  <c r="AB14" i="26"/>
  <c r="AB5" i="24" a="1"/>
  <c r="AB5" i="24" s="1"/>
  <c r="AB8" i="24" s="1"/>
  <c r="AB11" i="24" s="1"/>
  <c r="V8" i="24"/>
  <c r="V6" i="24"/>
  <c r="W4" i="24"/>
  <c r="AF5" i="24" a="1"/>
  <c r="AF5" i="24" s="1"/>
  <c r="AF8" i="24" s="1"/>
  <c r="W9" i="24"/>
  <c r="W7" i="24"/>
  <c r="AD11" i="24"/>
  <c r="AD14" i="24"/>
  <c r="AF11" i="24"/>
  <c r="AF14" i="24"/>
  <c r="V9" i="24"/>
  <c r="V7" i="24"/>
  <c r="V4" i="24"/>
  <c r="V6" i="23"/>
  <c r="V4" i="23"/>
  <c r="W8" i="23"/>
  <c r="V8" i="23"/>
  <c r="W4" i="23"/>
  <c r="AF5" i="23" a="1"/>
  <c r="AF5" i="23" s="1"/>
  <c r="AF8" i="23" s="1"/>
  <c r="AF14" i="23" s="1"/>
  <c r="W6" i="23"/>
  <c r="V9" i="23"/>
  <c r="AB14" i="23"/>
  <c r="AB11" i="23"/>
  <c r="AD14" i="23"/>
  <c r="AD11" i="23"/>
  <c r="W9" i="23"/>
  <c r="W5" i="23"/>
  <c r="Z5" i="23" a="1"/>
  <c r="Z5" i="23" s="1"/>
  <c r="Z8" i="23" s="1"/>
  <c r="W7" i="23"/>
  <c r="V5" i="23"/>
  <c r="V7" i="23"/>
  <c r="AB5" i="22" a="1"/>
  <c r="AB5" i="22" s="1"/>
  <c r="AB8" i="22" s="1"/>
  <c r="AB14" i="22" s="1"/>
  <c r="W7" i="22"/>
  <c r="AD5" i="22" a="1"/>
  <c r="AD5" i="22" s="1"/>
  <c r="AD8" i="22" s="1"/>
  <c r="AD14" i="22" s="1"/>
  <c r="AF5" i="22" a="1"/>
  <c r="AF5" i="22" s="1"/>
  <c r="AF8" i="22" s="1"/>
  <c r="AF11" i="22" s="1"/>
  <c r="V9" i="22"/>
  <c r="Z5" i="22" a="1"/>
  <c r="Z5" i="22" s="1"/>
  <c r="Z8" i="22" s="1"/>
  <c r="Z11" i="22" s="1"/>
  <c r="AF14" i="22"/>
  <c r="AB11" i="22"/>
  <c r="W9" i="22"/>
  <c r="V7" i="21"/>
  <c r="AF5" i="21" a="1"/>
  <c r="AF5" i="21" s="1"/>
  <c r="AF8" i="21" s="1"/>
  <c r="V6" i="21"/>
  <c r="W9" i="21"/>
  <c r="W6" i="21"/>
  <c r="AF14" i="21"/>
  <c r="AF11" i="21"/>
  <c r="AB14" i="21"/>
  <c r="AB11" i="21"/>
  <c r="W8" i="21"/>
  <c r="V4" i="21"/>
  <c r="W5" i="21"/>
  <c r="AD5" i="21" a="1"/>
  <c r="AD5" i="21" s="1"/>
  <c r="AD8" i="21" s="1"/>
  <c r="V8" i="21"/>
  <c r="W9" i="20"/>
  <c r="AD5" i="20" a="1"/>
  <c r="AD5" i="20" s="1"/>
  <c r="AD8" i="20" s="1"/>
  <c r="AD14" i="20" s="1"/>
  <c r="AB5" i="20" a="1"/>
  <c r="AB5" i="20" s="1"/>
  <c r="AB8" i="20" s="1"/>
  <c r="AB14" i="20" s="1"/>
  <c r="AF14" i="20"/>
  <c r="AF11" i="20"/>
  <c r="AD11" i="20"/>
  <c r="AB11" i="20"/>
  <c r="V9" i="20"/>
  <c r="AD5" i="19" a="1"/>
  <c r="AD5" i="19" s="1"/>
  <c r="AD8" i="19" s="1"/>
  <c r="AD14" i="19" s="1"/>
  <c r="AB5" i="19" a="1"/>
  <c r="AB5" i="19" s="1"/>
  <c r="AB8" i="19" s="1"/>
  <c r="AF5" i="19" a="1"/>
  <c r="AF5" i="19" s="1"/>
  <c r="AF8" i="19" s="1"/>
  <c r="AF14" i="19" s="1"/>
  <c r="Z5" i="19" a="1"/>
  <c r="Z5" i="19" s="1"/>
  <c r="Z8" i="19" s="1"/>
  <c r="Z11" i="19" s="1"/>
  <c r="AF11" i="19"/>
  <c r="AB11" i="19"/>
  <c r="AB14" i="19"/>
  <c r="AB5" i="17" a="1"/>
  <c r="AB5" i="17" s="1"/>
  <c r="AB8" i="17" s="1"/>
  <c r="AB11" i="17" s="1"/>
  <c r="AF5" i="18" a="1"/>
  <c r="AF5" i="18" s="1"/>
  <c r="AF8" i="18" s="1"/>
  <c r="AF14" i="18" s="1"/>
  <c r="W7" i="18"/>
  <c r="AD5" i="18" a="1"/>
  <c r="AD5" i="18" s="1"/>
  <c r="AD8" i="18" s="1"/>
  <c r="AD14" i="18" s="1"/>
  <c r="W8" i="18"/>
  <c r="W9" i="18"/>
  <c r="V6" i="18"/>
  <c r="V9" i="18"/>
  <c r="V4" i="18"/>
  <c r="AB5" i="18" a="1"/>
  <c r="AB5" i="18" s="1"/>
  <c r="AB8" i="18" s="1"/>
  <c r="W6" i="18"/>
  <c r="W5" i="17"/>
  <c r="V5" i="17"/>
  <c r="AD5" i="17" a="1"/>
  <c r="AD5" i="17" s="1"/>
  <c r="AD8" i="17" s="1"/>
  <c r="N3" i="17"/>
  <c r="R3" i="17" s="1"/>
  <c r="N7" i="17"/>
  <c r="R7" i="17" s="1"/>
  <c r="V7" i="17" s="1"/>
  <c r="N8" i="17"/>
  <c r="R8" i="17" s="1"/>
  <c r="V8" i="17" s="1"/>
  <c r="P5" i="17"/>
  <c r="T5" i="17" s="1"/>
  <c r="N4" i="17"/>
  <c r="R4" i="17" s="1"/>
  <c r="N6" i="17"/>
  <c r="R6" i="17" s="1"/>
  <c r="N9" i="17"/>
  <c r="R9" i="17" s="1"/>
  <c r="AF5" i="17" a="1"/>
  <c r="AF5" i="17" s="1"/>
  <c r="AF8" i="17" s="1"/>
  <c r="W5" i="16"/>
  <c r="AF5" i="16" a="1"/>
  <c r="AF5" i="16" s="1"/>
  <c r="AF8" i="16" s="1"/>
  <c r="AF11" i="16" s="1"/>
  <c r="AD5" i="16" a="1"/>
  <c r="AD5" i="16" s="1"/>
  <c r="AD8" i="16" s="1"/>
  <c r="W7" i="16"/>
  <c r="AB5" i="16" a="1"/>
  <c r="AB5" i="16" s="1"/>
  <c r="AB8" i="16" s="1"/>
  <c r="AB11" i="16" s="1"/>
  <c r="V9" i="16"/>
  <c r="W6" i="16"/>
  <c r="AF14" i="16"/>
  <c r="AD11" i="16"/>
  <c r="AD14" i="16"/>
  <c r="Z5" i="16" a="1"/>
  <c r="Z5" i="16" s="1"/>
  <c r="Z8" i="16" s="1"/>
  <c r="V5" i="16"/>
  <c r="W4" i="16"/>
  <c r="W8" i="16"/>
  <c r="W9" i="16"/>
  <c r="V9" i="15"/>
  <c r="AF5" i="15" a="1"/>
  <c r="AF5" i="15" s="1"/>
  <c r="AF8" i="15" s="1"/>
  <c r="AF14" i="15" s="1"/>
  <c r="AB5" i="15" a="1"/>
  <c r="AB5" i="15" s="1"/>
  <c r="AB8" i="15" s="1"/>
  <c r="AD5" i="15" a="1"/>
  <c r="AD5" i="15" s="1"/>
  <c r="AD8" i="15" s="1"/>
  <c r="Z5" i="15" a="1"/>
  <c r="Z5" i="15" s="1"/>
  <c r="Z8" i="15" s="1"/>
  <c r="Z11" i="15" s="1"/>
  <c r="W5" i="15"/>
  <c r="V6" i="15"/>
  <c r="AF11" i="15"/>
  <c r="AB11" i="15"/>
  <c r="AB14" i="15"/>
  <c r="AD11" i="15"/>
  <c r="AD14" i="15"/>
  <c r="V8" i="15"/>
  <c r="W8" i="15"/>
  <c r="W6" i="15"/>
  <c r="V5" i="15"/>
  <c r="V4" i="15"/>
  <c r="V7" i="14"/>
  <c r="AD5" i="14" a="1"/>
  <c r="AD5" i="14" s="1"/>
  <c r="AD8" i="14" s="1"/>
  <c r="AD11" i="14" s="1"/>
  <c r="W9" i="14"/>
  <c r="Z5" i="14" a="1"/>
  <c r="Z5" i="14" s="1"/>
  <c r="Z8" i="14" s="1"/>
  <c r="AF14" i="14"/>
  <c r="AF11" i="14"/>
  <c r="AB11" i="14"/>
  <c r="AB14" i="14"/>
  <c r="V9" i="14"/>
  <c r="AD14" i="13"/>
  <c r="AD11" i="13"/>
  <c r="AF14" i="13"/>
  <c r="AF11" i="13"/>
  <c r="AB11" i="13"/>
  <c r="AB14" i="13"/>
  <c r="N9" i="13"/>
  <c r="R9" i="13" s="1"/>
  <c r="W7" i="13"/>
  <c r="N3" i="13"/>
  <c r="R3" i="13" s="1"/>
  <c r="N4" i="13"/>
  <c r="R4" i="13" s="1"/>
  <c r="N5" i="13"/>
  <c r="R5" i="13" s="1"/>
  <c r="V5" i="13"/>
  <c r="W5" i="13"/>
  <c r="AF5" i="12" a="1"/>
  <c r="AF5" i="12" s="1"/>
  <c r="V4" i="12"/>
  <c r="V6" i="12"/>
  <c r="AB8" i="12"/>
  <c r="AB11" i="12" s="1"/>
  <c r="AD5" i="12" a="1"/>
  <c r="AD5" i="12" s="1"/>
  <c r="AD8" i="12" s="1"/>
  <c r="V9" i="12"/>
  <c r="Z5" i="12" a="1"/>
  <c r="Z5" i="12" s="1"/>
  <c r="Z8" i="12" s="1"/>
  <c r="AF8" i="12"/>
  <c r="W6" i="12"/>
  <c r="AF14" i="11"/>
  <c r="AF11" i="11"/>
  <c r="N3" i="11"/>
  <c r="R3" i="11" s="1"/>
  <c r="N9" i="11"/>
  <c r="R9" i="11" s="1"/>
  <c r="N8" i="11"/>
  <c r="R8" i="11" s="1"/>
  <c r="AD5" i="11" a="1"/>
  <c r="AD5" i="11" s="1"/>
  <c r="AD8" i="11" s="1"/>
  <c r="N5" i="11"/>
  <c r="R5" i="11" s="1"/>
  <c r="N6" i="11"/>
  <c r="R6" i="11" s="1"/>
  <c r="N4" i="11"/>
  <c r="R4" i="11" s="1"/>
  <c r="AB5" i="11" a="1"/>
  <c r="AB5" i="11" s="1"/>
  <c r="AB8" i="11" s="1"/>
  <c r="V7" i="11"/>
  <c r="AD14" i="10"/>
  <c r="AD11" i="10"/>
  <c r="AF14" i="10"/>
  <c r="AF11" i="10"/>
  <c r="N3" i="10"/>
  <c r="R3" i="10" s="1"/>
  <c r="AB5" i="10" a="1"/>
  <c r="AB5" i="10" s="1"/>
  <c r="AB8" i="10" s="1"/>
  <c r="N9" i="10"/>
  <c r="R9" i="10" s="1"/>
  <c r="O7" i="10"/>
  <c r="S7" i="10" s="1"/>
  <c r="N6" i="10"/>
  <c r="R6" i="10" s="1"/>
  <c r="N5" i="10"/>
  <c r="R5" i="10" s="1"/>
  <c r="O4" i="10"/>
  <c r="S4" i="10" s="1"/>
  <c r="W7" i="9"/>
  <c r="AB5" i="9" a="1"/>
  <c r="AB5" i="9" s="1"/>
  <c r="AB8" i="9" s="1"/>
  <c r="AB11" i="9" s="1"/>
  <c r="W8" i="9"/>
  <c r="V6" i="9"/>
  <c r="W6" i="9"/>
  <c r="V7" i="9"/>
  <c r="Z5" i="9" a="1"/>
  <c r="Z5" i="9" s="1"/>
  <c r="Z8" i="9" s="1"/>
  <c r="Z11" i="9" s="1"/>
  <c r="W4" i="9"/>
  <c r="W9" i="9"/>
  <c r="AF11" i="9"/>
  <c r="AF14" i="9"/>
  <c r="V8" i="9"/>
  <c r="AD5" i="9" a="1"/>
  <c r="AD5" i="9" s="1"/>
  <c r="AD8" i="9" s="1"/>
  <c r="V4" i="9"/>
  <c r="V9" i="9"/>
  <c r="AF14" i="8"/>
  <c r="AF11" i="8"/>
  <c r="AD14" i="8"/>
  <c r="AD11" i="8"/>
  <c r="O9" i="8"/>
  <c r="S9" i="8" s="1"/>
  <c r="O4" i="8"/>
  <c r="S4" i="8" s="1"/>
  <c r="O7" i="8"/>
  <c r="S7" i="8" s="1"/>
  <c r="W7" i="8" s="1"/>
  <c r="O6" i="8"/>
  <c r="S6" i="8" s="1"/>
  <c r="O8" i="8"/>
  <c r="S8" i="8" s="1"/>
  <c r="O5" i="8"/>
  <c r="S5" i="8" s="1"/>
  <c r="V3" i="8"/>
  <c r="W3" i="8"/>
  <c r="Z5" i="8" a="1"/>
  <c r="Z5" i="8" s="1"/>
  <c r="Z8" i="8" s="1"/>
  <c r="Z11" i="8" s="1"/>
  <c r="V7" i="7"/>
  <c r="AD5" i="7" a="1"/>
  <c r="AD5" i="7" s="1"/>
  <c r="AD8" i="7" s="1"/>
  <c r="AD11" i="7" s="1"/>
  <c r="Z5" i="7" a="1"/>
  <c r="Z5" i="7" s="1"/>
  <c r="Z8" i="7" s="1"/>
  <c r="Z14" i="7" s="1"/>
  <c r="AF14" i="6"/>
  <c r="AF11" i="6"/>
  <c r="W3" i="6"/>
  <c r="P9" i="6"/>
  <c r="T9" i="6" s="1"/>
  <c r="W9" i="6" s="1"/>
  <c r="P8" i="6"/>
  <c r="T8" i="6" s="1"/>
  <c r="V8" i="6" s="1"/>
  <c r="O3" i="6"/>
  <c r="S3" i="6" s="1"/>
  <c r="V3" i="6" s="1"/>
  <c r="P4" i="6"/>
  <c r="T4" i="6" s="1"/>
  <c r="P6" i="6"/>
  <c r="T6" i="6" s="1"/>
  <c r="N7" i="6"/>
  <c r="R7" i="6" s="1"/>
  <c r="N9" i="6"/>
  <c r="R9" i="6" s="1"/>
  <c r="Z5" i="6" s="1" a="1"/>
  <c r="Z5" i="6" s="1"/>
  <c r="Z8" i="6" s="1"/>
  <c r="P7" i="6"/>
  <c r="T7" i="6" s="1"/>
  <c r="V7" i="6" s="1"/>
  <c r="P5" i="6"/>
  <c r="T5" i="6" s="1"/>
  <c r="V5" i="6" s="1"/>
  <c r="O4" i="6"/>
  <c r="S4" i="6" s="1"/>
  <c r="W4" i="6" s="1"/>
  <c r="AF5" i="5" a="1"/>
  <c r="AF5" i="5" s="1"/>
  <c r="AF8" i="5" s="1"/>
  <c r="V3" i="5"/>
  <c r="W3" i="5"/>
  <c r="P6" i="5"/>
  <c r="T6" i="5" s="1"/>
  <c r="P7" i="5"/>
  <c r="T7" i="5" s="1"/>
  <c r="AD5" i="5" a="1"/>
  <c r="AD5" i="5" s="1"/>
  <c r="AD8" i="5" s="1"/>
  <c r="N4" i="5"/>
  <c r="R4" i="5" s="1"/>
  <c r="W4" i="5" s="1"/>
  <c r="Z5" i="5" a="1"/>
  <c r="Z5" i="5" s="1"/>
  <c r="Z8" i="5" s="1"/>
  <c r="Z11" i="5" s="1"/>
  <c r="AB5" i="5" a="1"/>
  <c r="AB5" i="5" s="1"/>
  <c r="AB8" i="5" s="1"/>
  <c r="V6" i="50"/>
  <c r="V9" i="48"/>
  <c r="V7" i="48"/>
  <c r="AH5" i="48" s="1" a="1"/>
  <c r="AH5" i="48" s="1"/>
  <c r="AH8" i="48" s="1"/>
  <c r="AH11" i="48" s="1"/>
  <c r="V7" i="31"/>
  <c r="V9" i="27"/>
  <c r="W6" i="24"/>
  <c r="V5" i="21"/>
  <c r="V7" i="16"/>
  <c r="V8" i="16"/>
  <c r="V4" i="16"/>
  <c r="W8" i="55"/>
  <c r="V8" i="55"/>
  <c r="W5" i="55"/>
  <c r="V5" i="55"/>
  <c r="W9" i="55"/>
  <c r="V9" i="55"/>
  <c r="W7" i="55"/>
  <c r="V7" i="55"/>
  <c r="V6" i="55"/>
  <c r="W6" i="55"/>
  <c r="W4" i="55"/>
  <c r="V4" i="55"/>
  <c r="Z11" i="54"/>
  <c r="Z14" i="54"/>
  <c r="W7" i="54"/>
  <c r="V7" i="54"/>
  <c r="AH5" i="54" s="1" a="1"/>
  <c r="AH5" i="54" s="1"/>
  <c r="AH8" i="54" s="1"/>
  <c r="AH11" i="54" s="1"/>
  <c r="W5" i="53"/>
  <c r="V5" i="53"/>
  <c r="W9" i="53"/>
  <c r="V9" i="53"/>
  <c r="W7" i="53"/>
  <c r="V7" i="53"/>
  <c r="Z11" i="53"/>
  <c r="Z14" i="53"/>
  <c r="W6" i="52"/>
  <c r="V6" i="52"/>
  <c r="W4" i="52"/>
  <c r="V4" i="52"/>
  <c r="W7" i="52"/>
  <c r="V7" i="52"/>
  <c r="W5" i="52"/>
  <c r="V5" i="52"/>
  <c r="AH14" i="52"/>
  <c r="AH11" i="52"/>
  <c r="W9" i="52"/>
  <c r="V9" i="52"/>
  <c r="W8" i="52"/>
  <c r="V8" i="52"/>
  <c r="Z11" i="52"/>
  <c r="Z14" i="52"/>
  <c r="W9" i="51"/>
  <c r="V9" i="51"/>
  <c r="W5" i="51"/>
  <c r="V5" i="51"/>
  <c r="W8" i="51"/>
  <c r="V8" i="51"/>
  <c r="W7" i="51"/>
  <c r="V7" i="51"/>
  <c r="W6" i="51"/>
  <c r="V6" i="51"/>
  <c r="W4" i="51"/>
  <c r="V4" i="51"/>
  <c r="W9" i="50"/>
  <c r="V9" i="50"/>
  <c r="W5" i="50"/>
  <c r="V5" i="50"/>
  <c r="W4" i="50"/>
  <c r="V4" i="50"/>
  <c r="W8" i="49"/>
  <c r="V8" i="49"/>
  <c r="W5" i="49"/>
  <c r="V5" i="49"/>
  <c r="Z11" i="49"/>
  <c r="Z14" i="49"/>
  <c r="W7" i="49"/>
  <c r="V7" i="49"/>
  <c r="W9" i="47"/>
  <c r="V9" i="47"/>
  <c r="W4" i="47"/>
  <c r="V4" i="47"/>
  <c r="W5" i="47"/>
  <c r="V5" i="47"/>
  <c r="W7" i="46"/>
  <c r="V7" i="46"/>
  <c r="V6" i="46"/>
  <c r="W6" i="46"/>
  <c r="W4" i="46"/>
  <c r="V4" i="46"/>
  <c r="W5" i="46"/>
  <c r="V5" i="46"/>
  <c r="W9" i="46"/>
  <c r="V9" i="46"/>
  <c r="W8" i="46"/>
  <c r="V8" i="46"/>
  <c r="Z11" i="46"/>
  <c r="Z14" i="46"/>
  <c r="W5" i="45"/>
  <c r="V5" i="45"/>
  <c r="Z11" i="45"/>
  <c r="Z14" i="45"/>
  <c r="W9" i="45"/>
  <c r="V9" i="45"/>
  <c r="W7" i="45"/>
  <c r="V7" i="45"/>
  <c r="W4" i="45"/>
  <c r="V4" i="45"/>
  <c r="AH5" i="45" s="1" a="1"/>
  <c r="AH5" i="45" s="1"/>
  <c r="AH8" i="45" s="1"/>
  <c r="W4" i="44"/>
  <c r="W8" i="44"/>
  <c r="V8" i="44"/>
  <c r="W5" i="44"/>
  <c r="V5" i="44"/>
  <c r="W7" i="43"/>
  <c r="V7" i="43"/>
  <c r="W6" i="43"/>
  <c r="V6" i="43"/>
  <c r="W4" i="43"/>
  <c r="V4" i="43"/>
  <c r="W8" i="43"/>
  <c r="V8" i="43"/>
  <c r="W9" i="43"/>
  <c r="V9" i="43"/>
  <c r="W5" i="43"/>
  <c r="V5" i="43"/>
  <c r="W4" i="42"/>
  <c r="V4" i="42"/>
  <c r="W8" i="42"/>
  <c r="V8" i="42"/>
  <c r="W5" i="42"/>
  <c r="V5" i="42"/>
  <c r="W9" i="42"/>
  <c r="W6" i="42"/>
  <c r="V6" i="42"/>
  <c r="W7" i="42"/>
  <c r="V7" i="42"/>
  <c r="W5" i="41"/>
  <c r="V5" i="41"/>
  <c r="W7" i="41"/>
  <c r="V7" i="41"/>
  <c r="Z11" i="41"/>
  <c r="Z14" i="41"/>
  <c r="W9" i="40"/>
  <c r="V9" i="40"/>
  <c r="W4" i="40"/>
  <c r="V4" i="40"/>
  <c r="W7" i="40"/>
  <c r="V7" i="40"/>
  <c r="W8" i="40"/>
  <c r="V8" i="40"/>
  <c r="V6" i="40"/>
  <c r="W6" i="40"/>
  <c r="Z11" i="40"/>
  <c r="Z14" i="40"/>
  <c r="W4" i="39"/>
  <c r="V4" i="39"/>
  <c r="W5" i="39"/>
  <c r="V5" i="39"/>
  <c r="W9" i="39"/>
  <c r="V9" i="39"/>
  <c r="W7" i="39"/>
  <c r="V7" i="39"/>
  <c r="V6" i="39"/>
  <c r="W6" i="39"/>
  <c r="W8" i="39"/>
  <c r="V8" i="39"/>
  <c r="Z11" i="39"/>
  <c r="Z14" i="39"/>
  <c r="W8" i="38"/>
  <c r="V8" i="38"/>
  <c r="W9" i="38"/>
  <c r="V9" i="38"/>
  <c r="W5" i="38"/>
  <c r="V5" i="38"/>
  <c r="V6" i="38"/>
  <c r="W6" i="38"/>
  <c r="W4" i="38"/>
  <c r="V4" i="38"/>
  <c r="W7" i="38"/>
  <c r="V7" i="38"/>
  <c r="V6" i="37"/>
  <c r="W6" i="37"/>
  <c r="W5" i="37"/>
  <c r="V5" i="37"/>
  <c r="W9" i="37"/>
  <c r="V9" i="37"/>
  <c r="W9" i="36"/>
  <c r="V9" i="36"/>
  <c r="V6" i="36"/>
  <c r="W6" i="36"/>
  <c r="W7" i="36"/>
  <c r="V7" i="36"/>
  <c r="W4" i="36"/>
  <c r="V4" i="36"/>
  <c r="W7" i="35"/>
  <c r="V7" i="35"/>
  <c r="W5" i="35"/>
  <c r="V5" i="35"/>
  <c r="W5" i="34"/>
  <c r="V5" i="34"/>
  <c r="W6" i="34"/>
  <c r="V6" i="34"/>
  <c r="W7" i="34"/>
  <c r="V7" i="34"/>
  <c r="W8" i="34"/>
  <c r="V8" i="34"/>
  <c r="W4" i="34"/>
  <c r="V4" i="34"/>
  <c r="W9" i="34"/>
  <c r="V9" i="34"/>
  <c r="W9" i="33"/>
  <c r="V9" i="33"/>
  <c r="W8" i="33"/>
  <c r="V8" i="33"/>
  <c r="W6" i="33"/>
  <c r="V6" i="33"/>
  <c r="W5" i="33"/>
  <c r="V5" i="33"/>
  <c r="W4" i="33"/>
  <c r="V4" i="33"/>
  <c r="W7" i="33"/>
  <c r="V7" i="33"/>
  <c r="Z11" i="32"/>
  <c r="W8" i="32"/>
  <c r="V8" i="32"/>
  <c r="W9" i="32"/>
  <c r="V9" i="32"/>
  <c r="W7" i="32"/>
  <c r="V7" i="32"/>
  <c r="V6" i="32"/>
  <c r="W6" i="32"/>
  <c r="W4" i="32"/>
  <c r="V4" i="32"/>
  <c r="W5" i="32"/>
  <c r="V5" i="32"/>
  <c r="W5" i="31"/>
  <c r="V5" i="31"/>
  <c r="Z11" i="31"/>
  <c r="Z14" i="31"/>
  <c r="AH14" i="31"/>
  <c r="AH11" i="31"/>
  <c r="W8" i="30"/>
  <c r="V8" i="30"/>
  <c r="W4" i="30"/>
  <c r="V4" i="30"/>
  <c r="V6" i="30"/>
  <c r="W6" i="30"/>
  <c r="W5" i="30"/>
  <c r="V5" i="30"/>
  <c r="W9" i="30"/>
  <c r="V9" i="30"/>
  <c r="Z11" i="30"/>
  <c r="Z14" i="30"/>
  <c r="W7" i="30"/>
  <c r="V7" i="30"/>
  <c r="W5" i="29"/>
  <c r="V5" i="29"/>
  <c r="AH5" i="29" s="1" a="1"/>
  <c r="AH5" i="29" s="1"/>
  <c r="AH8" i="29" s="1"/>
  <c r="Z11" i="29"/>
  <c r="Z14" i="29"/>
  <c r="W9" i="28"/>
  <c r="V9" i="28"/>
  <c r="W8" i="28"/>
  <c r="V8" i="28"/>
  <c r="W7" i="28"/>
  <c r="V7" i="28"/>
  <c r="W6" i="28"/>
  <c r="V6" i="28"/>
  <c r="AH5" i="28" s="1" a="1"/>
  <c r="AH5" i="28" s="1"/>
  <c r="AH8" i="28" s="1"/>
  <c r="W5" i="28"/>
  <c r="V5" i="28"/>
  <c r="V9" i="26"/>
  <c r="W9" i="26"/>
  <c r="V6" i="26"/>
  <c r="W6" i="26"/>
  <c r="W4" i="26"/>
  <c r="V4" i="26"/>
  <c r="W7" i="26"/>
  <c r="V7" i="26"/>
  <c r="W5" i="26"/>
  <c r="V5" i="26"/>
  <c r="W5" i="25"/>
  <c r="V5" i="25"/>
  <c r="W8" i="25"/>
  <c r="V8" i="25"/>
  <c r="W9" i="25"/>
  <c r="V9" i="25"/>
  <c r="W6" i="25"/>
  <c r="V6" i="25"/>
  <c r="Z11" i="25"/>
  <c r="Z14" i="25"/>
  <c r="W7" i="25"/>
  <c r="V7" i="25"/>
  <c r="Z11" i="24"/>
  <c r="Z14" i="24"/>
  <c r="W5" i="24"/>
  <c r="V5" i="24"/>
  <c r="W5" i="22"/>
  <c r="V5" i="22"/>
  <c r="W8" i="22"/>
  <c r="V8" i="22"/>
  <c r="V6" i="22"/>
  <c r="W6" i="22"/>
  <c r="W4" i="22"/>
  <c r="V4" i="22"/>
  <c r="Z11" i="21"/>
  <c r="Z14" i="21"/>
  <c r="Z11" i="20"/>
  <c r="Z14" i="20"/>
  <c r="V6" i="20"/>
  <c r="W6" i="20"/>
  <c r="W8" i="20"/>
  <c r="V8" i="20"/>
  <c r="W4" i="20"/>
  <c r="V4" i="20"/>
  <c r="AH5" i="20" s="1" a="1"/>
  <c r="AH5" i="20" s="1"/>
  <c r="AH8" i="20" s="1"/>
  <c r="W5" i="20"/>
  <c r="V5" i="20"/>
  <c r="W6" i="19"/>
  <c r="V6" i="19"/>
  <c r="W4" i="19"/>
  <c r="V4" i="19"/>
  <c r="W7" i="19"/>
  <c r="V7" i="19"/>
  <c r="W8" i="19"/>
  <c r="V8" i="19"/>
  <c r="W9" i="19"/>
  <c r="V9" i="19"/>
  <c r="W5" i="19"/>
  <c r="V5" i="19"/>
  <c r="W5" i="18"/>
  <c r="V5" i="18"/>
  <c r="Z11" i="18"/>
  <c r="Z14" i="18"/>
  <c r="W6" i="17"/>
  <c r="V6" i="17"/>
  <c r="W4" i="17"/>
  <c r="V4" i="17"/>
  <c r="W7" i="15"/>
  <c r="V7" i="15"/>
  <c r="AH5" i="15" s="1" a="1"/>
  <c r="AH5" i="15" s="1"/>
  <c r="AH8" i="15" s="1"/>
  <c r="W8" i="14"/>
  <c r="V8" i="14"/>
  <c r="Z11" i="14"/>
  <c r="Z14" i="14"/>
  <c r="W6" i="14"/>
  <c r="V6" i="14"/>
  <c r="W4" i="14"/>
  <c r="V4" i="14"/>
  <c r="W5" i="14"/>
  <c r="V5" i="14"/>
  <c r="W4" i="13"/>
  <c r="V4" i="13"/>
  <c r="W9" i="13"/>
  <c r="V9" i="13"/>
  <c r="V6" i="13"/>
  <c r="W6" i="13"/>
  <c r="W8" i="13"/>
  <c r="V8" i="13"/>
  <c r="V7" i="12"/>
  <c r="W7" i="12"/>
  <c r="W5" i="12"/>
  <c r="V5" i="12"/>
  <c r="W8" i="10"/>
  <c r="V8" i="10"/>
  <c r="W7" i="10"/>
  <c r="V7" i="10"/>
  <c r="W9" i="10"/>
  <c r="V9" i="10"/>
  <c r="W5" i="10"/>
  <c r="V5" i="10"/>
  <c r="W6" i="10"/>
  <c r="V6" i="10"/>
  <c r="W4" i="10"/>
  <c r="V4" i="10"/>
  <c r="W5" i="9"/>
  <c r="V5" i="9"/>
  <c r="W4" i="8"/>
  <c r="V4" i="8"/>
  <c r="W8" i="8"/>
  <c r="V8" i="8"/>
  <c r="W5" i="8"/>
  <c r="V5" i="8"/>
  <c r="V6" i="8"/>
  <c r="W6" i="8"/>
  <c r="W9" i="8"/>
  <c r="V9" i="8"/>
  <c r="W4" i="7"/>
  <c r="V4" i="7"/>
  <c r="W6" i="7"/>
  <c r="V6" i="7"/>
  <c r="W9" i="7"/>
  <c r="V9" i="7"/>
  <c r="W5" i="7"/>
  <c r="V5" i="7"/>
  <c r="W8" i="7"/>
  <c r="V8" i="7"/>
  <c r="W8" i="6"/>
  <c r="W6" i="6"/>
  <c r="V6" i="6"/>
  <c r="W5" i="6"/>
  <c r="V9" i="6"/>
  <c r="W9" i="5"/>
  <c r="V9" i="5"/>
  <c r="W7" i="5"/>
  <c r="V7" i="5"/>
  <c r="W8" i="5"/>
  <c r="W6" i="5"/>
  <c r="V6" i="5"/>
  <c r="W5" i="5"/>
  <c r="V5" i="5"/>
  <c r="Z14" i="51" l="1"/>
  <c r="AD14" i="51"/>
  <c r="AD11" i="51"/>
  <c r="AB11" i="51"/>
  <c r="AB14" i="51"/>
  <c r="AF14" i="51"/>
  <c r="AH5" i="51" a="1"/>
  <c r="AH5" i="51" s="1"/>
  <c r="AH8" i="51" s="1"/>
  <c r="AH14" i="51" s="1"/>
  <c r="AF11" i="7"/>
  <c r="AF14" i="7"/>
  <c r="AB14" i="7"/>
  <c r="AB11" i="7"/>
  <c r="V4" i="44"/>
  <c r="V9" i="44"/>
  <c r="W6" i="44"/>
  <c r="W3" i="44"/>
  <c r="V3" i="44"/>
  <c r="AF11" i="34"/>
  <c r="AH5" i="43" a="1"/>
  <c r="AH5" i="43" s="1"/>
  <c r="AH8" i="43" s="1"/>
  <c r="AH14" i="43" s="1"/>
  <c r="Z14" i="43"/>
  <c r="AD14" i="44"/>
  <c r="AD11" i="46"/>
  <c r="AH5" i="49" a="1"/>
  <c r="AH5" i="49" s="1"/>
  <c r="AH8" i="49" s="1"/>
  <c r="AH11" i="49" s="1"/>
  <c r="Z11" i="50"/>
  <c r="Z14" i="50"/>
  <c r="AB14" i="53"/>
  <c r="V7" i="37"/>
  <c r="AH5" i="37" s="1" a="1"/>
  <c r="AH5" i="37" s="1"/>
  <c r="AH8" i="37" s="1"/>
  <c r="AH14" i="37" s="1"/>
  <c r="V4" i="37"/>
  <c r="Z14" i="37"/>
  <c r="V8" i="37"/>
  <c r="AF14" i="37"/>
  <c r="Z14" i="34"/>
  <c r="Z11" i="34"/>
  <c r="AH5" i="34" a="1"/>
  <c r="AH5" i="34" s="1"/>
  <c r="AH8" i="34" s="1"/>
  <c r="AH11" i="34" s="1"/>
  <c r="AD11" i="34"/>
  <c r="AB11" i="44"/>
  <c r="AB14" i="44"/>
  <c r="Z11" i="44"/>
  <c r="Z14" i="44"/>
  <c r="AF11" i="44"/>
  <c r="AH5" i="44" a="1"/>
  <c r="AH5" i="44" s="1"/>
  <c r="AH8" i="44" s="1"/>
  <c r="AH11" i="44" s="1"/>
  <c r="AF14" i="46"/>
  <c r="AH5" i="46" a="1"/>
  <c r="AH5" i="46" s="1"/>
  <c r="AH8" i="46" s="1"/>
  <c r="AH14" i="46" s="1"/>
  <c r="AF11" i="43"/>
  <c r="AB11" i="43"/>
  <c r="AD14" i="55"/>
  <c r="Z11" i="55"/>
  <c r="AH5" i="55" a="1"/>
  <c r="AH5" i="55" s="1"/>
  <c r="AH8" i="55" s="1"/>
  <c r="AH11" i="55" s="1"/>
  <c r="AF14" i="54"/>
  <c r="AF11" i="54"/>
  <c r="AD14" i="54"/>
  <c r="AD11" i="54"/>
  <c r="AH14" i="54"/>
  <c r="AD11" i="53"/>
  <c r="AD14" i="53"/>
  <c r="AH5" i="53" a="1"/>
  <c r="AH5" i="53" s="1"/>
  <c r="AH8" i="53" s="1"/>
  <c r="AF14" i="53"/>
  <c r="AB11" i="50"/>
  <c r="AB14" i="50"/>
  <c r="AD14" i="50"/>
  <c r="AD11" i="50"/>
  <c r="AH5" i="50" a="1"/>
  <c r="AH5" i="50" s="1"/>
  <c r="AH8" i="50" s="1"/>
  <c r="AH14" i="50" s="1"/>
  <c r="AF11" i="50"/>
  <c r="AF11" i="49"/>
  <c r="AF14" i="49"/>
  <c r="AB11" i="37"/>
  <c r="AB14" i="37"/>
  <c r="AD14" i="37"/>
  <c r="AH5" i="47" a="1"/>
  <c r="AH5" i="47" s="1"/>
  <c r="AH8" i="47" s="1"/>
  <c r="AH14" i="47" s="1"/>
  <c r="Z11" i="48"/>
  <c r="Z14" i="48"/>
  <c r="AF14" i="48"/>
  <c r="AF11" i="48"/>
  <c r="AD14" i="48"/>
  <c r="AD11" i="48"/>
  <c r="AB14" i="48"/>
  <c r="AH14" i="48"/>
  <c r="Z11" i="47"/>
  <c r="Z14" i="47"/>
  <c r="AB11" i="47"/>
  <c r="AD11" i="47"/>
  <c r="AF11" i="47"/>
  <c r="AB11" i="42"/>
  <c r="AB14" i="42"/>
  <c r="AH5" i="42" a="1"/>
  <c r="AH5" i="42" s="1"/>
  <c r="AH8" i="42" s="1"/>
  <c r="AH11" i="42" s="1"/>
  <c r="AF14" i="42"/>
  <c r="AF11" i="42"/>
  <c r="Z11" i="42"/>
  <c r="Z14" i="42"/>
  <c r="AF11" i="41"/>
  <c r="AH5" i="41" a="1"/>
  <c r="AH5" i="41" s="1"/>
  <c r="AH8" i="41" s="1"/>
  <c r="AH11" i="41" s="1"/>
  <c r="AD11" i="40"/>
  <c r="AH5" i="40" a="1"/>
  <c r="AH5" i="40" s="1"/>
  <c r="AH8" i="40" s="1"/>
  <c r="AH14" i="40" s="1"/>
  <c r="AF11" i="39"/>
  <c r="AB11" i="39"/>
  <c r="AH5" i="39" a="1"/>
  <c r="AH5" i="39" s="1"/>
  <c r="AH8" i="39" s="1"/>
  <c r="AH14" i="39" s="1"/>
  <c r="AB14" i="45"/>
  <c r="AH11" i="45"/>
  <c r="AH14" i="45"/>
  <c r="Z14" i="38"/>
  <c r="AH5" i="38" a="1"/>
  <c r="AH5" i="38" s="1"/>
  <c r="AH8" i="38" s="1"/>
  <c r="AH14" i="38" s="1"/>
  <c r="AH5" i="36" a="1"/>
  <c r="AH5" i="36" s="1"/>
  <c r="AH8" i="36" s="1"/>
  <c r="AH11" i="36" s="1"/>
  <c r="Z14" i="36"/>
  <c r="AD11" i="36"/>
  <c r="AB14" i="36"/>
  <c r="AB11" i="36"/>
  <c r="Z14" i="35"/>
  <c r="AH5" i="35" a="1"/>
  <c r="AH5" i="35" s="1"/>
  <c r="AH8" i="35" s="1"/>
  <c r="AH14" i="35" s="1"/>
  <c r="AD14" i="25"/>
  <c r="AF11" i="25"/>
  <c r="AH5" i="25" a="1"/>
  <c r="AH5" i="25" s="1"/>
  <c r="AH8" i="25" s="1"/>
  <c r="AH14" i="25" s="1"/>
  <c r="AB11" i="25"/>
  <c r="AB14" i="25"/>
  <c r="AF11" i="33"/>
  <c r="AH5" i="33" a="1"/>
  <c r="AH5" i="33" s="1"/>
  <c r="AH8" i="33" s="1"/>
  <c r="AH11" i="33" s="1"/>
  <c r="AB11" i="33"/>
  <c r="Z14" i="33"/>
  <c r="AD11" i="32"/>
  <c r="AH5" i="32" a="1"/>
  <c r="AH5" i="32" s="1"/>
  <c r="AH8" i="32" s="1"/>
  <c r="AH14" i="32" s="1"/>
  <c r="AD11" i="30"/>
  <c r="AB11" i="30"/>
  <c r="AH5" i="30" a="1"/>
  <c r="AH5" i="30" s="1"/>
  <c r="AH8" i="30" s="1"/>
  <c r="AH14" i="30" s="1"/>
  <c r="AD11" i="29"/>
  <c r="AF14" i="29"/>
  <c r="AF11" i="29"/>
  <c r="AH14" i="29"/>
  <c r="AH11" i="29"/>
  <c r="AD11" i="28"/>
  <c r="Z14" i="28"/>
  <c r="AH14" i="28"/>
  <c r="AH11" i="28"/>
  <c r="AF14" i="28"/>
  <c r="AF11" i="28"/>
  <c r="AB11" i="27"/>
  <c r="AH5" i="27" a="1"/>
  <c r="AH5" i="27" s="1"/>
  <c r="AH8" i="27" s="1"/>
  <c r="AH14" i="27" s="1"/>
  <c r="Z11" i="27"/>
  <c r="Z14" i="27"/>
  <c r="AF11" i="26"/>
  <c r="AH5" i="26" a="1"/>
  <c r="AH5" i="26" s="1"/>
  <c r="AH8" i="26" s="1"/>
  <c r="AH14" i="26" s="1"/>
  <c r="Z14" i="26"/>
  <c r="AH5" i="24" a="1"/>
  <c r="AH5" i="24" s="1"/>
  <c r="AH8" i="24" s="1"/>
  <c r="AH11" i="24" s="1"/>
  <c r="AB14" i="24"/>
  <c r="AF11" i="23"/>
  <c r="AH5" i="23" a="1"/>
  <c r="AH5" i="23" s="1"/>
  <c r="AH8" i="23" s="1"/>
  <c r="AH11" i="23" s="1"/>
  <c r="Z14" i="23"/>
  <c r="Z11" i="23"/>
  <c r="AH5" i="22" a="1"/>
  <c r="AH5" i="22" s="1"/>
  <c r="AH8" i="22" s="1"/>
  <c r="AH14" i="22" s="1"/>
  <c r="AD11" i="22"/>
  <c r="Z14" i="22"/>
  <c r="AH5" i="21" a="1"/>
  <c r="AH5" i="21" s="1"/>
  <c r="AH8" i="21" s="1"/>
  <c r="AH11" i="21" s="1"/>
  <c r="AD11" i="21"/>
  <c r="AD14" i="21"/>
  <c r="AH14" i="20"/>
  <c r="AH11" i="20"/>
  <c r="AD11" i="19"/>
  <c r="Z14" i="19"/>
  <c r="AH5" i="19" a="1"/>
  <c r="AH5" i="19" s="1"/>
  <c r="AH8" i="19" s="1"/>
  <c r="AH11" i="19" s="1"/>
  <c r="AB14" i="17"/>
  <c r="AF11" i="18"/>
  <c r="AD11" i="18"/>
  <c r="AH5" i="18" a="1"/>
  <c r="AH5" i="18" s="1"/>
  <c r="AH8" i="18" s="1"/>
  <c r="AB14" i="18"/>
  <c r="AB11" i="18"/>
  <c r="AD11" i="17"/>
  <c r="AD14" i="17"/>
  <c r="AF14" i="17"/>
  <c r="AF11" i="17"/>
  <c r="W7" i="17"/>
  <c r="Z5" i="17" a="1"/>
  <c r="Z5" i="17" s="1"/>
  <c r="Z8" i="17" s="1"/>
  <c r="W3" i="17"/>
  <c r="V3" i="17"/>
  <c r="W8" i="17"/>
  <c r="W9" i="17"/>
  <c r="V9" i="17"/>
  <c r="AB14" i="16"/>
  <c r="AH5" i="16" a="1"/>
  <c r="AH5" i="16" s="1"/>
  <c r="AH8" i="16" s="1"/>
  <c r="AH14" i="16" s="1"/>
  <c r="Z14" i="16"/>
  <c r="Z11" i="16"/>
  <c r="Z14" i="15"/>
  <c r="AH11" i="15"/>
  <c r="AH14" i="15"/>
  <c r="AD14" i="14"/>
  <c r="AH5" i="14" a="1"/>
  <c r="AH5" i="14" s="1"/>
  <c r="AH8" i="14" s="1"/>
  <c r="AH11" i="14" s="1"/>
  <c r="W3" i="13"/>
  <c r="V3" i="13"/>
  <c r="AH5" i="13" s="1" a="1"/>
  <c r="AH5" i="13" s="1"/>
  <c r="AH8" i="13" s="1"/>
  <c r="Z5" i="13" a="1"/>
  <c r="Z5" i="13" s="1"/>
  <c r="Z8" i="13" s="1"/>
  <c r="AD14" i="12"/>
  <c r="AD11" i="12"/>
  <c r="AB14" i="12"/>
  <c r="AH5" i="12" a="1"/>
  <c r="AH5" i="12" s="1"/>
  <c r="AH8" i="12" s="1"/>
  <c r="AH11" i="12" s="1"/>
  <c r="AF14" i="12"/>
  <c r="AF11" i="12"/>
  <c r="Z11" i="12"/>
  <c r="Z14" i="12"/>
  <c r="AD14" i="11"/>
  <c r="AD11" i="11"/>
  <c r="AB14" i="11"/>
  <c r="AB11" i="11"/>
  <c r="W6" i="11"/>
  <c r="V6" i="11"/>
  <c r="V5" i="11"/>
  <c r="W5" i="11"/>
  <c r="V4" i="11"/>
  <c r="W4" i="11"/>
  <c r="V8" i="11"/>
  <c r="W8" i="11"/>
  <c r="V9" i="11"/>
  <c r="W9" i="11"/>
  <c r="Z5" i="11" a="1"/>
  <c r="Z5" i="11" s="1"/>
  <c r="Z8" i="11" s="1"/>
  <c r="W3" i="11"/>
  <c r="V3" i="11"/>
  <c r="AH5" i="11" s="1" a="1"/>
  <c r="AH5" i="11" s="1"/>
  <c r="AH8" i="11" s="1"/>
  <c r="AB14" i="10"/>
  <c r="AB11" i="10"/>
  <c r="W3" i="10"/>
  <c r="Z5" i="10" a="1"/>
  <c r="Z5" i="10" s="1"/>
  <c r="Z8" i="10" s="1"/>
  <c r="V3" i="10"/>
  <c r="AH5" i="10" s="1" a="1"/>
  <c r="AH5" i="10" s="1"/>
  <c r="AH8" i="10" s="1"/>
  <c r="AB14" i="9"/>
  <c r="AH5" i="9" a="1"/>
  <c r="AH5" i="9" s="1"/>
  <c r="AH8" i="9" s="1"/>
  <c r="AH14" i="9" s="1"/>
  <c r="Z14" i="9"/>
  <c r="AD14" i="9"/>
  <c r="AD11" i="9"/>
  <c r="AB5" i="8" a="1"/>
  <c r="AB5" i="8" s="1"/>
  <c r="AB8" i="8" s="1"/>
  <c r="AH5" i="8" a="1"/>
  <c r="AH5" i="8" s="1"/>
  <c r="AH8" i="8" s="1"/>
  <c r="V7" i="8"/>
  <c r="Z14" i="8"/>
  <c r="AD14" i="7"/>
  <c r="AH5" i="7" a="1"/>
  <c r="AH5" i="7" s="1"/>
  <c r="AH8" i="7" s="1"/>
  <c r="AH14" i="7" s="1"/>
  <c r="Z11" i="7"/>
  <c r="Z11" i="6"/>
  <c r="Z14" i="6"/>
  <c r="AH5" i="6" a="1"/>
  <c r="AH5" i="6" s="1"/>
  <c r="AH8" i="6" s="1"/>
  <c r="AD5" i="6" a="1"/>
  <c r="AD5" i="6" s="1"/>
  <c r="AD8" i="6" s="1"/>
  <c r="W7" i="6"/>
  <c r="V4" i="6"/>
  <c r="AB5" i="6" a="1"/>
  <c r="AB5" i="6" s="1"/>
  <c r="AB8" i="6" s="1"/>
  <c r="AF14" i="5"/>
  <c r="AF11" i="5"/>
  <c r="AD11" i="5"/>
  <c r="AD14" i="5"/>
  <c r="V4" i="5"/>
  <c r="AH5" i="5" a="1"/>
  <c r="AH5" i="5" s="1"/>
  <c r="AH8" i="5" s="1"/>
  <c r="AH14" i="5" s="1"/>
  <c r="Z14" i="5"/>
  <c r="AB11" i="5"/>
  <c r="AB14" i="5"/>
  <c r="J4" i="1"/>
  <c r="K4" i="1"/>
  <c r="L4" i="1"/>
  <c r="M4" i="1"/>
  <c r="J5" i="1"/>
  <c r="K5" i="1"/>
  <c r="L5" i="1"/>
  <c r="M5" i="1"/>
  <c r="J6" i="1"/>
  <c r="K6" i="1"/>
  <c r="L6" i="1"/>
  <c r="M6" i="1"/>
  <c r="J7" i="1"/>
  <c r="K7" i="1"/>
  <c r="M7" i="1"/>
  <c r="J8" i="1"/>
  <c r="K8" i="1"/>
  <c r="L8" i="1"/>
  <c r="M8" i="1"/>
  <c r="J9" i="1"/>
  <c r="K9" i="1"/>
  <c r="L9" i="1"/>
  <c r="M9" i="1"/>
  <c r="J10" i="1"/>
  <c r="K10" i="1"/>
  <c r="L10" i="1"/>
  <c r="M10" i="1"/>
  <c r="AH11" i="51" l="1"/>
  <c r="AH11" i="43"/>
  <c r="AH14" i="49"/>
  <c r="AH11" i="37"/>
  <c r="AH14" i="34"/>
  <c r="AH14" i="44"/>
  <c r="AH11" i="46"/>
  <c r="AH14" i="55"/>
  <c r="AH14" i="53"/>
  <c r="AH11" i="53"/>
  <c r="AH11" i="50"/>
  <c r="AH11" i="47"/>
  <c r="AH14" i="42"/>
  <c r="AH14" i="41"/>
  <c r="AH11" i="40"/>
  <c r="AH11" i="39"/>
  <c r="AH11" i="38"/>
  <c r="AH14" i="36"/>
  <c r="AH11" i="35"/>
  <c r="AH11" i="25"/>
  <c r="AH14" i="33"/>
  <c r="AH11" i="32"/>
  <c r="AH11" i="30"/>
  <c r="AH11" i="27"/>
  <c r="AH11" i="26"/>
  <c r="AH14" i="24"/>
  <c r="AH14" i="23"/>
  <c r="AH11" i="22"/>
  <c r="AH14" i="21"/>
  <c r="AH14" i="19"/>
  <c r="AH5" i="17" a="1"/>
  <c r="AH5" i="17" s="1"/>
  <c r="AH8" i="17" s="1"/>
  <c r="AH11" i="17" s="1"/>
  <c r="AH14" i="18"/>
  <c r="Z11" i="17"/>
  <c r="Z14" i="17"/>
  <c r="AH11" i="16"/>
  <c r="AH14" i="14"/>
  <c r="Z11" i="13"/>
  <c r="Z14" i="13"/>
  <c r="AH11" i="13"/>
  <c r="AH14" i="13"/>
  <c r="AH14" i="12"/>
  <c r="AH11" i="11"/>
  <c r="AH14" i="11"/>
  <c r="Z14" i="11"/>
  <c r="Z11" i="11"/>
  <c r="AH11" i="10"/>
  <c r="AH14" i="10"/>
  <c r="Z11" i="10"/>
  <c r="Z14" i="10"/>
  <c r="AH11" i="9"/>
  <c r="AH14" i="8"/>
  <c r="AH11" i="8"/>
  <c r="AB11" i="8"/>
  <c r="AB14" i="8"/>
  <c r="AH11" i="7"/>
  <c r="AB14" i="6"/>
  <c r="AB11" i="6"/>
  <c r="AD11" i="6"/>
  <c r="AD14" i="6"/>
  <c r="AH14" i="6"/>
  <c r="AH11" i="6"/>
  <c r="AH11" i="5"/>
  <c r="J3" i="1"/>
  <c r="N3" i="1" s="1"/>
  <c r="R3" i="1" s="1"/>
  <c r="M3" i="1"/>
  <c r="Q3" i="1" s="1"/>
  <c r="U3" i="1" s="1"/>
  <c r="L3" i="1"/>
  <c r="P3" i="1" s="1"/>
  <c r="T3" i="1" s="1"/>
  <c r="L7" i="1"/>
  <c r="K3" i="1"/>
  <c r="O3" i="1" s="1"/>
  <c r="S3" i="1" s="1"/>
  <c r="AH14" i="17" l="1"/>
  <c r="Q7" i="1"/>
  <c r="U7" i="1" s="1"/>
  <c r="Q9" i="1"/>
  <c r="U9" i="1" s="1"/>
  <c r="N6" i="1"/>
  <c r="R6" i="1" s="1"/>
  <c r="Q4" i="1"/>
  <c r="U4" i="1" s="1"/>
  <c r="O8" i="1"/>
  <c r="S8" i="1" s="1"/>
  <c r="Q8" i="1"/>
  <c r="U8" i="1" s="1"/>
  <c r="Q6" i="1"/>
  <c r="U6" i="1" s="1"/>
  <c r="N5" i="1"/>
  <c r="R5" i="1" s="1"/>
  <c r="N8" i="1"/>
  <c r="R8" i="1" s="1"/>
  <c r="N4" i="1"/>
  <c r="R4" i="1" s="1"/>
  <c r="O6" i="1"/>
  <c r="S6" i="1" s="1"/>
  <c r="O5" i="1"/>
  <c r="S5" i="1" s="1"/>
  <c r="O7" i="1"/>
  <c r="S7" i="1" s="1"/>
  <c r="O4" i="1"/>
  <c r="S4" i="1" s="1"/>
  <c r="N7" i="1"/>
  <c r="R7" i="1" s="1"/>
  <c r="O9" i="1"/>
  <c r="S9" i="1" s="1"/>
  <c r="P6" i="1"/>
  <c r="T6" i="1" s="1"/>
  <c r="P8" i="1"/>
  <c r="T8" i="1" s="1"/>
  <c r="P5" i="1"/>
  <c r="T5" i="1" s="1"/>
  <c r="P7" i="1"/>
  <c r="T7" i="1" s="1"/>
  <c r="V3" i="1"/>
  <c r="W3" i="1"/>
  <c r="P9" i="1"/>
  <c r="T9" i="1" s="1"/>
  <c r="N9" i="1"/>
  <c r="R9" i="1" s="1"/>
  <c r="Q5" i="1"/>
  <c r="U5" i="1" s="1"/>
  <c r="P4" i="1"/>
  <c r="T4" i="1" s="1"/>
  <c r="Z5" i="1" l="1" a="1"/>
  <c r="Z5" i="1" s="1"/>
  <c r="Z8" i="1" s="1"/>
  <c r="Z11" i="1" s="1"/>
  <c r="AF5" i="1" a="1"/>
  <c r="AF5" i="1" s="1"/>
  <c r="AF8" i="1" s="1"/>
  <c r="AF11" i="1" s="1"/>
  <c r="V9" i="1"/>
  <c r="V6" i="1"/>
  <c r="W6" i="1"/>
  <c r="AD5" i="1" a="1"/>
  <c r="AD5" i="1" s="1"/>
  <c r="AD8" i="1" s="1"/>
  <c r="AD11" i="1" s="1"/>
  <c r="V4" i="1"/>
  <c r="AB5" i="1" a="1"/>
  <c r="AB5" i="1" s="1"/>
  <c r="AB8" i="1" s="1"/>
  <c r="AB11" i="1" s="1"/>
  <c r="W8" i="1"/>
  <c r="W5" i="1"/>
  <c r="W7" i="1"/>
  <c r="V5" i="1"/>
  <c r="V8" i="1"/>
  <c r="W4" i="1"/>
  <c r="W9" i="1"/>
  <c r="V7" i="1"/>
  <c r="AF14" i="1" l="1"/>
  <c r="Z14" i="1"/>
  <c r="AB14" i="1"/>
  <c r="AD14" i="1"/>
  <c r="AH5" i="1" a="1"/>
  <c r="AH5" i="1" s="1"/>
  <c r="AH8" i="1" s="1"/>
  <c r="AH11" i="1" s="1"/>
  <c r="AH14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<sst xmlns="http://schemas.openxmlformats.org/spreadsheetml/2006/main" count="2253" uniqueCount="50">
  <si>
    <t>Time (minutes)</t>
  </si>
  <si>
    <t>No cell control</t>
  </si>
  <si>
    <t>raw Concentration ng/mL)</t>
  </si>
  <si>
    <t>LN Percent Remaining</t>
  </si>
  <si>
    <t>Percent Remaining</t>
  </si>
  <si>
    <t>Molecular Weight</t>
  </si>
  <si>
    <t xml:space="preserve">Average </t>
  </si>
  <si>
    <t>Standard Deviation</t>
  </si>
  <si>
    <t>Slope Replicate 1</t>
  </si>
  <si>
    <t>Slope Replicate 2</t>
  </si>
  <si>
    <t>Slope Replicate 3</t>
  </si>
  <si>
    <t>Slope Replicate 4</t>
  </si>
  <si>
    <t>Slope Average</t>
  </si>
  <si>
    <t>t1/2 Replicate 1</t>
  </si>
  <si>
    <t>t1/2 Replicate 2</t>
  </si>
  <si>
    <t>t1/2 Replicate 3</t>
  </si>
  <si>
    <t>t1/2 Replicate 4</t>
  </si>
  <si>
    <t>t1/2 Average</t>
  </si>
  <si>
    <t>Raw Concentration (uM)</t>
  </si>
  <si>
    <t>Dilution Corrected Concentration</t>
  </si>
  <si>
    <t>Y-Intercept Average</t>
  </si>
  <si>
    <t>Y-Intercept Replicate 3</t>
  </si>
  <si>
    <t>Y-Intercept Replicate 4</t>
  </si>
  <si>
    <t>Y-Intercept Replicate 2</t>
  </si>
  <si>
    <t>Y-Intercept Replicate 1</t>
  </si>
  <si>
    <t>CLint Hep Replicate 1</t>
  </si>
  <si>
    <t>CLint Hep Replicate 2</t>
  </si>
  <si>
    <t>CLint Hep Replicate 3</t>
  </si>
  <si>
    <t>CLint Hep Average</t>
  </si>
  <si>
    <t>CLint Hep Replicate 4</t>
  </si>
  <si>
    <t>CLint in vitro Rep 1</t>
  </si>
  <si>
    <t>CLint in vitro Average</t>
  </si>
  <si>
    <t>CLint in vitro Rep 4</t>
  </si>
  <si>
    <t>CLint in vitro Rep 3</t>
  </si>
  <si>
    <t>CLint in vitro Rep 2</t>
  </si>
  <si>
    <t>mL/min/kg</t>
  </si>
  <si>
    <t>min</t>
  </si>
  <si>
    <r>
      <rPr>
        <b/>
        <sz val="11"/>
        <color theme="1"/>
        <rFont val="Symbol"/>
        <family val="1"/>
        <charset val="2"/>
      </rPr>
      <t>m</t>
    </r>
    <r>
      <rPr>
        <b/>
        <sz val="11"/>
        <color theme="1"/>
        <rFont val="Calibri"/>
        <family val="2"/>
        <scheme val="minor"/>
      </rPr>
      <t>L/min/10</t>
    </r>
    <r>
      <rPr>
        <b/>
        <vertAlign val="superscript"/>
        <sz val="11"/>
        <color theme="1"/>
        <rFont val="Calibri"/>
        <family val="2"/>
        <scheme val="minor"/>
      </rPr>
      <t>6</t>
    </r>
    <r>
      <rPr>
        <b/>
        <sz val="11"/>
        <color theme="1"/>
        <rFont val="Calibri"/>
        <family val="2"/>
        <scheme val="minor"/>
      </rPr>
      <t xml:space="preserve"> cells</t>
    </r>
  </si>
  <si>
    <r>
      <t>Raw Concentration (</t>
    </r>
    <r>
      <rPr>
        <b/>
        <sz val="11"/>
        <color theme="1"/>
        <rFont val="Symbol"/>
        <family val="1"/>
        <charset val="2"/>
      </rPr>
      <t>m</t>
    </r>
    <r>
      <rPr>
        <b/>
        <sz val="11"/>
        <color theme="1"/>
        <rFont val="Calibri"/>
        <family val="2"/>
        <scheme val="minor"/>
      </rPr>
      <t>M)</t>
    </r>
  </si>
  <si>
    <r>
      <t>Dilution Corrected Concentration (</t>
    </r>
    <r>
      <rPr>
        <b/>
        <sz val="11"/>
        <color theme="1"/>
        <rFont val="Symbol"/>
        <family val="1"/>
        <charset val="2"/>
      </rPr>
      <t>m</t>
    </r>
    <r>
      <rPr>
        <b/>
        <sz val="11"/>
        <color theme="1"/>
        <rFont val="Calibri"/>
        <family val="2"/>
        <scheme val="minor"/>
      </rPr>
      <t>M)</t>
    </r>
  </si>
  <si>
    <t>raw Concentration (ng/mL)</t>
  </si>
  <si>
    <t>NF</t>
  </si>
  <si>
    <t>Issue with 240 time point samples, peak shapes were distorted somewhat which effected signal intensity, 3 of 4 injections had significantly lower values like 10 fold lower, chose to just got off of first 120 minutes of run</t>
  </si>
  <si>
    <t xml:space="preserve">This sample was unique it that there was a variable evaporation across timepoints thus to to have same volume to inject from in 96 well plate that required differe dilution correction factors. 0-90 time points </t>
  </si>
  <si>
    <t>t-15 outlier removed 113.511 ng/mL</t>
  </si>
  <si>
    <t>T-90 min outlier removed 19.497 ng/mL</t>
  </si>
  <si>
    <t>t-30 outlier removed 127.390 ng/mL</t>
  </si>
  <si>
    <t>this was a re-run of sample directly from incubation plate. There was limited sample left and there was not any no cell control sample remaining</t>
  </si>
  <si>
    <t>t-240 min rep1 removed as outlier 1.983 ng/mL</t>
  </si>
  <si>
    <t>t-120 min rep 1 removed as outlier 2.212 ng/mL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</si>
</sst>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sz val="11"/>
      <color theme="1"/>
      <name val="Calibri"/>
      <family val="1"/>
      <charset val="2"/>
      <scheme val="minor"/>
    </font>
    <font>
      <sz val="8"/>
      <name val="Arial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1" fillId="0" borderId="4" xfId="0" applyFont="1" applyBorder="1"/>
    <xf numFmtId="0" fontId="0" fillId="0" borderId="0" xfId="0" applyFill="1" applyBorder="1"/>
    <xf numFmtId="0" fontId="1" fillId="0" borderId="5" xfId="0" applyFont="1" applyBorder="1"/>
    <xf numFmtId="0" fontId="1" fillId="0" borderId="3" xfId="0" applyFont="1" applyBorder="1"/>
    <xf numFmtId="0" fontId="0" fillId="0" borderId="1" xfId="0" applyFill="1" applyBorder="1"/>
    <xf numFmtId="0" fontId="0" fillId="0" borderId="2" xfId="0" applyFill="1" applyBorder="1"/>
    <xf numFmtId="0" fontId="5" fillId="0" borderId="0" xfId="0" applyFont="1"/>
    <xf numFmtId="164" fontId="6" fillId="0" borderId="0" xfId="0" applyNumberFormat="1" applyFont="1" applyAlignment="1">
      <alignment horizontal="right"/>
    </xf>
    <xf numFmtId="0" fontId="0" fillId="0" borderId="8" xfId="0" applyBorder="1"/>
    <xf numFmtId="0" fontId="0" fillId="0" borderId="7" xfId="0" applyBorder="1"/>
    <xf numFmtId="0" fontId="0" fillId="0" borderId="6" xfId="0" applyBorder="1"/>
    <xf numFmtId="0" fontId="0" fillId="0" borderId="9" xfId="0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12" xfId="0" applyBorder="1"/>
    <xf numFmtId="0" fontId="7" fillId="2" borderId="0" xfId="0" applyFont="1" applyFill="1" applyAlignment="1"/>
    <xf numFmtId="0" fontId="0" fillId="2" borderId="0" xfId="0" applyFill="1"/>
    <xf numFmtId="0" fontId="0" fillId="0" borderId="13" xfId="0" applyFill="1" applyBorder="1"/>
    <xf numFmtId="0" fontId="0" fillId="0" borderId="14" xfId="0" applyFill="1" applyBorder="1"/>
    <xf numFmtId="0" fontId="1" fillId="0" borderId="5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Template!$A$3:$A$9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Template!$R$3:$R$9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26-4B1A-8163-993071F5C3FC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Template!$A$3:$A$9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Template!$S$3:$S$9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26-4B1A-8163-993071F5C3FC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Template!$A$3:$A$9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Template!$T$3:$T$9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26-4B1A-8163-993071F5C3FC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Template!$A$3:$A$9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Template!$U$3:$U$9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26-4B1A-8163-993071F5C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Template!$W$3:$W$9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Template!$W$3:$W$9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Template!$A$3:$A$9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Template!$V$3:$V$9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F6-461F-89F2-3D2A5D4A0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'Phen-Run 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'Phen-Run 1'!$R$3:$R$9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4.1958965514198203</c:v>
                </c:pt>
                <c:pt idx="2">
                  <c:v>4.2794119857830308</c:v>
                </c:pt>
                <c:pt idx="3">
                  <c:v>4.0889556376137071</c:v>
                </c:pt>
                <c:pt idx="4">
                  <c:v>3.3056573358844279</c:v>
                </c:pt>
                <c:pt idx="5">
                  <c:v>3.3138366064778721</c:v>
                </c:pt>
                <c:pt idx="6">
                  <c:v>3.8937347987433695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F5-42D7-9D85-4357C21B0468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'Phen-Run 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'Phen-Run 1'!$S$3:$S$9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4.2979107487120443</c:v>
                </c:pt>
                <c:pt idx="2">
                  <c:v>4.4845477232686131</c:v>
                </c:pt>
                <c:pt idx="3">
                  <c:v>4.2599463735955929</c:v>
                </c:pt>
                <c:pt idx="4">
                  <c:v>4.0314472501799585</c:v>
                </c:pt>
                <c:pt idx="5">
                  <c:v>3.5674191261111456</c:v>
                </c:pt>
                <c:pt idx="6">
                  <c:v>3.4606431487567741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F5-42D7-9D85-4357C21B0468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'Phen-Run 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'Phen-Run 1'!$T$3:$T$9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4.2490116704502583</c:v>
                </c:pt>
                <c:pt idx="2">
                  <c:v>4.3591762963189415</c:v>
                </c:pt>
                <c:pt idx="3">
                  <c:v>3.9976283270486457</c:v>
                </c:pt>
                <c:pt idx="4">
                  <c:v>4.0823223471307521</c:v>
                </c:pt>
                <c:pt idx="5">
                  <c:v>3.6621599713236872</c:v>
                </c:pt>
                <c:pt idx="6">
                  <c:v>3.468361607304363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F5-42D7-9D85-4357C21B0468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081252356959162"/>
                  <c:y val="0.269068007720409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'Phen-Run 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'Phen-Run 1'!$U$3:$U$9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4.2601220153976538</c:v>
                </c:pt>
                <c:pt idx="2">
                  <c:v>4.4615121190007248</c:v>
                </c:pt>
                <c:pt idx="3">
                  <c:v>4.0087048914024317</c:v>
                </c:pt>
                <c:pt idx="4">
                  <c:v>3.9163408078054371</c:v>
                </c:pt>
                <c:pt idx="5">
                  <c:v>3.1071986146158106</c:v>
                </c:pt>
                <c:pt idx="6">
                  <c:v>3.0140014960115034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F5-42D7-9D85-4357C21B0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'Phen-Run 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4.2126367957186148E-2</c:v>
                  </c:pt>
                  <c:pt idx="2">
                    <c:v>9.5010845394208246E-2</c:v>
                  </c:pt>
                  <c:pt idx="3">
                    <c:v>0.12113161640368959</c:v>
                  </c:pt>
                  <c:pt idx="4">
                    <c:v>0.35896860148527582</c:v>
                  </c:pt>
                  <c:pt idx="5">
                    <c:v>0.25117944694870992</c:v>
                  </c:pt>
                  <c:pt idx="6">
                    <c:v>0.35921591284839544</c:v>
                  </c:pt>
                </c:numCache>
              </c:numRef>
            </c:plus>
            <c:minus>
              <c:numRef>
                <c:f>'Phen-Run 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4.2126367957186148E-2</c:v>
                  </c:pt>
                  <c:pt idx="2">
                    <c:v>9.5010845394208246E-2</c:v>
                  </c:pt>
                  <c:pt idx="3">
                    <c:v>0.12113161640368959</c:v>
                  </c:pt>
                  <c:pt idx="4">
                    <c:v>0.35896860148527582</c:v>
                  </c:pt>
                  <c:pt idx="5">
                    <c:v>0.25117944694870992</c:v>
                  </c:pt>
                  <c:pt idx="6">
                    <c:v>0.35921591284839544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'Phen-Run 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'Phen-Run 1'!$V$3:$V$9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4.2507352464949442</c:v>
                </c:pt>
                <c:pt idx="2">
                  <c:v>4.3961620310928282</c:v>
                </c:pt>
                <c:pt idx="3">
                  <c:v>4.0888088074150941</c:v>
                </c:pt>
                <c:pt idx="4">
                  <c:v>3.8339419352501438</c:v>
                </c:pt>
                <c:pt idx="5">
                  <c:v>3.4126535796321291</c:v>
                </c:pt>
                <c:pt idx="6">
                  <c:v>3.4591852627040023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1F-43C9-8682-58BA5DE9A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3.8931913705389989</c:v>
                </c:pt>
                <c:pt idx="2">
                  <c:v>4.4532633320840489</c:v>
                </c:pt>
                <c:pt idx="3">
                  <c:v>4.5475792174452785</c:v>
                </c:pt>
                <c:pt idx="4">
                  <c:v>4.8060120929759336</c:v>
                </c:pt>
                <c:pt idx="5">
                  <c:v>4.6279199251926944</c:v>
                </c:pt>
                <c:pt idx="6">
                  <c:v>4.9171982134335526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DB-46CE-8355-29FD1C2D112F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4.2021780047297392</c:v>
                </c:pt>
                <c:pt idx="2">
                  <c:v>4.0684459973843872</c:v>
                </c:pt>
                <c:pt idx="3">
                  <c:v>4.3201377537207426</c:v>
                </c:pt>
                <c:pt idx="4">
                  <c:v>4.4686586101089691</c:v>
                </c:pt>
                <c:pt idx="5">
                  <c:v>4.4248873748531885</c:v>
                </c:pt>
                <c:pt idx="6">
                  <c:v>4.6127601145494044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DB-46CE-8355-29FD1C2D112F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4.2964496079172596</c:v>
                </c:pt>
                <c:pt idx="2">
                  <c:v>4.1330688352877702</c:v>
                </c:pt>
                <c:pt idx="3">
                  <c:v>3.9204541424060091</c:v>
                </c:pt>
                <c:pt idx="4">
                  <c:v>4.562692590298461</c:v>
                </c:pt>
                <c:pt idx="5">
                  <c:v>4.0032540041531472</c:v>
                </c:pt>
                <c:pt idx="6">
                  <c:v>4.9374187392515347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DB-46CE-8355-29FD1C2D112F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97250757771232"/>
                  <c:y val="0.269037553511917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4.4640395794443437</c:v>
                </c:pt>
                <c:pt idx="2">
                  <c:v>3.2549854306125483</c:v>
                </c:pt>
                <c:pt idx="3">
                  <c:v>3.8297634121720754</c:v>
                </c:pt>
                <c:pt idx="4">
                  <c:v>4.3325391849931671</c:v>
                </c:pt>
                <c:pt idx="5">
                  <c:v>4.0316443347608288</c:v>
                </c:pt>
                <c:pt idx="6">
                  <c:v>4.2425426582988424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DB-46CE-8355-29FD1C2D1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0.23970513861972012</c:v>
                  </c:pt>
                  <c:pt idx="2">
                    <c:v>0.51017999245825496</c:v>
                  </c:pt>
                  <c:pt idx="3">
                    <c:v>0.3377269362983239</c:v>
                  </c:pt>
                  <c:pt idx="4">
                    <c:v>0.19948471634795695</c:v>
                  </c:pt>
                  <c:pt idx="5">
                    <c:v>0.30553165519186831</c:v>
                  </c:pt>
                  <c:pt idx="6">
                    <c:v>0.32577708370102837</c:v>
                  </c:pt>
                </c:numCache>
              </c:numRef>
            </c:plus>
            <c:minus>
              <c:numRef>
                <c:f>'PFAS 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0.23970513861972012</c:v>
                  </c:pt>
                  <c:pt idx="2">
                    <c:v>0.51017999245825496</c:v>
                  </c:pt>
                  <c:pt idx="3">
                    <c:v>0.3377269362983239</c:v>
                  </c:pt>
                  <c:pt idx="4">
                    <c:v>0.19948471634795695</c:v>
                  </c:pt>
                  <c:pt idx="5">
                    <c:v>0.30553165519186831</c:v>
                  </c:pt>
                  <c:pt idx="6">
                    <c:v>0.32577708370102837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4.2139646406575855</c:v>
                </c:pt>
                <c:pt idx="2">
                  <c:v>3.9774408988421883</c:v>
                </c:pt>
                <c:pt idx="3">
                  <c:v>4.1544836314360261</c:v>
                </c:pt>
                <c:pt idx="4">
                  <c:v>4.5424756195941329</c:v>
                </c:pt>
                <c:pt idx="5">
                  <c:v>4.2719264097399652</c:v>
                </c:pt>
                <c:pt idx="6">
                  <c:v>4.6774799313833331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5-4E66-AAD1-006097C7E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(minutes)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4.5542460889814516</c:v>
                </c:pt>
                <c:pt idx="2">
                  <c:v>4.5355820432033536</c:v>
                </c:pt>
                <c:pt idx="3">
                  <c:v>4.5704739424807066</c:v>
                </c:pt>
                <c:pt idx="4">
                  <c:v>4.5549531969783752</c:v>
                </c:pt>
                <c:pt idx="5">
                  <c:v>4.1614215050915684</c:v>
                </c:pt>
                <c:pt idx="6">
                  <c:v>4.123752895132645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77-4A8A-B0C2-49529696C8AF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5.1660618999266283</c:v>
                </c:pt>
                <c:pt idx="2">
                  <c:v>5.196204637645284</c:v>
                </c:pt>
                <c:pt idx="3">
                  <c:v>5.2319309710239015</c:v>
                </c:pt>
                <c:pt idx="4">
                  <c:v>5.0277506850781819</c:v>
                </c:pt>
                <c:pt idx="5">
                  <c:v>4.4197735114392271</c:v>
                </c:pt>
                <c:pt idx="6">
                  <c:v>4.4477123159221579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77-4A8A-B0C2-49529696C8AF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5.2702094174783882</c:v>
                </c:pt>
                <c:pt idx="2">
                  <c:v>5.3300807826811898</c:v>
                </c:pt>
                <c:pt idx="3">
                  <c:v>5.3447760025457649</c:v>
                </c:pt>
                <c:pt idx="4">
                  <c:v>4.7866345980710312</c:v>
                </c:pt>
                <c:pt idx="5">
                  <c:v>4.8774131433411414</c:v>
                </c:pt>
                <c:pt idx="6">
                  <c:v>5.0955017832860809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77-4A8A-B0C2-49529696C8AF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692709234176132"/>
                  <c:y val="0.333323181930502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5.1174824633968266</c:v>
                </c:pt>
                <c:pt idx="2">
                  <c:v>5.0947549523861895</c:v>
                </c:pt>
                <c:pt idx="3">
                  <c:v>5.2024710764375879</c:v>
                </c:pt>
                <c:pt idx="4">
                  <c:v>5.197814131662045</c:v>
                </c:pt>
                <c:pt idx="5">
                  <c:v>5.2403004055540965</c:v>
                </c:pt>
                <c:pt idx="6">
                  <c:v>5.230986926979555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77-4A8A-B0C2-49529696C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0.32154438227978627</c:v>
                  </c:pt>
                  <c:pt idx="2">
                    <c:v>0.34927519104281385</c:v>
                  </c:pt>
                  <c:pt idx="3">
                    <c:v>0.35004071628440109</c:v>
                  </c:pt>
                  <c:pt idx="4">
                    <c:v>0.28086341132150733</c:v>
                  </c:pt>
                  <c:pt idx="5">
                    <c:v>0.4793880690369694</c:v>
                  </c:pt>
                  <c:pt idx="6">
                    <c:v>0.52652313527375616</c:v>
                  </c:pt>
                </c:numCache>
              </c:numRef>
            </c:plus>
            <c:minus>
              <c:numRef>
                <c:f>'PFAS 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0.32154438227978627</c:v>
                  </c:pt>
                  <c:pt idx="2">
                    <c:v>0.34927519104281385</c:v>
                  </c:pt>
                  <c:pt idx="3">
                    <c:v>0.35004071628440109</c:v>
                  </c:pt>
                  <c:pt idx="4">
                    <c:v>0.28086341132150733</c:v>
                  </c:pt>
                  <c:pt idx="5">
                    <c:v>0.4793880690369694</c:v>
                  </c:pt>
                  <c:pt idx="6">
                    <c:v>0.52652313527375616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5.026999967445823</c:v>
                </c:pt>
                <c:pt idx="2">
                  <c:v>5.0391556039790046</c:v>
                </c:pt>
                <c:pt idx="3">
                  <c:v>5.0874129981219909</c:v>
                </c:pt>
                <c:pt idx="4">
                  <c:v>4.8917881529474085</c:v>
                </c:pt>
                <c:pt idx="5">
                  <c:v>4.6747271413565077</c:v>
                </c:pt>
                <c:pt idx="6">
                  <c:v>4.7244884803301099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9D-47FE-8BE5-43D36C315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2-0 min removed'!$A$3:$A$9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2-0 min removed'!$R$3:$R$9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4.5542460889814516</c:v>
                </c:pt>
                <c:pt idx="2">
                  <c:v>4.5355820432033536</c:v>
                </c:pt>
                <c:pt idx="3">
                  <c:v>4.5704739424807066</c:v>
                </c:pt>
                <c:pt idx="4">
                  <c:v>4.5549531969783752</c:v>
                </c:pt>
                <c:pt idx="5">
                  <c:v>4.1614215050915684</c:v>
                </c:pt>
                <c:pt idx="6">
                  <c:v>4.123752895132645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A3-4B07-8A79-B1E2420D6B32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2-0 min removed'!$A$4:$A$9</c:f>
              <c:numCache>
                <c:formatCode>General</c:formatCode>
                <c:ptCount val="6"/>
                <c:pt idx="0">
                  <c:v>15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240</c:v>
                </c:pt>
              </c:numCache>
            </c:numRef>
          </c:xVal>
          <c:yVal>
            <c:numRef>
              <c:f>'PFAS 2-0 min removed'!$S$4:$S$9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4.6353129237067465</c:v>
                </c:pt>
                <c:pt idx="2">
                  <c:v>4.671039257085364</c:v>
                </c:pt>
                <c:pt idx="3">
                  <c:v>4.4668589711396454</c:v>
                </c:pt>
                <c:pt idx="4">
                  <c:v>3.8588817975006897</c:v>
                </c:pt>
                <c:pt idx="5">
                  <c:v>3.8868206019836204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A3-4B07-8A79-B1E2420D6B32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2-0 min removed'!$A$4:$A$9</c:f>
              <c:numCache>
                <c:formatCode>General</c:formatCode>
                <c:ptCount val="6"/>
                <c:pt idx="0">
                  <c:v>15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240</c:v>
                </c:pt>
              </c:numCache>
            </c:numRef>
          </c:xVal>
          <c:yVal>
            <c:numRef>
              <c:f>'PFAS 2-0 min removed'!$T$4:$T$9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4.6650415511908925</c:v>
                </c:pt>
                <c:pt idx="2">
                  <c:v>4.6797367710554676</c:v>
                </c:pt>
                <c:pt idx="3">
                  <c:v>4.1215953665807348</c:v>
                </c:pt>
                <c:pt idx="4">
                  <c:v>4.212373911850845</c:v>
                </c:pt>
                <c:pt idx="5">
                  <c:v>4.4304625517957836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A3-4B07-8A79-B1E2420D6B32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692709234176132"/>
                  <c:y val="0.333323181930502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2-0 min removed'!$A$4:$A$9</c:f>
              <c:numCache>
                <c:formatCode>General</c:formatCode>
                <c:ptCount val="6"/>
                <c:pt idx="0">
                  <c:v>15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240</c:v>
                </c:pt>
              </c:numCache>
            </c:numRef>
          </c:xVal>
          <c:yVal>
            <c:numRef>
              <c:f>'PFAS 2-0 min removed'!$U$4:$U$9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4.5824426749774547</c:v>
                </c:pt>
                <c:pt idx="2">
                  <c:v>4.6901587990288522</c:v>
                </c:pt>
                <c:pt idx="3">
                  <c:v>4.6855018542533102</c:v>
                </c:pt>
                <c:pt idx="4">
                  <c:v>4.7279881281453617</c:v>
                </c:pt>
                <c:pt idx="5">
                  <c:v>4.7186746495708194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3-4B07-8A79-B1E2420D6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2-0 min removed'!$W$3:$W$9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2.5462048503320123E-2</c:v>
                  </c:pt>
                  <c:pt idx="2">
                    <c:v>5.7302967047335854E-2</c:v>
                  </c:pt>
                  <c:pt idx="3">
                    <c:v>5.5472241855054935E-2</c:v>
                  </c:pt>
                  <c:pt idx="4">
                    <c:v>0.24110937136457589</c:v>
                  </c:pt>
                  <c:pt idx="5">
                    <c:v>0.36070355668952886</c:v>
                  </c:pt>
                  <c:pt idx="6">
                    <c:v>0.36225377365388184</c:v>
                  </c:pt>
                </c:numCache>
              </c:numRef>
            </c:plus>
            <c:minus>
              <c:numRef>
                <c:f>'PFAS 2-0 min removed'!$W$3:$W$9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2.5462048503320123E-2</c:v>
                  </c:pt>
                  <c:pt idx="2">
                    <c:v>5.7302967047335854E-2</c:v>
                  </c:pt>
                  <c:pt idx="3">
                    <c:v>5.5472241855054935E-2</c:v>
                  </c:pt>
                  <c:pt idx="4">
                    <c:v>0.24110937136457589</c:v>
                  </c:pt>
                  <c:pt idx="5">
                    <c:v>0.36070355668952886</c:v>
                  </c:pt>
                  <c:pt idx="6">
                    <c:v>0.36225377365388184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2-0 min removed'!$A$4:$A$9</c:f>
              <c:numCache>
                <c:formatCode>General</c:formatCode>
                <c:ptCount val="6"/>
                <c:pt idx="0">
                  <c:v>15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240</c:v>
                </c:pt>
              </c:numCache>
            </c:numRef>
          </c:xVal>
          <c:yVal>
            <c:numRef>
              <c:f>'PFAS 2-0 min removed'!$V$4:$V$9</c:f>
              <c:numCache>
                <c:formatCode>General</c:formatCode>
                <c:ptCount val="6"/>
                <c:pt idx="0">
                  <c:v>4.592439161736432</c:v>
                </c:pt>
                <c:pt idx="1">
                  <c:v>4.6045947982696118</c:v>
                </c:pt>
                <c:pt idx="2">
                  <c:v>4.6528521924125972</c:v>
                </c:pt>
                <c:pt idx="3">
                  <c:v>4.4572273472380166</c:v>
                </c:pt>
                <c:pt idx="4">
                  <c:v>4.2401663356471158</c:v>
                </c:pt>
                <c:pt idx="5">
                  <c:v>4.2899276746207171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4F-4320-93A6-B6A5A6392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3'!$R$3:$R$9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669-AAFA-E4F901A8FC55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700991553225454"/>
                  <c:y val="6.337681072308708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3'!$S$3:$S$9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49-4669-AAFA-E4F901A8FC55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3'!$T$3:$T$9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49-4669-AAFA-E4F901A8FC55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964225258662976"/>
                  <c:y val="0.333237963575163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3'!$U$3:$U$9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49-4669-AAFA-E4F901A8F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'PFAS 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3'!$V$3:$V$9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F8-4FF2-A983-40C4609B8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4.1226408836227009</c:v>
                </c:pt>
                <c:pt idx="2">
                  <c:v>3.9695141937820453</c:v>
                </c:pt>
                <c:pt idx="3">
                  <c:v>4.6038030342554661</c:v>
                </c:pt>
                <c:pt idx="4">
                  <c:v>4.6479266934991701</c:v>
                </c:pt>
                <c:pt idx="5">
                  <c:v>4.5493979723621756</c:v>
                </c:pt>
                <c:pt idx="6">
                  <c:v>3.990013841073849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8D-435B-B64A-2F6E69BFF087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900127311237698"/>
                  <c:y val="1.5316864017951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5.0486270291676467</c:v>
                </c:pt>
                <c:pt idx="2">
                  <c:v>4.9867726102044134</c:v>
                </c:pt>
                <c:pt idx="3">
                  <c:v>4.5931598640710218</c:v>
                </c:pt>
                <c:pt idx="4">
                  <c:v>4.9169626261160913</c:v>
                </c:pt>
                <c:pt idx="5">
                  <c:v>4.9564171677620532</c:v>
                </c:pt>
                <c:pt idx="6">
                  <c:v>5.7986949717979126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8D-435B-B64A-2F6E69BFF087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4.439073649829326</c:v>
                </c:pt>
                <c:pt idx="2">
                  <c:v>4.2913767638470945</c:v>
                </c:pt>
                <c:pt idx="3">
                  <c:v>4.8737997087840093</c:v>
                </c:pt>
                <c:pt idx="4">
                  <c:v>4.4372564924566076</c:v>
                </c:pt>
                <c:pt idx="5">
                  <c:v>4.5602171253344324</c:v>
                </c:pt>
                <c:pt idx="6">
                  <c:v>5.0379373390838218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8D-435B-B64A-2F6E69BFF087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25292688251922"/>
                  <c:y val="0.226022319729117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4.2881016543294326</c:v>
                </c:pt>
                <c:pt idx="2">
                  <c:v>4.3617465490081582</c:v>
                </c:pt>
                <c:pt idx="3">
                  <c:v>4.4956697094255009</c:v>
                </c:pt>
                <c:pt idx="4">
                  <c:v>4.1928239804656515</c:v>
                </c:pt>
                <c:pt idx="5">
                  <c:v>4.2191568441356582</c:v>
                </c:pt>
                <c:pt idx="6">
                  <c:v>4.3281980280946666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8D-435B-B64A-2F6E69BFF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4'!$W$3:$W$9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0.40390840704442926</c:v>
                  </c:pt>
                  <c:pt idx="2">
                    <c:v>0.42538622521640823</c:v>
                  </c:pt>
                  <c:pt idx="3">
                    <c:v>0.16226255636442866</c:v>
                  </c:pt>
                  <c:pt idx="4">
                    <c:v>0.30796682069259124</c:v>
                  </c:pt>
                  <c:pt idx="5">
                    <c:v>0.30161927658502091</c:v>
                  </c:pt>
                  <c:pt idx="6">
                    <c:v>0.80253156539200432</c:v>
                  </c:pt>
                </c:numCache>
              </c:numRef>
            </c:plus>
            <c:minus>
              <c:numRef>
                <c:f>'PFAS 4'!$W$3:$W$9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0.40390840704442926</c:v>
                  </c:pt>
                  <c:pt idx="2">
                    <c:v>0.42538622521640823</c:v>
                  </c:pt>
                  <c:pt idx="3">
                    <c:v>0.16226255636442866</c:v>
                  </c:pt>
                  <c:pt idx="4">
                    <c:v>0.30796682069259124</c:v>
                  </c:pt>
                  <c:pt idx="5">
                    <c:v>0.30161927658502091</c:v>
                  </c:pt>
                  <c:pt idx="6">
                    <c:v>0.80253156539200432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4.4746108042372761</c:v>
                </c:pt>
                <c:pt idx="2">
                  <c:v>4.4023525292104271</c:v>
                </c:pt>
                <c:pt idx="3">
                  <c:v>4.6416080791339995</c:v>
                </c:pt>
                <c:pt idx="4">
                  <c:v>4.5487424481343801</c:v>
                </c:pt>
                <c:pt idx="5">
                  <c:v>4.5712972773985801</c:v>
                </c:pt>
                <c:pt idx="6">
                  <c:v>4.7887110450125618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DB-4872-99F2-C04DD0570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5'!$R$3:$R$9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4.7062598066600314</c:v>
                </c:pt>
                <c:pt idx="2">
                  <c:v>5.0451584458156145</c:v>
                </c:pt>
                <c:pt idx="3">
                  <c:v>4.0145978478672646</c:v>
                </c:pt>
                <c:pt idx="4">
                  <c:v>4.3093986399865027</c:v>
                </c:pt>
                <c:pt idx="5">
                  <c:v>3.8759789185693632</c:v>
                </c:pt>
                <c:pt idx="6">
                  <c:v>3.4800164510437623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96-4C65-88CA-EF0DF8198E50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377615338594019"/>
                  <c:y val="-0.1288413375808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5'!$S$3:$S$9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4.5178662039427833</c:v>
                </c:pt>
                <c:pt idx="2">
                  <c:v>4.5534611673620491</c:v>
                </c:pt>
                <c:pt idx="3">
                  <c:v>3.7596159009052359</c:v>
                </c:pt>
                <c:pt idx="4">
                  <c:v>3.4967278162189275</c:v>
                </c:pt>
                <c:pt idx="5">
                  <c:v>3.304044963499662</c:v>
                </c:pt>
                <c:pt idx="6">
                  <c:v>2.8109834096618851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96-4C65-88CA-EF0DF8198E50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9.70813381151783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5'!$T$3:$T$9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4.8778209892045687</c:v>
                </c:pt>
                <c:pt idx="2">
                  <c:v>4.4716207269776955</c:v>
                </c:pt>
                <c:pt idx="3">
                  <c:v>3.1841626900741473</c:v>
                </c:pt>
                <c:pt idx="4">
                  <c:v>2.8964562724775398</c:v>
                </c:pt>
                <c:pt idx="5">
                  <c:v>3.4859169268252761</c:v>
                </c:pt>
                <c:pt idx="6">
                  <c:v>1.6163565267713083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496-4C65-88CA-EF0DF8198E50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01454013422971"/>
                  <c:y val="9.44956689574108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5'!$U$3:$U$9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4.4950055498543078</c:v>
                </c:pt>
                <c:pt idx="2">
                  <c:v>4.9500477091547035</c:v>
                </c:pt>
                <c:pt idx="3">
                  <c:v>4.9324103834382926</c:v>
                </c:pt>
                <c:pt idx="4">
                  <c:v>3.665495236916843</c:v>
                </c:pt>
                <c:pt idx="5">
                  <c:v>3.8658038346405723</c:v>
                </c:pt>
                <c:pt idx="6">
                  <c:v>2.5432086045816935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6-4C65-88CA-EF0DF8198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5'!$W$3:$W$9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0.17939515681462981</c:v>
                  </c:pt>
                  <c:pt idx="2">
                    <c:v>0.28469704671296187</c:v>
                  </c:pt>
                  <c:pt idx="3">
                    <c:v>0.72800992944782794</c:v>
                  </c:pt>
                  <c:pt idx="4">
                    <c:v>0.58106804618235608</c:v>
                  </c:pt>
                  <c:pt idx="5">
                    <c:v>0.28465254284491059</c:v>
                  </c:pt>
                  <c:pt idx="6">
                    <c:v>0.77224423892826899</c:v>
                  </c:pt>
                </c:numCache>
              </c:numRef>
            </c:plus>
            <c:minus>
              <c:numRef>
                <c:f>'PFAS 5'!$W$3:$W$9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0.17939515681462981</c:v>
                  </c:pt>
                  <c:pt idx="2">
                    <c:v>0.28469704671296187</c:v>
                  </c:pt>
                  <c:pt idx="3">
                    <c:v>0.72800992944782794</c:v>
                  </c:pt>
                  <c:pt idx="4">
                    <c:v>0.58106804618235608</c:v>
                  </c:pt>
                  <c:pt idx="5">
                    <c:v>0.28465254284491059</c:v>
                  </c:pt>
                  <c:pt idx="6">
                    <c:v>0.77224423892826899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5'!$V$3:$V$9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4.6492381374154226</c:v>
                </c:pt>
                <c:pt idx="2">
                  <c:v>4.7550720123275161</c:v>
                </c:pt>
                <c:pt idx="3">
                  <c:v>3.9726967055712352</c:v>
                </c:pt>
                <c:pt idx="4">
                  <c:v>3.5920194913999532</c:v>
                </c:pt>
                <c:pt idx="5">
                  <c:v>3.6329361608837187</c:v>
                </c:pt>
                <c:pt idx="6">
                  <c:v>2.6126412480146621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61-4B99-ACE6-263EF02A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(minutes)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6'!$R$3:$R$9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4.3779790158393963</c:v>
                </c:pt>
                <c:pt idx="2">
                  <c:v>4.5612536687010685</c:v>
                </c:pt>
                <c:pt idx="3">
                  <c:v>4.3555959892697258</c:v>
                </c:pt>
                <c:pt idx="4">
                  <c:v>4.3754627389845053</c:v>
                </c:pt>
                <c:pt idx="5">
                  <c:v>4.6452809479011261</c:v>
                </c:pt>
                <c:pt idx="6">
                  <c:v>4.1203575554990186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DE-48CD-AD3D-B92E5AA826B9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6'!$S$3:$S$9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4.4128084983232458</c:v>
                </c:pt>
                <c:pt idx="2">
                  <c:v>4.8657781778756917</c:v>
                </c:pt>
                <c:pt idx="3">
                  <c:v>4.7552167538700276</c:v>
                </c:pt>
                <c:pt idx="4">
                  <c:v>4.5953570808136437</c:v>
                </c:pt>
                <c:pt idx="5">
                  <c:v>4.7847108975902621</c:v>
                </c:pt>
                <c:pt idx="6">
                  <c:v>4.2645380663681864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DE-48CD-AD3D-B92E5AA826B9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6'!$T$3:$T$9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4.4212886715270434</c:v>
                </c:pt>
                <c:pt idx="2">
                  <c:v>4.938994863281235</c:v>
                </c:pt>
                <c:pt idx="3">
                  <c:v>4.6153328768148212</c:v>
                </c:pt>
                <c:pt idx="4">
                  <c:v>4.5164150992891106</c:v>
                </c:pt>
                <c:pt idx="5">
                  <c:v>4.9379967343417315</c:v>
                </c:pt>
                <c:pt idx="6">
                  <c:v>4.1623441404734338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DE-48CD-AD3D-B92E5AA826B9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992307452385881"/>
                  <c:y val="0.305358204270267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6'!$U$3:$U$9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4.5700337476903181</c:v>
                </c:pt>
                <c:pt idx="2">
                  <c:v>4.8256476939492465</c:v>
                </c:pt>
                <c:pt idx="3">
                  <c:v>4.6451079768598644</c:v>
                </c:pt>
                <c:pt idx="4">
                  <c:v>4.5787464226984778</c:v>
                </c:pt>
                <c:pt idx="5">
                  <c:v>4.8758101603211301</c:v>
                </c:pt>
                <c:pt idx="6">
                  <c:v>4.0794487144445783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E-48CD-AD3D-B92E5AA82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6'!$W$3:$W$9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8.509339438284251E-2</c:v>
                  </c:pt>
                  <c:pt idx="2">
                    <c:v>0.16460723630188873</c:v>
                  </c:pt>
                  <c:pt idx="3">
                    <c:v>0.16920283577881171</c:v>
                  </c:pt>
                  <c:pt idx="4">
                    <c:v>9.9974284108561864E-2</c:v>
                  </c:pt>
                  <c:pt idx="5">
                    <c:v>0.12712518557442043</c:v>
                  </c:pt>
                  <c:pt idx="6">
                    <c:v>7.9476277724086927E-2</c:v>
                  </c:pt>
                </c:numCache>
              </c:numRef>
            </c:plus>
            <c:minus>
              <c:numRef>
                <c:f>'PFAS 6'!$W$3:$W$9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8.509339438284251E-2</c:v>
                  </c:pt>
                  <c:pt idx="2">
                    <c:v>0.16460723630188873</c:v>
                  </c:pt>
                  <c:pt idx="3">
                    <c:v>0.16920283577881171</c:v>
                  </c:pt>
                  <c:pt idx="4">
                    <c:v>9.9974284108561864E-2</c:v>
                  </c:pt>
                  <c:pt idx="5">
                    <c:v>0.12712518557442043</c:v>
                  </c:pt>
                  <c:pt idx="6">
                    <c:v>7.9476277724086927E-2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6'!$V$3:$V$9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4.4455274833450007</c:v>
                </c:pt>
                <c:pt idx="2">
                  <c:v>4.7979186009518102</c:v>
                </c:pt>
                <c:pt idx="3">
                  <c:v>4.5928133992036102</c:v>
                </c:pt>
                <c:pt idx="4">
                  <c:v>4.5164953354464341</c:v>
                </c:pt>
                <c:pt idx="5">
                  <c:v>4.8109496850385627</c:v>
                </c:pt>
                <c:pt idx="6">
                  <c:v>4.1566721191963039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8A-4961-BE99-05D4AC388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081252356959162"/>
                  <c:y val="-0.477285301169414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7'!$R$3:$R$9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4.2990120811940331</c:v>
                </c:pt>
                <c:pt idx="2">
                  <c:v>5.0020155975761913</c:v>
                </c:pt>
                <c:pt idx="3">
                  <c:v>3.8457238758466148</c:v>
                </c:pt>
                <c:pt idx="4">
                  <c:v>3.2508474864858967</c:v>
                </c:pt>
                <c:pt idx="5">
                  <c:v>3.0267937676388033</c:v>
                </c:pt>
                <c:pt idx="6">
                  <c:v>0.90312505144415633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0E-48E6-A015-ADCDD1FE2FAD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93721202566639"/>
                  <c:y val="-0.429580920705522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7'!$S$3:$S$9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4.4849965889370758</c:v>
                </c:pt>
                <c:pt idx="2">
                  <c:v>4.7681172538807841</c:v>
                </c:pt>
                <c:pt idx="3">
                  <c:v>3.8009762439156223</c:v>
                </c:pt>
                <c:pt idx="4">
                  <c:v>2.7228827322589875</c:v>
                </c:pt>
                <c:pt idx="5">
                  <c:v>2.4509021545465588</c:v>
                </c:pt>
                <c:pt idx="6">
                  <c:v>0.41168708605283405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0E-48E6-A015-ADCDD1FE2FAD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93721202566639"/>
                  <c:y val="-9.62801787181182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7'!$T$3:$T$9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4.9311576587208874</c:v>
                </c:pt>
                <c:pt idx="2">
                  <c:v>5.3618547430735477</c:v>
                </c:pt>
                <c:pt idx="3">
                  <c:v>4.6218188576320625</c:v>
                </c:pt>
                <c:pt idx="4">
                  <c:v>3.2454356945808813</c:v>
                </c:pt>
                <c:pt idx="5">
                  <c:v>2.9144560807758548</c:v>
                </c:pt>
                <c:pt idx="6">
                  <c:v>0.96806665852210716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0E-48E6-A015-ADCDD1FE2FAD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793171694373649"/>
                  <c:y val="-0.215343043951567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7'!$U$3:$U$9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4.5976462286341642</c:v>
                </c:pt>
                <c:pt idx="2">
                  <c:v>4.6258979056277596</c:v>
                </c:pt>
                <c:pt idx="3">
                  <c:v>3.9882138028701295</c:v>
                </c:pt>
                <c:pt idx="4">
                  <c:v>2.7667021369911922</c:v>
                </c:pt>
                <c:pt idx="5">
                  <c:v>2.2447003488317949</c:v>
                </c:pt>
                <c:pt idx="6">
                  <c:v>1.7607953548343649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0E-48E6-A015-ADCDD1FE2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7'!$W$3:$W$9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0.26557486983232659</c:v>
                  </c:pt>
                  <c:pt idx="2">
                    <c:v>0.32146023337342811</c:v>
                  </c:pt>
                  <c:pt idx="3">
                    <c:v>0.38023293474911579</c:v>
                  </c:pt>
                  <c:pt idx="4">
                    <c:v>0.29116724095437618</c:v>
                  </c:pt>
                  <c:pt idx="5">
                    <c:v>0.37214638577396397</c:v>
                  </c:pt>
                  <c:pt idx="6">
                    <c:v>0.55822614675028182</c:v>
                  </c:pt>
                </c:numCache>
              </c:numRef>
            </c:plus>
            <c:minus>
              <c:numRef>
                <c:f>'PFAS 7'!$W$3:$W$9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0.26557486983232659</c:v>
                  </c:pt>
                  <c:pt idx="2">
                    <c:v>0.32146023337342811</c:v>
                  </c:pt>
                  <c:pt idx="3">
                    <c:v>0.38023293474911579</c:v>
                  </c:pt>
                  <c:pt idx="4">
                    <c:v>0.29116724095437618</c:v>
                  </c:pt>
                  <c:pt idx="5">
                    <c:v>0.37214638577396397</c:v>
                  </c:pt>
                  <c:pt idx="6">
                    <c:v>0.55822614675028182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7'!$V$3:$V$9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4.5782031393715403</c:v>
                </c:pt>
                <c:pt idx="2">
                  <c:v>4.9394713750395702</c:v>
                </c:pt>
                <c:pt idx="3">
                  <c:v>4.0641831950661071</c:v>
                </c:pt>
                <c:pt idx="4">
                  <c:v>2.9964670125792394</c:v>
                </c:pt>
                <c:pt idx="5">
                  <c:v>2.659213087948253</c:v>
                </c:pt>
                <c:pt idx="6">
                  <c:v>1.0109185377133656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D8-468A-9F81-EC9537CDF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8'!$R$3:$R$9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4.3955669719814106</c:v>
                </c:pt>
                <c:pt idx="2">
                  <c:v>4.441731365554058</c:v>
                </c:pt>
                <c:pt idx="3">
                  <c:v>4.505377393353422</c:v>
                </c:pt>
                <c:pt idx="4">
                  <c:v>4.385909085033993</c:v>
                </c:pt>
                <c:pt idx="5">
                  <c:v>4.3454814517121907</c:v>
                </c:pt>
                <c:pt idx="6">
                  <c:v>4.9618652058987029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6F-48FD-8534-CC104738D2B3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8'!$S$3:$S$9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4.6173084945985181</c:v>
                </c:pt>
                <c:pt idx="2">
                  <c:v>4.6368114837850616</c:v>
                </c:pt>
                <c:pt idx="3">
                  <c:v>4.3369196013046327</c:v>
                </c:pt>
                <c:pt idx="4">
                  <c:v>4.7196167256492503</c:v>
                </c:pt>
                <c:pt idx="5">
                  <c:v>4.4523267099774611</c:v>
                </c:pt>
                <c:pt idx="6">
                  <c:v>4.91366039212381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6F-48FD-8534-CC104738D2B3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8'!$T$3:$T$9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4.488532836471296</c:v>
                </c:pt>
                <c:pt idx="2">
                  <c:v>4.6597954406744018</c:v>
                </c:pt>
                <c:pt idx="3">
                  <c:v>4.5247865671419962</c:v>
                </c:pt>
                <c:pt idx="4">
                  <c:v>4.6193498076062021</c:v>
                </c:pt>
                <c:pt idx="5">
                  <c:v>4.6272665627002194</c:v>
                </c:pt>
                <c:pt idx="6">
                  <c:v>4.9746891297312459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6F-48FD-8534-CC104738D2B3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8'!$U$3:$U$9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4.3720501783562913</c:v>
                </c:pt>
                <c:pt idx="2">
                  <c:v>4.4379734514174549</c:v>
                </c:pt>
                <c:pt idx="3">
                  <c:v>4.37565246337034</c:v>
                </c:pt>
                <c:pt idx="4">
                  <c:v>4.5768051017920275</c:v>
                </c:pt>
                <c:pt idx="5">
                  <c:v>4.5258208023117463</c:v>
                </c:pt>
                <c:pt idx="6">
                  <c:v>4.7809459303952453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F-48FD-8534-CC104738D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8'!$W$3:$W$9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0.11130589077287563</c:v>
                  </c:pt>
                  <c:pt idx="2">
                    <c:v>0.1207242503993408</c:v>
                  </c:pt>
                  <c:pt idx="3">
                    <c:v>9.3371352473486699E-2</c:v>
                  </c:pt>
                  <c:pt idx="4">
                    <c:v>0.13980799820036627</c:v>
                  </c:pt>
                  <c:pt idx="5">
                    <c:v>0.11889687945949694</c:v>
                  </c:pt>
                  <c:pt idx="6">
                    <c:v>8.8550364104766272E-2</c:v>
                  </c:pt>
                </c:numCache>
              </c:numRef>
            </c:plus>
            <c:minus>
              <c:numRef>
                <c:f>'PFAS 8'!$W$3:$W$9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0.11130589077287563</c:v>
                  </c:pt>
                  <c:pt idx="2">
                    <c:v>0.1207242503993408</c:v>
                  </c:pt>
                  <c:pt idx="3">
                    <c:v>9.3371352473486699E-2</c:v>
                  </c:pt>
                  <c:pt idx="4">
                    <c:v>0.13980799820036627</c:v>
                  </c:pt>
                  <c:pt idx="5">
                    <c:v>0.11889687945949694</c:v>
                  </c:pt>
                  <c:pt idx="6">
                    <c:v>8.8550364104766272E-2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8'!$V$3:$V$9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4.4683646203518794</c:v>
                </c:pt>
                <c:pt idx="2">
                  <c:v>4.5440779353577438</c:v>
                </c:pt>
                <c:pt idx="3">
                  <c:v>4.4356840062925977</c:v>
                </c:pt>
                <c:pt idx="4">
                  <c:v>4.5754201800203678</c:v>
                </c:pt>
                <c:pt idx="5">
                  <c:v>4.4877238816754046</c:v>
                </c:pt>
                <c:pt idx="6">
                  <c:v>4.9077901645372508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2B-41C5-9945-D9E65333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layout>
        <c:manualLayout>
          <c:xMode val="edge"/>
          <c:yMode val="edge"/>
          <c:x val="0.43333093266114509"/>
          <c:y val="1.0178117048346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406973480133493"/>
                  <c:y val="-2.308108433010759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8- 240 min removed'!$A$3:$A$8</c:f>
              <c:numCache>
                <c:formatCode>General</c:formatCode>
                <c:ptCount val="6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</c:numCache>
            </c:numRef>
          </c:xVal>
          <c:yVal>
            <c:numRef>
              <c:f>'PFAS 8- 240 min removed'!$R$3:$R$8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4.3955669719814106</c:v>
                </c:pt>
                <c:pt idx="2">
                  <c:v>4.441731365554058</c:v>
                </c:pt>
                <c:pt idx="3">
                  <c:v>4.505377393353422</c:v>
                </c:pt>
                <c:pt idx="4">
                  <c:v>4.385909085033993</c:v>
                </c:pt>
                <c:pt idx="5">
                  <c:v>4.3454814517121907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77-40F2-97F8-14E4515B27A6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432540638937967"/>
                  <c:y val="0.13235826437725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8- 240 min removed'!$A$3:$A$8</c:f>
              <c:numCache>
                <c:formatCode>General</c:formatCode>
                <c:ptCount val="6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</c:numCache>
            </c:numRef>
          </c:xVal>
          <c:yVal>
            <c:numRef>
              <c:f>'PFAS 8- 240 min removed'!$S$3:$S$8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4.6173084945985181</c:v>
                </c:pt>
                <c:pt idx="2">
                  <c:v>4.6368114837850616</c:v>
                </c:pt>
                <c:pt idx="3">
                  <c:v>4.3369196013046327</c:v>
                </c:pt>
                <c:pt idx="4">
                  <c:v>4.7196167256492503</c:v>
                </c:pt>
                <c:pt idx="5">
                  <c:v>4.4523267099774611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77-40F2-97F8-14E4515B27A6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747634534520058"/>
                  <c:y val="0.364741239406142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8- 240 min removed'!$A$3:$A$8</c:f>
              <c:numCache>
                <c:formatCode>General</c:formatCode>
                <c:ptCount val="6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</c:numCache>
            </c:numRef>
          </c:xVal>
          <c:yVal>
            <c:numRef>
              <c:f>'PFAS 8- 240 min removed'!$T$3:$T$8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4.488532836471296</c:v>
                </c:pt>
                <c:pt idx="2">
                  <c:v>4.6597954406744018</c:v>
                </c:pt>
                <c:pt idx="3">
                  <c:v>4.5247865671419962</c:v>
                </c:pt>
                <c:pt idx="4">
                  <c:v>4.6193498076062021</c:v>
                </c:pt>
                <c:pt idx="5">
                  <c:v>4.6272665627002194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77-40F2-97F8-14E4515B27A6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46783619098387"/>
                  <c:y val="0.513238097146253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8- 240 min removed'!$A$3:$A$8</c:f>
              <c:numCache>
                <c:formatCode>General</c:formatCode>
                <c:ptCount val="6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</c:numCache>
            </c:numRef>
          </c:xVal>
          <c:yVal>
            <c:numRef>
              <c:f>'PFAS 8- 240 min removed'!$U$3:$U$8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4.3720501783562913</c:v>
                </c:pt>
                <c:pt idx="2">
                  <c:v>4.4379734514174549</c:v>
                </c:pt>
                <c:pt idx="3">
                  <c:v>4.37565246337034</c:v>
                </c:pt>
                <c:pt idx="4">
                  <c:v>4.5768051017920275</c:v>
                </c:pt>
                <c:pt idx="5">
                  <c:v>4.5258208023117463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77-40F2-97F8-14E4515B2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8- 240 min removed'!$W$3:$W$8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0.11130589077287563</c:v>
                  </c:pt>
                  <c:pt idx="2">
                    <c:v>0.1207242503993408</c:v>
                  </c:pt>
                  <c:pt idx="3">
                    <c:v>9.3371352473486699E-2</c:v>
                  </c:pt>
                  <c:pt idx="4">
                    <c:v>0.13980799820036627</c:v>
                  </c:pt>
                  <c:pt idx="5">
                    <c:v>0.11889687945949694</c:v>
                  </c:pt>
                </c:numCache>
              </c:numRef>
            </c:plus>
            <c:minus>
              <c:numRef>
                <c:f>'PFAS 8- 240 min removed'!$W$3:$W$8</c:f>
                <c:numCache>
                  <c:formatCode>General</c:formatCode>
                  <c:ptCount val="6"/>
                  <c:pt idx="0">
                    <c:v>0</c:v>
                  </c:pt>
                  <c:pt idx="1">
                    <c:v>0.11130589077287563</c:v>
                  </c:pt>
                  <c:pt idx="2">
                    <c:v>0.1207242503993408</c:v>
                  </c:pt>
                  <c:pt idx="3">
                    <c:v>9.3371352473486699E-2</c:v>
                  </c:pt>
                  <c:pt idx="4">
                    <c:v>0.13980799820036627</c:v>
                  </c:pt>
                  <c:pt idx="5">
                    <c:v>0.11889687945949694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8- 240 min removed'!$A$3:$A$8</c:f>
              <c:numCache>
                <c:formatCode>General</c:formatCode>
                <c:ptCount val="6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</c:numCache>
            </c:numRef>
          </c:xVal>
          <c:yVal>
            <c:numRef>
              <c:f>'PFAS 8- 240 min removed'!$V$3:$V$8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4.4683646203518794</c:v>
                </c:pt>
                <c:pt idx="2">
                  <c:v>4.5440779353577438</c:v>
                </c:pt>
                <c:pt idx="3">
                  <c:v>4.4356840062925977</c:v>
                </c:pt>
                <c:pt idx="4">
                  <c:v>4.5754201800203678</c:v>
                </c:pt>
                <c:pt idx="5">
                  <c:v>4.4877238816754046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3B-4B51-8280-DC9487197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9'!$R$3:$R$9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4.3736098725046544</c:v>
                </c:pt>
                <c:pt idx="2">
                  <c:v>4.3231580549964352</c:v>
                </c:pt>
                <c:pt idx="3">
                  <c:v>4.2539259131460208</c:v>
                </c:pt>
                <c:pt idx="4">
                  <c:v>3.8924432541610852</c:v>
                </c:pt>
                <c:pt idx="5">
                  <c:v>3.7563863003628351</c:v>
                </c:pt>
                <c:pt idx="6">
                  <c:v>3.0929915843339053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8E-40F3-A3E8-2892E0CF4580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9'!$S$3:$S$9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4.4521555219308091</c:v>
                </c:pt>
                <c:pt idx="2">
                  <c:v>4.4895986803006656</c:v>
                </c:pt>
                <c:pt idx="3">
                  <c:v>4.4675466690608259</c:v>
                </c:pt>
                <c:pt idx="4">
                  <c:v>4.0765775074295316</c:v>
                </c:pt>
                <c:pt idx="5">
                  <c:v>3.9953861340325032</c:v>
                </c:pt>
                <c:pt idx="6">
                  <c:v>3.2715287960277886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8E-40F3-A3E8-2892E0CF4580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9'!$T$3:$T$9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4.5134072182862486</c:v>
                </c:pt>
                <c:pt idx="2">
                  <c:v>4.3963142057103024</c:v>
                </c:pt>
                <c:pt idx="3">
                  <c:v>4.2031334779640446</c:v>
                </c:pt>
                <c:pt idx="4">
                  <c:v>4.0095653920290317</c:v>
                </c:pt>
                <c:pt idx="5">
                  <c:v>4.0822775859364917</c:v>
                </c:pt>
                <c:pt idx="6">
                  <c:v>3.1038298423553901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8E-40F3-A3E8-2892E0CF4580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76751096606252"/>
                  <c:y val="0.312405414971983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9'!$U$3:$U$9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4.4875849767592113</c:v>
                </c:pt>
                <c:pt idx="2">
                  <c:v>4.4118667773799487</c:v>
                </c:pt>
                <c:pt idx="3">
                  <c:v>4.3665061160078933</c:v>
                </c:pt>
                <c:pt idx="4">
                  <c:v>4.0592361555267322</c:v>
                </c:pt>
                <c:pt idx="5">
                  <c:v>3.7842068723064828</c:v>
                </c:pt>
                <c:pt idx="6">
                  <c:v>3.1870815906203727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E-40F3-A3E8-2892E0CF4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9'!$W$3:$W$9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6.0811762879759763E-2</c:v>
                  </c:pt>
                  <c:pt idx="2">
                    <c:v>6.8257884759847745E-2</c:v>
                  </c:pt>
                  <c:pt idx="3">
                    <c:v>0.11821666152816625</c:v>
                  </c:pt>
                  <c:pt idx="4">
                    <c:v>8.3016776012526661E-2</c:v>
                  </c:pt>
                  <c:pt idx="5">
                    <c:v>0.15945035540131927</c:v>
                  </c:pt>
                  <c:pt idx="6">
                    <c:v>8.3182057476592589E-2</c:v>
                  </c:pt>
                </c:numCache>
              </c:numRef>
            </c:plus>
            <c:minus>
              <c:numRef>
                <c:f>'PFAS 9'!$W$3:$W$9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6.0811762879759763E-2</c:v>
                  </c:pt>
                  <c:pt idx="2">
                    <c:v>6.8257884759847745E-2</c:v>
                  </c:pt>
                  <c:pt idx="3">
                    <c:v>0.11821666152816625</c:v>
                  </c:pt>
                  <c:pt idx="4">
                    <c:v>8.3016776012526661E-2</c:v>
                  </c:pt>
                  <c:pt idx="5">
                    <c:v>0.15945035540131927</c:v>
                  </c:pt>
                  <c:pt idx="6">
                    <c:v>8.3182057476592589E-2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9'!$V$3:$V$9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4.4566893973702308</c:v>
                </c:pt>
                <c:pt idx="2">
                  <c:v>4.4052344295968382</c:v>
                </c:pt>
                <c:pt idx="3">
                  <c:v>4.3227780440446963</c:v>
                </c:pt>
                <c:pt idx="4">
                  <c:v>4.0094555772865954</c:v>
                </c:pt>
                <c:pt idx="5">
                  <c:v>3.9045642231595781</c:v>
                </c:pt>
                <c:pt idx="6">
                  <c:v>3.1638579533343645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50-4572-92F3-5333675ED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93721202566639"/>
                  <c:y val="-0.496747677532674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10'!$R$3:$R$9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4.6178196324251877</c:v>
                </c:pt>
                <c:pt idx="2">
                  <c:v>4.5158221568043695</c:v>
                </c:pt>
                <c:pt idx="3">
                  <c:v>4.5074687727066038</c:v>
                </c:pt>
                <c:pt idx="4">
                  <c:v>4.4041979838344218</c:v>
                </c:pt>
                <c:pt idx="5">
                  <c:v>4.4335151561662167</c:v>
                </c:pt>
                <c:pt idx="6">
                  <c:v>4.3548178120512127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61-4F7A-B2A6-0B6466EF5484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-0.303877168025752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10'!$S$3:$S$9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4.5510279869456429</c:v>
                </c:pt>
                <c:pt idx="2">
                  <c:v>4.372529279493178</c:v>
                </c:pt>
                <c:pt idx="3">
                  <c:v>4.4539489170745306</c:v>
                </c:pt>
                <c:pt idx="4">
                  <c:v>4.3774979912132688</c:v>
                </c:pt>
                <c:pt idx="5">
                  <c:v>4.3949209449536557</c:v>
                </c:pt>
                <c:pt idx="6">
                  <c:v>4.2844211038912547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61-4F7A-B2A6-0B6466EF5484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352048179789564"/>
                  <c:y val="9.864011273399984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10'!$T$3:$T$9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4.6355183345153321</c:v>
                </c:pt>
                <c:pt idx="2">
                  <c:v>4.4900366450317524</c:v>
                </c:pt>
                <c:pt idx="3">
                  <c:v>4.6849400607430587</c:v>
                </c:pt>
                <c:pt idx="4">
                  <c:v>4.6021500146034775</c:v>
                </c:pt>
                <c:pt idx="5">
                  <c:v>4.5609638304620734</c:v>
                </c:pt>
                <c:pt idx="6">
                  <c:v>4.4105800554160997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61-4F7A-B2A6-0B6466EF5484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369333019544697"/>
                  <c:y val="0.257309210394502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10'!$U$3:$U$9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4.5080367317237764</c:v>
                </c:pt>
                <c:pt idx="2">
                  <c:v>4.6845006282983848</c:v>
                </c:pt>
                <c:pt idx="3">
                  <c:v>4.7174397806611639</c:v>
                </c:pt>
                <c:pt idx="4">
                  <c:v>4.5861278862605115</c:v>
                </c:pt>
                <c:pt idx="5">
                  <c:v>4.5931514076992741</c:v>
                </c:pt>
                <c:pt idx="6">
                  <c:v>4.4274592255984766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61-4F7A-B2A6-0B6466EF5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10'!$W$3:$W$9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5.9206615027559313E-2</c:v>
                  </c:pt>
                  <c:pt idx="2">
                    <c:v>0.12864696921878055</c:v>
                  </c:pt>
                  <c:pt idx="3">
                    <c:v>0.12983606094075262</c:v>
                  </c:pt>
                  <c:pt idx="4">
                    <c:v>0.11805650441127268</c:v>
                  </c:pt>
                  <c:pt idx="5">
                    <c:v>9.6228030756428148E-2</c:v>
                  </c:pt>
                  <c:pt idx="6">
                    <c:v>6.4551523971431546E-2</c:v>
                  </c:pt>
                </c:numCache>
              </c:numRef>
            </c:plus>
            <c:minus>
              <c:numRef>
                <c:f>'PFAS 10'!$W$3:$W$9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5.9206615027559313E-2</c:v>
                  </c:pt>
                  <c:pt idx="2">
                    <c:v>0.12864696921878055</c:v>
                  </c:pt>
                  <c:pt idx="3">
                    <c:v>0.12983606094075262</c:v>
                  </c:pt>
                  <c:pt idx="4">
                    <c:v>0.11805650441127268</c:v>
                  </c:pt>
                  <c:pt idx="5">
                    <c:v>9.6228030756428148E-2</c:v>
                  </c:pt>
                  <c:pt idx="6">
                    <c:v>6.4551523971431546E-2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10'!$V$3:$V$9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4.5781006714024848</c:v>
                </c:pt>
                <c:pt idx="2">
                  <c:v>4.5157221774069214</c:v>
                </c:pt>
                <c:pt idx="3">
                  <c:v>4.5909493827963388</c:v>
                </c:pt>
                <c:pt idx="4">
                  <c:v>4.4924934689779192</c:v>
                </c:pt>
                <c:pt idx="5">
                  <c:v>4.4956378348203057</c:v>
                </c:pt>
                <c:pt idx="6">
                  <c:v>4.3693195492392611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0F-4668-A36E-1677984B5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11'!$R$3:$R$9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4.5552238329689265</c:v>
                </c:pt>
                <c:pt idx="2">
                  <c:v>4.2792285403273347</c:v>
                </c:pt>
                <c:pt idx="3">
                  <c:v>4.9715042999489416</c:v>
                </c:pt>
                <c:pt idx="4">
                  <c:v>4.6910411365670361</c:v>
                </c:pt>
                <c:pt idx="5">
                  <c:v>5.099222214785482</c:v>
                </c:pt>
                <c:pt idx="6">
                  <c:v>5.0018260345056129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1A-4E3F-8440-68AD826C3401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124830228054406"/>
                  <c:y val="3.533783467906206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11'!$S$3:$S$9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4.551606993027888</c:v>
                </c:pt>
                <c:pt idx="2">
                  <c:v>4.2464110632949383</c:v>
                </c:pt>
                <c:pt idx="3">
                  <c:v>4.8522897714254398</c:v>
                </c:pt>
                <c:pt idx="4">
                  <c:v>5.1617083366039322</c:v>
                </c:pt>
                <c:pt idx="5">
                  <c:v>5.1633877459467721</c:v>
                </c:pt>
                <c:pt idx="6">
                  <c:v>4.7468043423955519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1A-4E3F-8440-68AD826C3401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124830228054406"/>
                  <c:y val="0.123579972350784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11'!$T$3:$T$9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4.4550607090502696</c:v>
                </c:pt>
                <c:pt idx="2">
                  <c:v>4.5442799632459412</c:v>
                </c:pt>
                <c:pt idx="3">
                  <c:v>4.2810926715246493</c:v>
                </c:pt>
                <c:pt idx="4">
                  <c:v>5.0321626409927633</c:v>
                </c:pt>
                <c:pt idx="5">
                  <c:v>4.3968410838853584</c:v>
                </c:pt>
                <c:pt idx="6">
                  <c:v>4.6328089126715337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1A-4E3F-8440-68AD826C3401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36749565468871"/>
                  <c:y val="0.262733265212077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11'!$U$3:$U$9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4.5045860034293197</c:v>
                </c:pt>
                <c:pt idx="2">
                  <c:v>5.1408800118131452</c:v>
                </c:pt>
                <c:pt idx="3">
                  <c:v>4.4355606735699649</c:v>
                </c:pt>
                <c:pt idx="4">
                  <c:v>4.6858458811309456</c:v>
                </c:pt>
                <c:pt idx="5">
                  <c:v>4.8557752530431326</c:v>
                </c:pt>
                <c:pt idx="6">
                  <c:v>4.7236031433586625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1A-4E3F-8440-68AD826C3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4.7076919239361817E-2</c:v>
                  </c:pt>
                  <c:pt idx="2">
                    <c:v>0.41417636151717724</c:v>
                  </c:pt>
                  <c:pt idx="3">
                    <c:v>0.32938143070524323</c:v>
                  </c:pt>
                  <c:pt idx="4">
                    <c:v>0.24170935483769188</c:v>
                  </c:pt>
                  <c:pt idx="5">
                    <c:v>0.34755847159671699</c:v>
                  </c:pt>
                  <c:pt idx="6">
                    <c:v>0.1582178147292351</c:v>
                  </c:pt>
                </c:numCache>
              </c:numRef>
            </c:plus>
            <c:minus>
              <c:numRef>
                <c:f>'PFAS 11'!$W$3:$W$9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4.7076919239361817E-2</c:v>
                  </c:pt>
                  <c:pt idx="2">
                    <c:v>0.41417636151717724</c:v>
                  </c:pt>
                  <c:pt idx="3">
                    <c:v>0.32938143070524323</c:v>
                  </c:pt>
                  <c:pt idx="4">
                    <c:v>0.24170935483769188</c:v>
                  </c:pt>
                  <c:pt idx="5">
                    <c:v>0.34755847159671699</c:v>
                  </c:pt>
                  <c:pt idx="6">
                    <c:v>0.1582178147292351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11'!$V$3:$V$9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4.5166193846191014</c:v>
                </c:pt>
                <c:pt idx="2">
                  <c:v>4.5526998946703401</c:v>
                </c:pt>
                <c:pt idx="3">
                  <c:v>4.6351118541172482</c:v>
                </c:pt>
                <c:pt idx="4">
                  <c:v>4.8926894988236693</c:v>
                </c:pt>
                <c:pt idx="5">
                  <c:v>4.8788065744151865</c:v>
                </c:pt>
                <c:pt idx="6">
                  <c:v>4.7762606082328407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DE-49E2-9228-819AA2B51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369333019544697"/>
                  <c:y val="5.00453473850119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12'!$R$3:$R$9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4.5251882953319384</c:v>
                </c:pt>
                <c:pt idx="2">
                  <c:v>4.6704411791177476</c:v>
                </c:pt>
                <c:pt idx="3">
                  <c:v>4.6007360704532436</c:v>
                </c:pt>
                <c:pt idx="4">
                  <c:v>4.2827544043798902</c:v>
                </c:pt>
                <c:pt idx="5">
                  <c:v>4.7249702861470064</c:v>
                </c:pt>
                <c:pt idx="6">
                  <c:v>4.5159541381573129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84-401F-96B5-71FD012FF87C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3957644607401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12'!$S$3:$S$9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4.4295675603781559</c:v>
                </c:pt>
                <c:pt idx="2">
                  <c:v>4.3134811873020453</c:v>
                </c:pt>
                <c:pt idx="3">
                  <c:v>4.3414204625384532</c:v>
                </c:pt>
                <c:pt idx="4">
                  <c:v>4.1870877358501781</c:v>
                </c:pt>
                <c:pt idx="5">
                  <c:v>4.4475631616529281</c:v>
                </c:pt>
                <c:pt idx="6">
                  <c:v>4.2577271758466892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84-401F-96B5-71FD012FF87C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000589771435215"/>
                  <c:y val="0.2596541844483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12'!$T$3:$T$9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4.4080355710668577</c:v>
                </c:pt>
                <c:pt idx="2">
                  <c:v>4.5460495091007136</c:v>
                </c:pt>
                <c:pt idx="3">
                  <c:v>4.2838906130505654</c:v>
                </c:pt>
                <c:pt idx="4">
                  <c:v>4.1831691329023606</c:v>
                </c:pt>
                <c:pt idx="5">
                  <c:v>4.5741801776448794</c:v>
                </c:pt>
                <c:pt idx="6">
                  <c:v>4.262146541070269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84-401F-96B5-71FD012FF87C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25292688251922"/>
                  <c:y val="0.364894579017317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12'!$U$3:$U$9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4.4396180270222985</c:v>
                </c:pt>
                <c:pt idx="2">
                  <c:v>4.5035408210928818</c:v>
                </c:pt>
                <c:pt idx="3">
                  <c:v>4.6450890259599023</c:v>
                </c:pt>
                <c:pt idx="4">
                  <c:v>4.216687123870634</c:v>
                </c:pt>
                <c:pt idx="5">
                  <c:v>4.5153919580199711</c:v>
                </c:pt>
                <c:pt idx="6">
                  <c:v>4.2737921730194337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84-401F-96B5-71FD012FF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887347674168782"/>
                  <c:y val="-0.160891135292438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5.1439646303588611E-2</c:v>
                  </c:pt>
                  <c:pt idx="2">
                    <c:v>0.14797723081965017</c:v>
                  </c:pt>
                  <c:pt idx="3">
                    <c:v>0.18156527442581882</c:v>
                  </c:pt>
                  <c:pt idx="4">
                    <c:v>4.6051744678778837E-2</c:v>
                  </c:pt>
                  <c:pt idx="5">
                    <c:v>0.11821735429730482</c:v>
                  </c:pt>
                  <c:pt idx="6">
                    <c:v>0.12588192663144898</c:v>
                  </c:pt>
                </c:numCache>
              </c:numRef>
            </c:plus>
            <c:minus>
              <c:numRef>
                <c:f>'PFAS 12'!$W$3:$W$9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5.1439646303588611E-2</c:v>
                  </c:pt>
                  <c:pt idx="2">
                    <c:v>0.14797723081965017</c:v>
                  </c:pt>
                  <c:pt idx="3">
                    <c:v>0.18156527442581882</c:v>
                  </c:pt>
                  <c:pt idx="4">
                    <c:v>4.6051744678778837E-2</c:v>
                  </c:pt>
                  <c:pt idx="5">
                    <c:v>0.11821735429730482</c:v>
                  </c:pt>
                  <c:pt idx="6">
                    <c:v>0.12588192663144898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12'!$V$3:$V$9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4.4506023634498124</c:v>
                </c:pt>
                <c:pt idx="2">
                  <c:v>4.5083781741533473</c:v>
                </c:pt>
                <c:pt idx="3">
                  <c:v>4.4677840430005409</c:v>
                </c:pt>
                <c:pt idx="4">
                  <c:v>4.2174245992507657</c:v>
                </c:pt>
                <c:pt idx="5">
                  <c:v>4.5655263958661969</c:v>
                </c:pt>
                <c:pt idx="6">
                  <c:v>4.327405007023426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67-4B05-895F-4167BDB9B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13'!$R$3:$R$9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4.7207847972927599</c:v>
                </c:pt>
                <c:pt idx="2">
                  <c:v>4.4114922433261912</c:v>
                </c:pt>
                <c:pt idx="3">
                  <c:v>4.3592717592619676</c:v>
                </c:pt>
                <c:pt idx="4">
                  <c:v>4.1484453028507673</c:v>
                </c:pt>
                <c:pt idx="5">
                  <c:v>4.7731829183416936</c:v>
                </c:pt>
                <c:pt idx="6">
                  <c:v>4.3519019062357449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5C-4FD9-93AB-BDBCDF1CBE13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945494344715734"/>
                  <c:y val="4.99451690676070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13'!$S$3:$S$9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4.3536424579389239</c:v>
                </c:pt>
                <c:pt idx="2">
                  <c:v>4.1950660087184879</c:v>
                </c:pt>
                <c:pt idx="3">
                  <c:v>4.3937224399268162</c:v>
                </c:pt>
                <c:pt idx="4">
                  <c:v>4.3911957201381062</c:v>
                </c:pt>
                <c:pt idx="5">
                  <c:v>4.9919949869635207</c:v>
                </c:pt>
                <c:pt idx="6">
                  <c:v>4.3365205916789655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5C-4FD9-93AB-BDBCDF1CBE13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13'!$T$3:$T$9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4.6078364742346167</c:v>
                </c:pt>
                <c:pt idx="2">
                  <c:v>4.6881032085155399</c:v>
                </c:pt>
                <c:pt idx="3">
                  <c:v>4.4854309424106118</c:v>
                </c:pt>
                <c:pt idx="4">
                  <c:v>4.0815399036292339</c:v>
                </c:pt>
                <c:pt idx="5">
                  <c:v>4.8165068458216131</c:v>
                </c:pt>
                <c:pt idx="6">
                  <c:v>4.2321572470838156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5C-4FD9-93AB-BDBCDF1CBE13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361050700495352"/>
                  <c:y val="0.320613358444698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13'!$U$3:$U$9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4.6554035545875969</c:v>
                </c:pt>
                <c:pt idx="2">
                  <c:v>4.4501646618854753</c:v>
                </c:pt>
                <c:pt idx="3">
                  <c:v>4.7387484988609483</c:v>
                </c:pt>
                <c:pt idx="4">
                  <c:v>4.4484054546892926</c:v>
                </c:pt>
                <c:pt idx="5">
                  <c:v>4.6398891024967863</c:v>
                </c:pt>
                <c:pt idx="6">
                  <c:v>4.3912370452973644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5C-4FD9-93AB-BDBCDF1CB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0.1606659351029274</c:v>
                  </c:pt>
                  <c:pt idx="2">
                    <c:v>0.20199530775293451</c:v>
                  </c:pt>
                  <c:pt idx="3">
                    <c:v>0.17144697916194723</c:v>
                  </c:pt>
                  <c:pt idx="4">
                    <c:v>0.17961305659875137</c:v>
                  </c:pt>
                  <c:pt idx="5">
                    <c:v>0.14534195145244036</c:v>
                  </c:pt>
                  <c:pt idx="6">
                    <c:v>6.7893667837550131E-2</c:v>
                  </c:pt>
                </c:numCache>
              </c:numRef>
            </c:plus>
            <c:minus>
              <c:numRef>
                <c:f>'PFAS 13'!$W$3:$W$9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0.1606659351029274</c:v>
                  </c:pt>
                  <c:pt idx="2">
                    <c:v>0.20199530775293451</c:v>
                  </c:pt>
                  <c:pt idx="3">
                    <c:v>0.17144697916194723</c:v>
                  </c:pt>
                  <c:pt idx="4">
                    <c:v>0.17961305659875137</c:v>
                  </c:pt>
                  <c:pt idx="5">
                    <c:v>0.14534195145244036</c:v>
                  </c:pt>
                  <c:pt idx="6">
                    <c:v>6.7893667837550131E-2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13'!$V$3:$V$9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4.5844168210134741</c:v>
                </c:pt>
                <c:pt idx="2">
                  <c:v>4.4362065306114236</c:v>
                </c:pt>
                <c:pt idx="3">
                  <c:v>4.4942934101150858</c:v>
                </c:pt>
                <c:pt idx="4">
                  <c:v>4.2673965953268507</c:v>
                </c:pt>
                <c:pt idx="5">
                  <c:v>4.8053934634059043</c:v>
                </c:pt>
                <c:pt idx="6">
                  <c:v>4.3279541975739733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41-4B05-9BDF-85DA64EDD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14'!$R$3:$R$9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4.3893113472806071</c:v>
                </c:pt>
                <c:pt idx="2">
                  <c:v>4.4169051465632805</c:v>
                </c:pt>
                <c:pt idx="3">
                  <c:v>4.483843227685675</c:v>
                </c:pt>
                <c:pt idx="4">
                  <c:v>4.0212522030796034</c:v>
                </c:pt>
                <c:pt idx="5">
                  <c:v>4.0884804327866506</c:v>
                </c:pt>
                <c:pt idx="6">
                  <c:v>5.1387514720050156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A9-4A88-B48E-D7255D38109C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746718687531721"/>
                  <c:y val="2.685313190812980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14'!$S$3:$S$9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4.2736903947288711</c:v>
                </c:pt>
                <c:pt idx="2">
                  <c:v>4.0240017375059649</c:v>
                </c:pt>
                <c:pt idx="3">
                  <c:v>4.2080595639840066</c:v>
                </c:pt>
                <c:pt idx="4">
                  <c:v>3.6708159226735986</c:v>
                </c:pt>
                <c:pt idx="5">
                  <c:v>3.8839283078284308</c:v>
                </c:pt>
                <c:pt idx="6">
                  <c:v>4.4691310757852554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A9-4A88-B48E-D7255D38109C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14'!$T$3:$T$9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4.7488283446164576</c:v>
                </c:pt>
                <c:pt idx="2">
                  <c:v>4.625252888458756</c:v>
                </c:pt>
                <c:pt idx="3">
                  <c:v>4.6172476722165747</c:v>
                </c:pt>
                <c:pt idx="4">
                  <c:v>4.1577142902767097</c:v>
                </c:pt>
                <c:pt idx="5">
                  <c:v>4.4452604378291376</c:v>
                </c:pt>
                <c:pt idx="6">
                  <c:v>4.2194262795856039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A9-4A88-B48E-D7255D38109C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684426915126788"/>
                  <c:y val="0.44742468260169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14'!$U$3:$U$9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5.5081365521236565</c:v>
                </c:pt>
                <c:pt idx="2">
                  <c:v>5.0075195686555665</c:v>
                </c:pt>
                <c:pt idx="3">
                  <c:v>4.9005732633768071</c:v>
                </c:pt>
                <c:pt idx="4">
                  <c:v>4.8585984123462538</c:v>
                </c:pt>
                <c:pt idx="5">
                  <c:v>5.1725709062114582</c:v>
                </c:pt>
                <c:pt idx="6">
                  <c:v>5.4000304925520721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A9-4A88-B48E-D7255D381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281033384469833"/>
                  <c:y val="-0.195468577037949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14'!$W$3:$W$9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0.55681780802104597</c:v>
                  </c:pt>
                  <c:pt idx="2">
                    <c:v>0.41044136319791685</c:v>
                  </c:pt>
                  <c:pt idx="3">
                    <c:v>0.28792371964410851</c:v>
                  </c:pt>
                  <c:pt idx="4">
                    <c:v>0.49847366845844321</c:v>
                  </c:pt>
                  <c:pt idx="5">
                    <c:v>0.56635234338929463</c:v>
                  </c:pt>
                  <c:pt idx="6">
                    <c:v>0.55411863411522033</c:v>
                  </c:pt>
                </c:numCache>
              </c:numRef>
            </c:plus>
            <c:minus>
              <c:numRef>
                <c:f>'PFAS 14'!$W$3:$W$9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0.55681780802104597</c:v>
                  </c:pt>
                  <c:pt idx="2">
                    <c:v>0.41044136319791685</c:v>
                  </c:pt>
                  <c:pt idx="3">
                    <c:v>0.28792371964410851</c:v>
                  </c:pt>
                  <c:pt idx="4">
                    <c:v>0.49847366845844321</c:v>
                  </c:pt>
                  <c:pt idx="5">
                    <c:v>0.56635234338929463</c:v>
                  </c:pt>
                  <c:pt idx="6">
                    <c:v>0.55411863411522033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14'!$V$3:$V$9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4.7299916596873981</c:v>
                </c:pt>
                <c:pt idx="2">
                  <c:v>4.5184198352958926</c:v>
                </c:pt>
                <c:pt idx="3">
                  <c:v>4.5524309318157661</c:v>
                </c:pt>
                <c:pt idx="4">
                  <c:v>4.177095207094041</c:v>
                </c:pt>
                <c:pt idx="5">
                  <c:v>4.397560021163919</c:v>
                </c:pt>
                <c:pt idx="6">
                  <c:v>4.8068348299819874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7D-487E-A635-D2FDC1617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15'!$R$3:$R$9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3.2833736561146463</c:v>
                </c:pt>
                <c:pt idx="2">
                  <c:v>3.1159014577821749</c:v>
                </c:pt>
                <c:pt idx="3">
                  <c:v>2.812281765050531</c:v>
                </c:pt>
                <c:pt idx="4">
                  <c:v>3.3182240080828183</c:v>
                </c:pt>
                <c:pt idx="5">
                  <c:v>2.7032688124833575</c:v>
                </c:pt>
                <c:pt idx="6">
                  <c:v>4.3154763272150216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46-4C78-8D88-9B8BE2B856A9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15'!$S$3:$S$9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2.7765122995643754</c:v>
                </c:pt>
                <c:pt idx="2">
                  <c:v>2.1998204857489929</c:v>
                </c:pt>
                <c:pt idx="3">
                  <c:v>2.6703199884437625</c:v>
                </c:pt>
                <c:pt idx="4">
                  <c:v>3.1133530114848478</c:v>
                </c:pt>
                <c:pt idx="5">
                  <c:v>1.7989743196350854</c:v>
                </c:pt>
                <c:pt idx="6">
                  <c:v>4.5146250920392914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46-4C78-8D88-9B8BE2B856A9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692709234176132"/>
                  <c:y val="0.113338809748018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15'!$T$3:$T$9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2.5078344124880592</c:v>
                </c:pt>
                <c:pt idx="2">
                  <c:v>2.3428189585091137</c:v>
                </c:pt>
                <c:pt idx="3">
                  <c:v>1.5462456558792805</c:v>
                </c:pt>
                <c:pt idx="4">
                  <c:v>2.6567687007987564</c:v>
                </c:pt>
                <c:pt idx="5">
                  <c:v>1.9008700903464049</c:v>
                </c:pt>
                <c:pt idx="6">
                  <c:v>4.510430442118655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46-4C78-8D88-9B8BE2B856A9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36749565468871"/>
                  <c:y val="0.310086887993962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15'!$U$3:$U$9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2.306016528727763</c:v>
                </c:pt>
                <c:pt idx="2">
                  <c:v>2.3101810744911497</c:v>
                </c:pt>
                <c:pt idx="3">
                  <c:v>2.6895013214454782</c:v>
                </c:pt>
                <c:pt idx="4">
                  <c:v>2.5575686223016647</c:v>
                </c:pt>
                <c:pt idx="5">
                  <c:v>1.9827604882981908</c:v>
                </c:pt>
                <c:pt idx="6">
                  <c:v>4.3723199113253628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6-4C78-8D88-9B8BE2B85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15'!$W$3:$W$9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0.42307220061584788</c:v>
                  </c:pt>
                  <c:pt idx="2">
                    <c:v>0.4202915147337829</c:v>
                  </c:pt>
                  <c:pt idx="3">
                    <c:v>0.59224292303284831</c:v>
                  </c:pt>
                  <c:pt idx="4">
                    <c:v>0.36346687610397671</c:v>
                  </c:pt>
                  <c:pt idx="5">
                    <c:v>0.41145986291296466</c:v>
                  </c:pt>
                  <c:pt idx="6">
                    <c:v>0.10010053644769105</c:v>
                  </c:pt>
                </c:numCache>
              </c:numRef>
            </c:plus>
            <c:minus>
              <c:numRef>
                <c:f>'PFAS 15'!$W$3:$W$9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0.42307220061584788</c:v>
                  </c:pt>
                  <c:pt idx="2">
                    <c:v>0.4202915147337829</c:v>
                  </c:pt>
                  <c:pt idx="3">
                    <c:v>0.59224292303284831</c:v>
                  </c:pt>
                  <c:pt idx="4">
                    <c:v>0.36346687610397671</c:v>
                  </c:pt>
                  <c:pt idx="5">
                    <c:v>0.41145986291296466</c:v>
                  </c:pt>
                  <c:pt idx="6">
                    <c:v>0.10010053644769105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15'!$V$3:$V$9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2.7184342242237109</c:v>
                </c:pt>
                <c:pt idx="2">
                  <c:v>2.4921804941328576</c:v>
                </c:pt>
                <c:pt idx="3">
                  <c:v>2.429587182704763</c:v>
                </c:pt>
                <c:pt idx="4">
                  <c:v>2.9114785856670218</c:v>
                </c:pt>
                <c:pt idx="5">
                  <c:v>2.0964684276907595</c:v>
                </c:pt>
                <c:pt idx="6">
                  <c:v>4.4282129431745823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F1-486D-92FB-C2DF121B5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15-reinject'!$A$3:$A$9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15-reinject'!$R$3:$R$9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4.6051701859880918</c:v>
                </c:pt>
                <c:pt idx="2">
                  <c:v>4.6103420391663876</c:v>
                </c:pt>
                <c:pt idx="3">
                  <c:v>4.5427410552026615</c:v>
                </c:pt>
                <c:pt idx="4">
                  <c:v>4.7317272195061673</c:v>
                </c:pt>
                <c:pt idx="5">
                  <c:v>4.2115598633500833</c:v>
                </c:pt>
                <c:pt idx="6">
                  <c:v>4.6024395008046231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7-4AF0-9BA2-78E23FDFD4FB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700991553225454"/>
                  <c:y val="-6.295205465728997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15-reinject'!$A$3:$A$9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15-reinject'!$S$3:$S$9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4.6051701859880918</c:v>
                </c:pt>
                <c:pt idx="2">
                  <c:v>5.0570494939845618</c:v>
                </c:pt>
                <c:pt idx="3">
                  <c:v>4.9901493060520927</c:v>
                </c:pt>
                <c:pt idx="4">
                  <c:v>4.9034652612526468</c:v>
                </c:pt>
                <c:pt idx="5">
                  <c:v>4.8156766036879208</c:v>
                </c:pt>
                <c:pt idx="6">
                  <c:v>4.7907491857761348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A7-4AF0-9BA2-78E23FDFD4FB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692709234176132"/>
                  <c:y val="0.113338809748018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15-reinject'!$A$3:$A$9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15-reinject'!$T$3:$T$9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4.6051701859880918</c:v>
                </c:pt>
                <c:pt idx="2">
                  <c:v>5.2537524888688223</c:v>
                </c:pt>
                <c:pt idx="3">
                  <c:v>4.8477937280969909</c:v>
                </c:pt>
                <c:pt idx="4">
                  <c:v>5.1452419790570758</c:v>
                </c:pt>
                <c:pt idx="5">
                  <c:v>5.0905788277270334</c:v>
                </c:pt>
                <c:pt idx="6">
                  <c:v>4.9295389950553483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A7-4AF0-9BA2-78E23FDFD4FB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36749565468871"/>
                  <c:y val="0.310086887993962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15-reinject'!$A$3:$A$9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15-reinject'!$U$3:$U$9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4.6051701859880918</c:v>
                </c:pt>
                <c:pt idx="2">
                  <c:v>4.6424350446935865</c:v>
                </c:pt>
                <c:pt idx="3">
                  <c:v>5.0055567638599303</c:v>
                </c:pt>
                <c:pt idx="4">
                  <c:v>4.5917128503406133</c:v>
                </c:pt>
                <c:pt idx="5">
                  <c:v>4.6990537173345572</c:v>
                </c:pt>
                <c:pt idx="6">
                  <c:v>4.8123800817333438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7-4AF0-9BA2-78E23FDFD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15-reinject'!$W$3:$W$9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0.31607762038387921</c:v>
                  </c:pt>
                  <c:pt idx="3">
                    <c:v>0.21463560828611791</c:v>
                  </c:pt>
                  <c:pt idx="4">
                    <c:v>0.23842058045981535</c:v>
                  </c:pt>
                  <c:pt idx="5">
                    <c:v>0.36716772686723803</c:v>
                  </c:pt>
                  <c:pt idx="6">
                    <c:v>0.13539644933315401</c:v>
                  </c:pt>
                </c:numCache>
              </c:numRef>
            </c:plus>
            <c:minus>
              <c:numRef>
                <c:f>'PFAS 15-reinject'!$W$3:$W$9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0.31607762038387921</c:v>
                  </c:pt>
                  <c:pt idx="3">
                    <c:v>0.21463560828611791</c:v>
                  </c:pt>
                  <c:pt idx="4">
                    <c:v>0.23842058045981535</c:v>
                  </c:pt>
                  <c:pt idx="5">
                    <c:v>0.36716772686723803</c:v>
                  </c:pt>
                  <c:pt idx="6">
                    <c:v>0.13539644933315401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15-reinject'!$A$3:$A$9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15-reinject'!$V$3:$V$9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4.6051701859880918</c:v>
                </c:pt>
                <c:pt idx="2">
                  <c:v>4.8908947666783398</c:v>
                </c:pt>
                <c:pt idx="3">
                  <c:v>4.8465602133029186</c:v>
                </c:pt>
                <c:pt idx="4">
                  <c:v>4.8430368275391258</c:v>
                </c:pt>
                <c:pt idx="5">
                  <c:v>4.7042172530248987</c:v>
                </c:pt>
                <c:pt idx="6">
                  <c:v>4.7837769408423627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F-405B-A455-B65412FC2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16'!$R$3:$R$9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3.7463611637007759</c:v>
                </c:pt>
                <c:pt idx="2">
                  <c:v>3.7987108870673465</c:v>
                </c:pt>
                <c:pt idx="3">
                  <c:v>3.7709354565566513</c:v>
                </c:pt>
                <c:pt idx="4">
                  <c:v>3.8772359188166461</c:v>
                </c:pt>
                <c:pt idx="5">
                  <c:v>3.6042003653849233</c:v>
                </c:pt>
                <c:pt idx="6">
                  <c:v>4.4905088914269804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9E-4F7F-A018-C9A628115D5E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16'!$S$3:$S$9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3.7376759556658445</c:v>
                </c:pt>
                <c:pt idx="2">
                  <c:v>3.671682669363717</c:v>
                </c:pt>
                <c:pt idx="3">
                  <c:v>4.3887033047863362</c:v>
                </c:pt>
                <c:pt idx="4">
                  <c:v>3.9196452429382189</c:v>
                </c:pt>
                <c:pt idx="5">
                  <c:v>3.5191066360685244</c:v>
                </c:pt>
                <c:pt idx="6">
                  <c:v>4.2950511313223352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9E-4F7F-A018-C9A628115D5E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16'!$T$3:$T$9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4.4712723220026733</c:v>
                </c:pt>
                <c:pt idx="2">
                  <c:v>4.1850084648936177</c:v>
                </c:pt>
                <c:pt idx="3">
                  <c:v>4.6736515958621059</c:v>
                </c:pt>
                <c:pt idx="4">
                  <c:v>4.4505370280920404</c:v>
                </c:pt>
                <c:pt idx="5">
                  <c:v>4.036313115167391</c:v>
                </c:pt>
                <c:pt idx="6">
                  <c:v>4.8534654697884223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9E-4F7F-A018-C9A628115D5E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980789896761645"/>
                  <c:y val="0.35846580246171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16'!$U$3:$U$9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4.9648645091116821</c:v>
                </c:pt>
                <c:pt idx="2">
                  <c:v>4.6873890135617051</c:v>
                </c:pt>
                <c:pt idx="3">
                  <c:v>4.7378988684779024</c:v>
                </c:pt>
                <c:pt idx="4">
                  <c:v>4.9100407909315242</c:v>
                </c:pt>
                <c:pt idx="5">
                  <c:v>4.5114273540604009</c:v>
                </c:pt>
                <c:pt idx="6">
                  <c:v>5.3610370341584588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E-4F7F-A018-C9A628115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16'!$W$3:$W$9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0.59847797541158321</c:v>
                  </c:pt>
                  <c:pt idx="2">
                    <c:v>0.45667820224944539</c:v>
                  </c:pt>
                  <c:pt idx="3">
                    <c:v>0.44147598696406165</c:v>
                  </c:pt>
                  <c:pt idx="4">
                    <c:v>0.48913458897879797</c:v>
                  </c:pt>
                  <c:pt idx="5">
                    <c:v>0.45597511533445917</c:v>
                  </c:pt>
                  <c:pt idx="6">
                    <c:v>0.46846752577378981</c:v>
                  </c:pt>
                </c:numCache>
              </c:numRef>
            </c:plus>
            <c:minus>
              <c:numRef>
                <c:f>'PFAS 16'!$W$3:$W$9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0.59847797541158321</c:v>
                  </c:pt>
                  <c:pt idx="2">
                    <c:v>0.45667820224944539</c:v>
                  </c:pt>
                  <c:pt idx="3">
                    <c:v>0.44147598696406165</c:v>
                  </c:pt>
                  <c:pt idx="4">
                    <c:v>0.48913458897879797</c:v>
                  </c:pt>
                  <c:pt idx="5">
                    <c:v>0.45597511533445917</c:v>
                  </c:pt>
                  <c:pt idx="6">
                    <c:v>0.46846752577378981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16'!$V$3:$V$9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4.230043487620244</c:v>
                </c:pt>
                <c:pt idx="2">
                  <c:v>4.0856977587215964</c:v>
                </c:pt>
                <c:pt idx="3">
                  <c:v>4.3927973064207491</c:v>
                </c:pt>
                <c:pt idx="4">
                  <c:v>4.2893647451946073</c:v>
                </c:pt>
                <c:pt idx="5">
                  <c:v>3.9177618676703103</c:v>
                </c:pt>
                <c:pt idx="6">
                  <c:v>4.7500156316740494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85-45B0-9410-547CD1D7E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 - Run 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 - Run 2'!$R$3:$R$9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4.1821006236249563</c:v>
                </c:pt>
                <c:pt idx="2">
                  <c:v>3.9822007961123016</c:v>
                </c:pt>
                <c:pt idx="3">
                  <c:v>4.6331862852117247</c:v>
                </c:pt>
                <c:pt idx="4">
                  <c:v>4.0975911241762812</c:v>
                </c:pt>
                <c:pt idx="5">
                  <c:v>3.3069406130201036</c:v>
                </c:pt>
                <c:pt idx="6">
                  <c:v>2.5876954551158442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38-427D-93DA-4923CB4A3F59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 - Run 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 - Run 2'!$S$3:$S$9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4.3874517918683953</c:v>
                </c:pt>
                <c:pt idx="2">
                  <c:v>4.1976325280674693</c:v>
                </c:pt>
                <c:pt idx="3">
                  <c:v>4.6268895589527679</c:v>
                </c:pt>
                <c:pt idx="4">
                  <c:v>4.1615806144834355</c:v>
                </c:pt>
                <c:pt idx="5">
                  <c:v>3.2750769051907946</c:v>
                </c:pt>
                <c:pt idx="6">
                  <c:v>2.9332727430403973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38-427D-93DA-4923CB4A3F59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08872090484559"/>
                  <c:y val="7.447977399771593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 - Run 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 - Run 2'!$T$3:$T$9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4.3052426307883316</c:v>
                </c:pt>
                <c:pt idx="2">
                  <c:v>4.2126903757786271</c:v>
                </c:pt>
                <c:pt idx="3">
                  <c:v>4.4839879509450533</c:v>
                </c:pt>
                <c:pt idx="4">
                  <c:v>4.0673452561058321</c:v>
                </c:pt>
                <c:pt idx="5">
                  <c:v>3.3050213816453748</c:v>
                </c:pt>
                <c:pt idx="6">
                  <c:v>2.9027340906454211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38-427D-93DA-4923CB4A3F59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295470203629126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 - Run 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 - Run 2'!$U$3:$U$9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4.7401345170610023</c:v>
                </c:pt>
                <c:pt idx="2">
                  <c:v>4.5531009720102302</c:v>
                </c:pt>
                <c:pt idx="3">
                  <c:v>4.7601912466969818</c:v>
                </c:pt>
                <c:pt idx="4">
                  <c:v>4.2825193528265553</c:v>
                </c:pt>
                <c:pt idx="5">
                  <c:v>3.4243498515587296</c:v>
                </c:pt>
                <c:pt idx="6">
                  <c:v>3.2551588926656922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8-427D-93DA-4923CB4A3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'Phen - Run 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0.23961936587205965</c:v>
                  </c:pt>
                  <c:pt idx="2">
                    <c:v>0.23592499086075785</c:v>
                  </c:pt>
                  <c:pt idx="3">
                    <c:v>0.11288213693283325</c:v>
                  </c:pt>
                  <c:pt idx="4">
                    <c:v>9.5312770330542321E-2</c:v>
                  </c:pt>
                  <c:pt idx="5">
                    <c:v>6.5968601457617071E-2</c:v>
                  </c:pt>
                  <c:pt idx="6">
                    <c:v>0.27278303160222611</c:v>
                  </c:pt>
                </c:numCache>
              </c:numRef>
            </c:plus>
            <c:minus>
              <c:numRef>
                <c:f>'Phen - Run 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0.23961936587205965</c:v>
                  </c:pt>
                  <c:pt idx="2">
                    <c:v>0.23592499086075785</c:v>
                  </c:pt>
                  <c:pt idx="3">
                    <c:v>0.11288213693283325</c:v>
                  </c:pt>
                  <c:pt idx="4">
                    <c:v>9.5312770330542321E-2</c:v>
                  </c:pt>
                  <c:pt idx="5">
                    <c:v>6.5968601457617071E-2</c:v>
                  </c:pt>
                  <c:pt idx="6">
                    <c:v>0.27278303160222611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'Phen - Run 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 - Run 2'!$V$3:$V$9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4.4037323908356711</c:v>
                </c:pt>
                <c:pt idx="2">
                  <c:v>4.2364061679921576</c:v>
                </c:pt>
                <c:pt idx="3">
                  <c:v>4.6260637604516326</c:v>
                </c:pt>
                <c:pt idx="4">
                  <c:v>4.1522590868980256</c:v>
                </c:pt>
                <c:pt idx="5">
                  <c:v>3.3278471878537506</c:v>
                </c:pt>
                <c:pt idx="6">
                  <c:v>2.9197152953668386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B9-4A38-B5E5-1D280BED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17'!$R$3:$R$9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3.4652317532631587</c:v>
                </c:pt>
                <c:pt idx="2">
                  <c:v>4.3152909077443296</c:v>
                </c:pt>
                <c:pt idx="3">
                  <c:v>3.5164036880825718</c:v>
                </c:pt>
                <c:pt idx="4">
                  <c:v>3.0674922585433975</c:v>
                </c:pt>
                <c:pt idx="5">
                  <c:v>3.0699200037933334</c:v>
                </c:pt>
                <c:pt idx="6">
                  <c:v>2.8650311749074606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EE-4AA3-B18E-6E3255E89D3D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0.152015654531733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17'!$S$3:$S$9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3.3890402237691557</c:v>
                </c:pt>
                <c:pt idx="2">
                  <c:v>3.5582570683282539</c:v>
                </c:pt>
                <c:pt idx="3">
                  <c:v>3.1309982428303371</c:v>
                </c:pt>
                <c:pt idx="4">
                  <c:v>2.906897525108012</c:v>
                </c:pt>
                <c:pt idx="5">
                  <c:v>2.8759888109290692</c:v>
                </c:pt>
                <c:pt idx="6">
                  <c:v>2.5689691756407056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EE-4AA3-B18E-6E3255E89D3D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-2.44710250913292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17'!$T$3:$T$9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4.1380092660168533</c:v>
                </c:pt>
                <c:pt idx="2">
                  <c:v>3.5354485981365045</c:v>
                </c:pt>
                <c:pt idx="3">
                  <c:v>3.0972863377882249</c:v>
                </c:pt>
                <c:pt idx="4">
                  <c:v>2.7427692158530808</c:v>
                </c:pt>
                <c:pt idx="5">
                  <c:v>3.5550696777316761</c:v>
                </c:pt>
                <c:pt idx="6">
                  <c:v>2.5118675209784112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EE-4AA3-B18E-6E3255E89D3D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17'!$U$3:$U$9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4.9582087391724903</c:v>
                </c:pt>
                <c:pt idx="2">
                  <c:v>4.3573240603305692</c:v>
                </c:pt>
                <c:pt idx="3">
                  <c:v>3.9498210755692447</c:v>
                </c:pt>
                <c:pt idx="4">
                  <c:v>3.5339405569096431</c:v>
                </c:pt>
                <c:pt idx="5">
                  <c:v>4.083954157080294</c:v>
                </c:pt>
                <c:pt idx="6">
                  <c:v>3.0958392416188665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EE-4AA3-B18E-6E3255E89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17'!$W$3:$W$9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0.72934826175108447</c:v>
                  </c:pt>
                  <c:pt idx="2">
                    <c:v>0.45620980253686216</c:v>
                  </c:pt>
                  <c:pt idx="3">
                    <c:v>0.39900607194660187</c:v>
                  </c:pt>
                  <c:pt idx="4">
                    <c:v>0.34094023113163457</c:v>
                  </c:pt>
                  <c:pt idx="5">
                    <c:v>0.54016160169713068</c:v>
                  </c:pt>
                  <c:pt idx="6">
                    <c:v>0.27195668672023549</c:v>
                  </c:pt>
                </c:numCache>
              </c:numRef>
            </c:plus>
            <c:minus>
              <c:numRef>
                <c:f>'PFAS 17'!$W$3:$W$9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0.72934826175108447</c:v>
                  </c:pt>
                  <c:pt idx="2">
                    <c:v>0.45620980253686216</c:v>
                  </c:pt>
                  <c:pt idx="3">
                    <c:v>0.39900607194660187</c:v>
                  </c:pt>
                  <c:pt idx="4">
                    <c:v>0.34094023113163457</c:v>
                  </c:pt>
                  <c:pt idx="5">
                    <c:v>0.54016160169713068</c:v>
                  </c:pt>
                  <c:pt idx="6">
                    <c:v>0.27195668672023549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17'!$V$3:$V$9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3.9876224955554145</c:v>
                </c:pt>
                <c:pt idx="2">
                  <c:v>3.9415801586349142</c:v>
                </c:pt>
                <c:pt idx="3">
                  <c:v>3.4236273360675948</c:v>
                </c:pt>
                <c:pt idx="4">
                  <c:v>3.0627748891035331</c:v>
                </c:pt>
                <c:pt idx="5">
                  <c:v>3.3962331623835933</c:v>
                </c:pt>
                <c:pt idx="6">
                  <c:v>2.760426778286361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78-4A53-8357-1A23CAB85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0.43772020863804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18'!$R$3:$R$9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3.8862648801853106</c:v>
                </c:pt>
                <c:pt idx="2">
                  <c:v>3.7471344582854367</c:v>
                </c:pt>
                <c:pt idx="3">
                  <c:v>3.9518901388549343</c:v>
                </c:pt>
                <c:pt idx="4">
                  <c:v>2.9810945500421999</c:v>
                </c:pt>
                <c:pt idx="5">
                  <c:v>2.25333983161243</c:v>
                </c:pt>
                <c:pt idx="6">
                  <c:v>1.9909466678636909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75-40CB-B49A-5A7D70418023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0.292863697381338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18'!$S$3:$S$9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3.5854412227865544</c:v>
                </c:pt>
                <c:pt idx="2">
                  <c:v>4.1678969776230694</c:v>
                </c:pt>
                <c:pt idx="3">
                  <c:v>3.1842045446240985</c:v>
                </c:pt>
                <c:pt idx="4">
                  <c:v>3.3267845977884143</c:v>
                </c:pt>
                <c:pt idx="5">
                  <c:v>2.7730514426271595</c:v>
                </c:pt>
                <c:pt idx="6">
                  <c:v>2.0142001830197911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75-40CB-B49A-5A7D70418023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65741368213021"/>
                  <c:y val="-0.139369410884708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18'!$T$3:$T$9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3.7341317403564989</c:v>
                </c:pt>
                <c:pt idx="2">
                  <c:v>4.0477208809559029</c:v>
                </c:pt>
                <c:pt idx="3">
                  <c:v>3.4291998089402957</c:v>
                </c:pt>
                <c:pt idx="4">
                  <c:v>2.7978393297275534</c:v>
                </c:pt>
                <c:pt idx="5">
                  <c:v>1.885924529783563</c:v>
                </c:pt>
                <c:pt idx="6">
                  <c:v>1.5267958400121429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75-40CB-B49A-5A7D70418023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18'!$U$3:$U$9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4.9873364992626792</c:v>
                </c:pt>
                <c:pt idx="2">
                  <c:v>5.2335987224946718</c:v>
                </c:pt>
                <c:pt idx="3">
                  <c:v>3.8023688173286425</c:v>
                </c:pt>
                <c:pt idx="4">
                  <c:v>3.665123385878859</c:v>
                </c:pt>
                <c:pt idx="5">
                  <c:v>3.6584012744918502</c:v>
                </c:pt>
                <c:pt idx="6">
                  <c:v>1.8951793655320337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5-40CB-B49A-5A7D70418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18'!$W$3:$W$9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0.63796156358807976</c:v>
                  </c:pt>
                  <c:pt idx="2">
                    <c:v>0.64765204535494847</c:v>
                  </c:pt>
                  <c:pt idx="3">
                    <c:v>0.34956018015191093</c:v>
                  </c:pt>
                  <c:pt idx="4">
                    <c:v>0.3837769968054569</c:v>
                  </c:pt>
                  <c:pt idx="5">
                    <c:v>0.76875462685403595</c:v>
                  </c:pt>
                  <c:pt idx="6">
                    <c:v>0.22593942101274947</c:v>
                  </c:pt>
                </c:numCache>
              </c:numRef>
            </c:plus>
            <c:minus>
              <c:numRef>
                <c:f>'PFAS 18'!$W$3:$W$9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0.63796156358807976</c:v>
                  </c:pt>
                  <c:pt idx="2">
                    <c:v>0.64765204535494847</c:v>
                  </c:pt>
                  <c:pt idx="3">
                    <c:v>0.34956018015191093</c:v>
                  </c:pt>
                  <c:pt idx="4">
                    <c:v>0.3837769968054569</c:v>
                  </c:pt>
                  <c:pt idx="5">
                    <c:v>0.76875462685403595</c:v>
                  </c:pt>
                  <c:pt idx="6">
                    <c:v>0.22593942101274947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18'!$V$3:$V$9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4.0482935856477607</c:v>
                </c:pt>
                <c:pt idx="2">
                  <c:v>4.2990877598397708</c:v>
                </c:pt>
                <c:pt idx="3">
                  <c:v>3.5919158274369929</c:v>
                </c:pt>
                <c:pt idx="4">
                  <c:v>3.1927104658592564</c:v>
                </c:pt>
                <c:pt idx="5">
                  <c:v>2.6426792696287507</c:v>
                </c:pt>
                <c:pt idx="6">
                  <c:v>1.8567805141069145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55-46EF-8FE6-94B93B2A4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</a:t>
                </a:r>
                <a:r>
                  <a:rPr lang="en-US" baseline="0"/>
                  <a:t> Remaining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19'!$R$3:$R$9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3.8280931592358924</c:v>
                </c:pt>
                <c:pt idx="2">
                  <c:v>3.12538944759434</c:v>
                </c:pt>
                <c:pt idx="3">
                  <c:v>4.0561642633871884</c:v>
                </c:pt>
                <c:pt idx="4">
                  <c:v>3.8715021043699629</c:v>
                </c:pt>
                <c:pt idx="5">
                  <c:v>3.5168618010861281</c:v>
                </c:pt>
                <c:pt idx="6">
                  <c:v>5.1269298315242944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07-4B03-ABB5-0B0460B7D1D0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19'!$S$3:$S$9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4.2522399377944966</c:v>
                </c:pt>
                <c:pt idx="2">
                  <c:v>4.202799060769741</c:v>
                </c:pt>
                <c:pt idx="3">
                  <c:v>4.8023220071588568</c:v>
                </c:pt>
                <c:pt idx="4">
                  <c:v>4.5517568125950785</c:v>
                </c:pt>
                <c:pt idx="5">
                  <c:v>4.0934488487681113</c:v>
                </c:pt>
                <c:pt idx="6">
                  <c:v>4.5036212795779402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07-4B03-ABB5-0B0460B7D1D0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65741368213021"/>
                  <c:y val="-4.3548449573574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19'!$T$3:$T$9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3.6757621222891506</c:v>
                </c:pt>
                <c:pt idx="2">
                  <c:v>3.4230065131822935</c:v>
                </c:pt>
                <c:pt idx="3">
                  <c:v>4.2646239200307487</c:v>
                </c:pt>
                <c:pt idx="4">
                  <c:v>3.5364554711378271</c:v>
                </c:pt>
                <c:pt idx="5">
                  <c:v>2.7149658090881412</c:v>
                </c:pt>
                <c:pt idx="6">
                  <c:v>3.1839676468106486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07-4B03-ABB5-0B0460B7D1D0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19'!$U$3:$U$9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3.9075599774363705</c:v>
                </c:pt>
                <c:pt idx="2">
                  <c:v>3.3356780622780389</c:v>
                </c:pt>
                <c:pt idx="3">
                  <c:v>4.0821635627214938</c:v>
                </c:pt>
                <c:pt idx="4">
                  <c:v>4.1433025917057851</c:v>
                </c:pt>
                <c:pt idx="5">
                  <c:v>2.9439579410104129</c:v>
                </c:pt>
                <c:pt idx="6">
                  <c:v>3.5293158827645117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7-4B03-ABB5-0B0460B7D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19'!$W$3:$W$9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0.24397428181862491</c:v>
                  </c:pt>
                  <c:pt idx="2">
                    <c:v>0.47092198534656804</c:v>
                  </c:pt>
                  <c:pt idx="3">
                    <c:v>0.34664126155981279</c:v>
                  </c:pt>
                  <c:pt idx="4">
                    <c:v>0.42961351931003172</c:v>
                  </c:pt>
                  <c:pt idx="5">
                    <c:v>0.61763600881452163</c:v>
                  </c:pt>
                  <c:pt idx="6">
                    <c:v>0.89097362719296058</c:v>
                  </c:pt>
                </c:numCache>
              </c:numRef>
            </c:plus>
            <c:minus>
              <c:numRef>
                <c:f>'PFAS 19'!$W$3:$W$9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0.24397428181862491</c:v>
                  </c:pt>
                  <c:pt idx="2">
                    <c:v>0.47092198534656804</c:v>
                  </c:pt>
                  <c:pt idx="3">
                    <c:v>0.34664126155981279</c:v>
                  </c:pt>
                  <c:pt idx="4">
                    <c:v>0.42961351931003172</c:v>
                  </c:pt>
                  <c:pt idx="5">
                    <c:v>0.61763600881452163</c:v>
                  </c:pt>
                  <c:pt idx="6">
                    <c:v>0.89097362719296058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19'!$V$3:$V$9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3.9159137991889774</c:v>
                </c:pt>
                <c:pt idx="2">
                  <c:v>3.5217182709561032</c:v>
                </c:pt>
                <c:pt idx="3">
                  <c:v>4.3013184383245715</c:v>
                </c:pt>
                <c:pt idx="4">
                  <c:v>4.0257542449521635</c:v>
                </c:pt>
                <c:pt idx="5">
                  <c:v>3.3173085999881984</c:v>
                </c:pt>
                <c:pt idx="6">
                  <c:v>4.0859586601693492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F6-4903-94FB-74F776168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19-reinject'!$A$3:$A$9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19-reinject'!$R$3:$R$9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4.5179209644508802</c:v>
                </c:pt>
                <c:pt idx="2">
                  <c:v>4.4906075387816173</c:v>
                </c:pt>
                <c:pt idx="3">
                  <c:v>4.8427506859505831</c:v>
                </c:pt>
                <c:pt idx="4">
                  <c:v>4.7682505450201953</c:v>
                </c:pt>
                <c:pt idx="5">
                  <c:v>4.8257896010166634</c:v>
                </c:pt>
                <c:pt idx="6">
                  <c:v>5.0948798619113758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46-4073-ABED-860821BA94FC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19-reinject'!$A$3:$A$9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19-reinject'!$S$3:$S$9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4.3335810213175252</c:v>
                </c:pt>
                <c:pt idx="2">
                  <c:v>4.1849357100768616</c:v>
                </c:pt>
                <c:pt idx="3">
                  <c:v>4.562021641128478</c:v>
                </c:pt>
                <c:pt idx="4">
                  <c:v>4.5216897920416184</c:v>
                </c:pt>
                <c:pt idx="5">
                  <c:v>4.6063240717557088</c:v>
                </c:pt>
                <c:pt idx="6">
                  <c:v>4.6608698660811747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46-4073-ABED-860821BA94FC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5.2579992386447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19-reinject'!$A$3:$A$9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19-reinject'!$T$3:$T$9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4.2997053799457001</c:v>
                </c:pt>
                <c:pt idx="2">
                  <c:v>4.2173430821532696</c:v>
                </c:pt>
                <c:pt idx="3">
                  <c:v>4.4685854073170388</c:v>
                </c:pt>
                <c:pt idx="4">
                  <c:v>4.4533234529812189</c:v>
                </c:pt>
                <c:pt idx="5">
                  <c:v>4.3672786107745063</c:v>
                </c:pt>
                <c:pt idx="6">
                  <c:v>4.2637959179618248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46-4073-ABED-860821BA94FC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19-reinject'!$A$3:$A$9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19-reinject'!$U$3:$U$9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4.3143438384349357</c:v>
                </c:pt>
                <c:pt idx="2">
                  <c:v>4.3624155873343549</c:v>
                </c:pt>
                <c:pt idx="3">
                  <c:v>4.2472329325672789</c:v>
                </c:pt>
                <c:pt idx="4">
                  <c:v>4.4678767808708537</c:v>
                </c:pt>
                <c:pt idx="5">
                  <c:v>4.34895603915961</c:v>
                </c:pt>
                <c:pt idx="6">
                  <c:v>4.5315272695738402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6-4073-ABED-860821BA9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19-reinject'!$W$3:$W$9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0.10197009976083245</c:v>
                  </c:pt>
                  <c:pt idx="2">
                    <c:v>0.14087147892426113</c:v>
                  </c:pt>
                  <c:pt idx="3">
                    <c:v>0.24668958663346602</c:v>
                  </c:pt>
                  <c:pt idx="4">
                    <c:v>0.14662232442548401</c:v>
                  </c:pt>
                  <c:pt idx="5">
                    <c:v>0.22536719031922919</c:v>
                  </c:pt>
                  <c:pt idx="6">
                    <c:v>0.34671177340924897</c:v>
                  </c:pt>
                </c:numCache>
              </c:numRef>
            </c:plus>
            <c:minus>
              <c:numRef>
                <c:f>'PFAS 19-reinject'!$W$3:$W$9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0.10197009976083245</c:v>
                  </c:pt>
                  <c:pt idx="2">
                    <c:v>0.14087147892426113</c:v>
                  </c:pt>
                  <c:pt idx="3">
                    <c:v>0.24668958663346602</c:v>
                  </c:pt>
                  <c:pt idx="4">
                    <c:v>0.14662232442548401</c:v>
                  </c:pt>
                  <c:pt idx="5">
                    <c:v>0.22536719031922919</c:v>
                  </c:pt>
                  <c:pt idx="6">
                    <c:v>0.34671177340924897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19-reinject'!$A$3:$A$9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19-reinject'!$V$3:$V$9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4.3663878010372601</c:v>
                </c:pt>
                <c:pt idx="2">
                  <c:v>4.3138254795865256</c:v>
                </c:pt>
                <c:pt idx="3">
                  <c:v>4.5301476667408451</c:v>
                </c:pt>
                <c:pt idx="4">
                  <c:v>4.5527851427284718</c:v>
                </c:pt>
                <c:pt idx="5">
                  <c:v>4.5370870806766224</c:v>
                </c:pt>
                <c:pt idx="6">
                  <c:v>4.6377682288820541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BD-4F64-9B76-2689F946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20'!$R$3:$R$9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4.2004610093694463</c:v>
                </c:pt>
                <c:pt idx="2">
                  <c:v>4.3984211972895197</c:v>
                </c:pt>
                <c:pt idx="3">
                  <c:v>4.7141879190652762</c:v>
                </c:pt>
                <c:pt idx="4">
                  <c:v>4.3661921330690809</c:v>
                </c:pt>
                <c:pt idx="5">
                  <c:v>4.1633619645768158</c:v>
                </c:pt>
                <c:pt idx="6">
                  <c:v>3.9142433522197155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8B-43A5-A21C-F6857B7A9A54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4.934997629113154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20'!$S$3:$S$9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4.4718059754436039</c:v>
                </c:pt>
                <c:pt idx="2">
                  <c:v>4.4523705605637769</c:v>
                </c:pt>
                <c:pt idx="3">
                  <c:v>4.4974874711297774</c:v>
                </c:pt>
                <c:pt idx="4">
                  <c:v>4.5374357354159169</c:v>
                </c:pt>
                <c:pt idx="5">
                  <c:v>3.7927012096601156</c:v>
                </c:pt>
                <c:pt idx="6">
                  <c:v>4.0033630408004832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8B-43A5-A21C-F6857B7A9A54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20'!$T$3:$T$9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4.4533271257180367</c:v>
                </c:pt>
                <c:pt idx="2">
                  <c:v>4.3300267749760675</c:v>
                </c:pt>
                <c:pt idx="3">
                  <c:v>4.2854613732006532</c:v>
                </c:pt>
                <c:pt idx="4">
                  <c:v>4.5391426606974079</c:v>
                </c:pt>
                <c:pt idx="5">
                  <c:v>3.8963950268631287</c:v>
                </c:pt>
                <c:pt idx="6">
                  <c:v>3.9616332430693491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8B-43A5-A21C-F6857B7A9A54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01454013422971"/>
                  <c:y val="0.3907216178130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20'!$U$3:$U$9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4.4422891896049839</c:v>
                </c:pt>
                <c:pt idx="2">
                  <c:v>4.3004784927683746</c:v>
                </c:pt>
                <c:pt idx="3">
                  <c:v>4.572981398540513</c:v>
                </c:pt>
                <c:pt idx="4">
                  <c:v>4.2802816650995315</c:v>
                </c:pt>
                <c:pt idx="5">
                  <c:v>3.8238442434467346</c:v>
                </c:pt>
                <c:pt idx="6">
                  <c:v>4.4363536867211266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8B-43A5-A21C-F6857B7A9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21840802382307E-2"/>
          <c:y val="0.12056587091069851"/>
          <c:w val="0.898892230118567"/>
          <c:h val="0.7478752689070364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20'!$W$3:$W$9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0.12825260774934724</c:v>
                  </c:pt>
                  <c:pt idx="2">
                    <c:v>6.836995397756053E-2</c:v>
                  </c:pt>
                  <c:pt idx="3">
                    <c:v>0.17889172259441102</c:v>
                  </c:pt>
                  <c:pt idx="4">
                    <c:v>0.12902099615130797</c:v>
                  </c:pt>
                  <c:pt idx="5">
                    <c:v>0.16855239948922521</c:v>
                  </c:pt>
                  <c:pt idx="6">
                    <c:v>0.24106864463866001</c:v>
                  </c:pt>
                </c:numCache>
              </c:numRef>
            </c:plus>
            <c:minus>
              <c:numRef>
                <c:f>'PFAS 20'!$W$3:$W$9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0.12825260774934724</c:v>
                  </c:pt>
                  <c:pt idx="2">
                    <c:v>6.836995397756053E-2</c:v>
                  </c:pt>
                  <c:pt idx="3">
                    <c:v>0.17889172259441102</c:v>
                  </c:pt>
                  <c:pt idx="4">
                    <c:v>0.12902099615130797</c:v>
                  </c:pt>
                  <c:pt idx="5">
                    <c:v>0.16855239948922521</c:v>
                  </c:pt>
                  <c:pt idx="6">
                    <c:v>0.24106864463866001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20'!$V$3:$V$9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4.3919708250340177</c:v>
                </c:pt>
                <c:pt idx="2">
                  <c:v>4.3703242563994351</c:v>
                </c:pt>
                <c:pt idx="3">
                  <c:v>4.5175295404840554</c:v>
                </c:pt>
                <c:pt idx="4">
                  <c:v>4.4307630485704843</c:v>
                </c:pt>
                <c:pt idx="5">
                  <c:v>3.9190756111366984</c:v>
                </c:pt>
                <c:pt idx="6">
                  <c:v>4.0788983307026685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F2-4B68-91DA-3C420A0A9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01454013422971"/>
                  <c:y val="3.92413162095196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21'!$R$3:$R$9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4.4330097434287685</c:v>
                </c:pt>
                <c:pt idx="2">
                  <c:v>4.4435731936059888</c:v>
                </c:pt>
                <c:pt idx="3">
                  <c:v>4.5261416524413063</c:v>
                </c:pt>
                <c:pt idx="4">
                  <c:v>4.5195699655396426</c:v>
                </c:pt>
                <c:pt idx="5">
                  <c:v>4.1387874576808024</c:v>
                </c:pt>
                <c:pt idx="6">
                  <c:v>4.409422407897706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63-40B2-A01A-C8C54AC7E11F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08872090484559"/>
                  <c:y val="0.19342509667207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21'!$S$3:$S$9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4.5101069395883036</c:v>
                </c:pt>
                <c:pt idx="2">
                  <c:v>4.2992639219562134</c:v>
                </c:pt>
                <c:pt idx="3">
                  <c:v>4.5472619125073068</c:v>
                </c:pt>
                <c:pt idx="4">
                  <c:v>4.5120102284918975</c:v>
                </c:pt>
                <c:pt idx="5">
                  <c:v>4.1893649086864793</c:v>
                </c:pt>
                <c:pt idx="6">
                  <c:v>4.5015303892533991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63-40B2-A01A-C8C54AC7E11F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308878069630609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21'!$T$3:$T$9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4.5315607932636368</c:v>
                </c:pt>
                <c:pt idx="2">
                  <c:v>4.4230025440214655</c:v>
                </c:pt>
                <c:pt idx="3">
                  <c:v>4.6288556431869416</c:v>
                </c:pt>
                <c:pt idx="4">
                  <c:v>4.6065538101240877</c:v>
                </c:pt>
                <c:pt idx="5">
                  <c:v>4.1357506896405196</c:v>
                </c:pt>
                <c:pt idx="6">
                  <c:v>4.4730001346079842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63-40B2-A01A-C8C54AC7E11F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01454013422971"/>
                  <c:y val="0.433629994723941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21'!$U$3:$U$9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4.653325411781803</c:v>
                </c:pt>
                <c:pt idx="2">
                  <c:v>4.557234161727723</c:v>
                </c:pt>
                <c:pt idx="3">
                  <c:v>4.6159305056521864</c:v>
                </c:pt>
                <c:pt idx="4">
                  <c:v>4.523619753354299</c:v>
                </c:pt>
                <c:pt idx="5">
                  <c:v>4.3657324768486614</c:v>
                </c:pt>
                <c:pt idx="6">
                  <c:v>4.4869374880657427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3-40B2-A01A-C8C54AC7E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9.1284218122529334E-2</c:v>
                  </c:pt>
                  <c:pt idx="2">
                    <c:v>0.10569025166857635</c:v>
                  </c:pt>
                  <c:pt idx="3">
                    <c:v>5.0496071787883554E-2</c:v>
                  </c:pt>
                  <c:pt idx="4">
                    <c:v>4.4338722064667088E-2</c:v>
                  </c:pt>
                  <c:pt idx="5">
                    <c:v>0.10837549241190061</c:v>
                  </c:pt>
                  <c:pt idx="6">
                    <c:v>4.0574800505913451E-2</c:v>
                  </c:pt>
                </c:numCache>
              </c:numRef>
            </c:plus>
            <c:minus>
              <c:numRef>
                <c:f>'PFAS 21'!$W$3:$W$9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9.1284218122529334E-2</c:v>
                  </c:pt>
                  <c:pt idx="2">
                    <c:v>0.10569025166857635</c:v>
                  </c:pt>
                  <c:pt idx="3">
                    <c:v>5.0496071787883554E-2</c:v>
                  </c:pt>
                  <c:pt idx="4">
                    <c:v>4.4338722064667088E-2</c:v>
                  </c:pt>
                  <c:pt idx="5">
                    <c:v>0.10837549241190061</c:v>
                  </c:pt>
                  <c:pt idx="6">
                    <c:v>4.0574800505913451E-2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21'!$V$3:$V$9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4.5320007220156278</c:v>
                </c:pt>
                <c:pt idx="2">
                  <c:v>4.4307684553278479</c:v>
                </c:pt>
                <c:pt idx="3">
                  <c:v>4.5795474284469355</c:v>
                </c:pt>
                <c:pt idx="4">
                  <c:v>4.5404384393774819</c:v>
                </c:pt>
                <c:pt idx="5">
                  <c:v>4.2074088832141161</c:v>
                </c:pt>
                <c:pt idx="6">
                  <c:v>4.467722604956208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3E-40E6-85E8-17DDB9B36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04628571590597"/>
                  <c:y val="6.2790433638543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22'!$R$3:$R$9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4.5218075998548759</c:v>
                </c:pt>
                <c:pt idx="2">
                  <c:v>4.3408939134872746</c:v>
                </c:pt>
                <c:pt idx="3">
                  <c:v>4.5898745744545</c:v>
                </c:pt>
                <c:pt idx="4">
                  <c:v>4.5596331420609086</c:v>
                </c:pt>
                <c:pt idx="5">
                  <c:v>4.5704136912975519</c:v>
                </c:pt>
                <c:pt idx="6">
                  <c:v>4.5823205699474201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91-4019-873E-281A21CA5559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25292688251922"/>
                  <c:y val="0.197021898980184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22'!$S$3:$S$9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4.5054954513945207</c:v>
                </c:pt>
                <c:pt idx="2">
                  <c:v>4.3629675392058447</c:v>
                </c:pt>
                <c:pt idx="3">
                  <c:v>4.51318179186487</c:v>
                </c:pt>
                <c:pt idx="4">
                  <c:v>4.4941918356589294</c:v>
                </c:pt>
                <c:pt idx="5">
                  <c:v>4.3293590978337884</c:v>
                </c:pt>
                <c:pt idx="6">
                  <c:v>4.5235951869516917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91-4019-873E-281A21CA5559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25292688251922"/>
                  <c:y val="0.38128882744618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22'!$T$3:$T$9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4.5057105459425841</c:v>
                </c:pt>
                <c:pt idx="2">
                  <c:v>4.4807130242426521</c:v>
                </c:pt>
                <c:pt idx="3">
                  <c:v>4.522076688044975</c:v>
                </c:pt>
                <c:pt idx="4">
                  <c:v>4.6295954229478866</c:v>
                </c:pt>
                <c:pt idx="5">
                  <c:v>3.9478185653847464</c:v>
                </c:pt>
                <c:pt idx="6">
                  <c:v>4.5292467001568779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91-4019-873E-281A21CA5559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980789896761645"/>
                  <c:y val="0.514020289448551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22'!$U$3:$U$9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4.4985622664495661</c:v>
                </c:pt>
                <c:pt idx="2">
                  <c:v>4.4607400000977799</c:v>
                </c:pt>
                <c:pt idx="3">
                  <c:v>4.56575031923105</c:v>
                </c:pt>
                <c:pt idx="4">
                  <c:v>4.5764368394834616</c:v>
                </c:pt>
                <c:pt idx="5">
                  <c:v>4.4441182497565768</c:v>
                </c:pt>
                <c:pt idx="6">
                  <c:v>4.6229298633076574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91-4019-873E-281A21CA5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9.8520728615342657E-3</c:v>
                  </c:pt>
                  <c:pt idx="2">
                    <c:v>6.9655155474158584E-2</c:v>
                  </c:pt>
                  <c:pt idx="3">
                    <c:v>3.6297694258159867E-2</c:v>
                  </c:pt>
                  <c:pt idx="4">
                    <c:v>5.5815064183974743E-2</c:v>
                  </c:pt>
                  <c:pt idx="5">
                    <c:v>0.26875310292061538</c:v>
                  </c:pt>
                  <c:pt idx="6">
                    <c:v>4.7073058072837383E-2</c:v>
                  </c:pt>
                </c:numCache>
              </c:numRef>
            </c:plus>
            <c:minus>
              <c:numRef>
                <c:f>'PFAS 22'!$W$3:$W$9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9.8520728615342657E-3</c:v>
                  </c:pt>
                  <c:pt idx="2">
                    <c:v>6.9655155474158584E-2</c:v>
                  </c:pt>
                  <c:pt idx="3">
                    <c:v>3.6297694258159867E-2</c:v>
                  </c:pt>
                  <c:pt idx="4">
                    <c:v>5.5815064183974743E-2</c:v>
                  </c:pt>
                  <c:pt idx="5">
                    <c:v>0.26875310292061538</c:v>
                  </c:pt>
                  <c:pt idx="6">
                    <c:v>4.7073058072837383E-2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22'!$V$3:$V$9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4.5078939659103874</c:v>
                </c:pt>
                <c:pt idx="2">
                  <c:v>4.4113286192583878</c:v>
                </c:pt>
                <c:pt idx="3">
                  <c:v>4.5477208433988485</c:v>
                </c:pt>
                <c:pt idx="4">
                  <c:v>4.5649643100377961</c:v>
                </c:pt>
                <c:pt idx="5">
                  <c:v>4.3229274010681662</c:v>
                </c:pt>
                <c:pt idx="6">
                  <c:v>4.564523080090912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74-43B4-B80A-679B5EA6C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23'!$R$3:$R$9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4.3018658379586157</c:v>
                </c:pt>
                <c:pt idx="2">
                  <c:v>4.4736065556183657</c:v>
                </c:pt>
                <c:pt idx="3">
                  <c:v>4.6476072516435956</c:v>
                </c:pt>
                <c:pt idx="4">
                  <c:v>4.8290522943365009</c:v>
                </c:pt>
                <c:pt idx="5">
                  <c:v>4.5052271964141601</c:v>
                </c:pt>
                <c:pt idx="6">
                  <c:v>4.4105318280875778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CC-42B1-B001-91BCF554BF71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23'!$S$3:$S$9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4.4632628193556112</c:v>
                </c:pt>
                <c:pt idx="2">
                  <c:v>4.477522907820199</c:v>
                </c:pt>
                <c:pt idx="3">
                  <c:v>4.4654905823351339</c:v>
                </c:pt>
                <c:pt idx="4">
                  <c:v>4.5995124230468587</c:v>
                </c:pt>
                <c:pt idx="5">
                  <c:v>3.9475433008683463</c:v>
                </c:pt>
                <c:pt idx="6">
                  <c:v>4.1996057825973185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CC-42B1-B001-91BCF554BF71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23'!$T$3:$T$9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4.3197041033790926</c:v>
                </c:pt>
                <c:pt idx="2">
                  <c:v>4.3210395760633293</c:v>
                </c:pt>
                <c:pt idx="3">
                  <c:v>4.3694334552408511</c:v>
                </c:pt>
                <c:pt idx="4">
                  <c:v>4.4495299628415577</c:v>
                </c:pt>
                <c:pt idx="5">
                  <c:v>4.1610505919861502</c:v>
                </c:pt>
                <c:pt idx="6">
                  <c:v>4.1449147295314352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CC-42B1-B001-91BCF554BF71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369333019544697"/>
                  <c:y val="0.329153626789017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23'!$U$3:$U$9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4.1937524771445744</c:v>
                </c:pt>
                <c:pt idx="2">
                  <c:v>4.0321683764393645</c:v>
                </c:pt>
                <c:pt idx="3">
                  <c:v>4.2722749376395006</c:v>
                </c:pt>
                <c:pt idx="4">
                  <c:v>4.2961164717788591</c:v>
                </c:pt>
                <c:pt idx="5">
                  <c:v>4.5602356777270838</c:v>
                </c:pt>
                <c:pt idx="6">
                  <c:v>3.9277965357089313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CC-42B1-B001-91BCF554B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0.11074160229502628</c:v>
                  </c:pt>
                  <c:pt idx="2">
                    <c:v>0.20905221612740468</c:v>
                  </c:pt>
                  <c:pt idx="3">
                    <c:v>0.1600574174955246</c:v>
                  </c:pt>
                  <c:pt idx="4">
                    <c:v>0.22708770046601434</c:v>
                  </c:pt>
                  <c:pt idx="5">
                    <c:v>0.29051976985258271</c:v>
                  </c:pt>
                  <c:pt idx="6">
                    <c:v>0.19834466850402815</c:v>
                  </c:pt>
                </c:numCache>
              </c:numRef>
            </c:plus>
            <c:minus>
              <c:numRef>
                <c:f>'PFAS 23'!$W$3:$W$9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0.11074160229502628</c:v>
                  </c:pt>
                  <c:pt idx="2">
                    <c:v>0.20905221612740468</c:v>
                  </c:pt>
                  <c:pt idx="3">
                    <c:v>0.1600574174955246</c:v>
                  </c:pt>
                  <c:pt idx="4">
                    <c:v>0.22708770046601434</c:v>
                  </c:pt>
                  <c:pt idx="5">
                    <c:v>0.29051976985258271</c:v>
                  </c:pt>
                  <c:pt idx="6">
                    <c:v>0.19834466850402815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23'!$V$3:$V$9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4.3196463094594737</c:v>
                </c:pt>
                <c:pt idx="2">
                  <c:v>4.3260843539853147</c:v>
                </c:pt>
                <c:pt idx="3">
                  <c:v>4.4387015567147703</c:v>
                </c:pt>
                <c:pt idx="4">
                  <c:v>4.5435527880009445</c:v>
                </c:pt>
                <c:pt idx="5">
                  <c:v>4.293514191748935</c:v>
                </c:pt>
                <c:pt idx="6">
                  <c:v>4.1707122189813157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2-4BE5-B36D-09B61BF8B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24'!$R$3:$R$9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4.2802339657275104</c:v>
                </c:pt>
                <c:pt idx="2">
                  <c:v>4.4110743437485702</c:v>
                </c:pt>
                <c:pt idx="3">
                  <c:v>4.4133947082658027</c:v>
                </c:pt>
                <c:pt idx="4">
                  <c:v>4.3224216166126848</c:v>
                </c:pt>
                <c:pt idx="5">
                  <c:v>4.6425684577126312</c:v>
                </c:pt>
                <c:pt idx="6">
                  <c:v>4.0533014013470323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E6-456B-BCA4-0FD748C99627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24'!$S$3:$S$9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4.2435077714517959</c:v>
                </c:pt>
                <c:pt idx="2">
                  <c:v>4.1143103565795727</c:v>
                </c:pt>
                <c:pt idx="3">
                  <c:v>4.4905546396514033</c:v>
                </c:pt>
                <c:pt idx="4">
                  <c:v>4.3065694698288697</c:v>
                </c:pt>
                <c:pt idx="5">
                  <c:v>4.6382297002367192</c:v>
                </c:pt>
                <c:pt idx="6">
                  <c:v>3.8868279502362939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E6-456B-BCA4-0FD748C99627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24'!$T$3:$T$9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4.3019309703065973</c:v>
                </c:pt>
                <c:pt idx="2">
                  <c:v>4.4642158284926916</c:v>
                </c:pt>
                <c:pt idx="3">
                  <c:v>4.5875937456563491</c:v>
                </c:pt>
                <c:pt idx="4">
                  <c:v>4.43569757701162</c:v>
                </c:pt>
                <c:pt idx="5">
                  <c:v>4.6654304099469224</c:v>
                </c:pt>
                <c:pt idx="6">
                  <c:v>3.7557443783242159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E6-456B-BCA4-0FD748C99627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24'!$U$3:$U$9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4.600286755044479</c:v>
                </c:pt>
                <c:pt idx="2">
                  <c:v>4.6511274210809264</c:v>
                </c:pt>
                <c:pt idx="3">
                  <c:v>4.6352322838318205</c:v>
                </c:pt>
                <c:pt idx="4">
                  <c:v>4.6097717115260846</c:v>
                </c:pt>
                <c:pt idx="5">
                  <c:v>4.8412218727913441</c:v>
                </c:pt>
                <c:pt idx="6">
                  <c:v>3.5932907456386864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E6-456B-BCA4-0FD748C9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24'!$W$3:$W$9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0.16431018655976753</c:v>
                  </c:pt>
                  <c:pt idx="2">
                    <c:v>0.22249732299446662</c:v>
                  </c:pt>
                  <c:pt idx="3">
                    <c:v>9.9217147674332068E-2</c:v>
                  </c:pt>
                  <c:pt idx="4">
                    <c:v>0.13980947826431295</c:v>
                  </c:pt>
                  <c:pt idx="5">
                    <c:v>9.6976376906526496E-2</c:v>
                  </c:pt>
                  <c:pt idx="6">
                    <c:v>0.19527791548650908</c:v>
                  </c:pt>
                </c:numCache>
              </c:numRef>
            </c:plus>
            <c:minus>
              <c:numRef>
                <c:f>'PFAS 24'!$W$3:$W$9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0.16431018655976753</c:v>
                  </c:pt>
                  <c:pt idx="2">
                    <c:v>0.22249732299446662</c:v>
                  </c:pt>
                  <c:pt idx="3">
                    <c:v>9.9217147674332068E-2</c:v>
                  </c:pt>
                  <c:pt idx="4">
                    <c:v>0.13980947826431295</c:v>
                  </c:pt>
                  <c:pt idx="5">
                    <c:v>9.6976376906526496E-2</c:v>
                  </c:pt>
                  <c:pt idx="6">
                    <c:v>0.19527791548650908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24'!$V$3:$V$9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4.3564898656325957</c:v>
                </c:pt>
                <c:pt idx="2">
                  <c:v>4.4101819874754398</c:v>
                </c:pt>
                <c:pt idx="3">
                  <c:v>4.5316938443513433</c:v>
                </c:pt>
                <c:pt idx="4">
                  <c:v>4.4186150937448154</c:v>
                </c:pt>
                <c:pt idx="5">
                  <c:v>4.6968626101719044</c:v>
                </c:pt>
                <c:pt idx="6">
                  <c:v>3.8222911188865574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0C-4F24-A880-7A2300883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25'!$R$3:$R$9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DE-4094-98EC-E439E0790154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25'!$S$3:$S$9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DE-4094-98EC-E439E0790154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25'!$T$3:$T$9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DE-4094-98EC-E439E0790154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25'!$U$3:$U$9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E-4094-98EC-E439E0790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25'!$W$3:$W$9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'PFAS 25'!$W$3:$W$9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25'!$V$3:$V$9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B6-43C4-B920-27F5A2586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26'!$R$3:$R$9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4.7975417711782731</c:v>
                </c:pt>
                <c:pt idx="2">
                  <c:v>4.1650440698070881</c:v>
                </c:pt>
                <c:pt idx="3">
                  <c:v>4.3585190221321826</c:v>
                </c:pt>
                <c:pt idx="4">
                  <c:v>3.9370902144152224</c:v>
                </c:pt>
                <c:pt idx="5">
                  <c:v>3.2875838924261633</c:v>
                </c:pt>
                <c:pt idx="6">
                  <c:v>2.0624025184697303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F6-47F1-BE2B-33D94651543D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26'!$S$3:$S$9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4.4449911765350789</c:v>
                </c:pt>
                <c:pt idx="2">
                  <c:v>4.2422976915144393</c:v>
                </c:pt>
                <c:pt idx="3">
                  <c:v>4.3796000985092185</c:v>
                </c:pt>
                <c:pt idx="4">
                  <c:v>3.9488309133329498</c:v>
                </c:pt>
                <c:pt idx="5">
                  <c:v>3.8262665980637949</c:v>
                </c:pt>
                <c:pt idx="6">
                  <c:v>2.5372705619465723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F6-47F1-BE2B-33D94651543D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26'!$T$3:$T$9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4.4148450413131393</c:v>
                </c:pt>
                <c:pt idx="2">
                  <c:v>4.2260569436239193</c:v>
                </c:pt>
                <c:pt idx="3">
                  <c:v>4.299808523294498</c:v>
                </c:pt>
                <c:pt idx="4">
                  <c:v>3.9165279970463138</c:v>
                </c:pt>
                <c:pt idx="5">
                  <c:v>3.8096983700936939</c:v>
                </c:pt>
                <c:pt idx="6">
                  <c:v>2.4333916987315547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F6-47F1-BE2B-33D94651543D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26'!$U$3:$U$9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4.3813343823321924</c:v>
                </c:pt>
                <c:pt idx="2">
                  <c:v>4.2177057073247077</c:v>
                </c:pt>
                <c:pt idx="3">
                  <c:v>4.4022464831669756</c:v>
                </c:pt>
                <c:pt idx="4">
                  <c:v>3.9105343217590556</c:v>
                </c:pt>
                <c:pt idx="5">
                  <c:v>3.8205561886783443</c:v>
                </c:pt>
                <c:pt idx="6">
                  <c:v>2.5464880871238771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6-47F1-BE2B-33D946515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26'!$W$3:$W$9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0.19366234372939647</c:v>
                  </c:pt>
                  <c:pt idx="2">
                    <c:v>3.3419320298400439E-2</c:v>
                  </c:pt>
                  <c:pt idx="3">
                    <c:v>4.3947426109388885E-2</c:v>
                  </c:pt>
                  <c:pt idx="4">
                    <c:v>1.7822962013502398E-2</c:v>
                  </c:pt>
                  <c:pt idx="5">
                    <c:v>0.26571712102868528</c:v>
                  </c:pt>
                  <c:pt idx="6">
                    <c:v>0.22751154593900991</c:v>
                  </c:pt>
                </c:numCache>
              </c:numRef>
            </c:plus>
            <c:minus>
              <c:numRef>
                <c:f>'PFAS 26'!$W$3:$W$9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0.19366234372939647</c:v>
                  </c:pt>
                  <c:pt idx="2">
                    <c:v>3.3419320298400439E-2</c:v>
                  </c:pt>
                  <c:pt idx="3">
                    <c:v>4.3947426109388885E-2</c:v>
                  </c:pt>
                  <c:pt idx="4">
                    <c:v>1.7822962013502398E-2</c:v>
                  </c:pt>
                  <c:pt idx="5">
                    <c:v>0.26571712102868528</c:v>
                  </c:pt>
                  <c:pt idx="6">
                    <c:v>0.22751154593900991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26'!$V$3:$V$9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4.5096780928396711</c:v>
                </c:pt>
                <c:pt idx="2">
                  <c:v>4.2127761030675384</c:v>
                </c:pt>
                <c:pt idx="3">
                  <c:v>4.3600435317757187</c:v>
                </c:pt>
                <c:pt idx="4">
                  <c:v>3.9282458616383855</c:v>
                </c:pt>
                <c:pt idx="5">
                  <c:v>3.6860262623154991</c:v>
                </c:pt>
                <c:pt idx="6">
                  <c:v>2.3948882165679333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41-4DBB-A4D4-E032E60D0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27'!$R$3:$R$9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3.6371791474397606</c:v>
                </c:pt>
                <c:pt idx="2">
                  <c:v>3.2894279633848393</c:v>
                </c:pt>
                <c:pt idx="3">
                  <c:v>3.839255459844487</c:v>
                </c:pt>
                <c:pt idx="4">
                  <c:v>3.2536154186361381</c:v>
                </c:pt>
                <c:pt idx="5">
                  <c:v>3.4932046651292881</c:v>
                </c:pt>
                <c:pt idx="6">
                  <c:v>3.3459668395368047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2E-40A8-85C3-D84312DCD607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27'!$S$3:$S$9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3.8896686680851853</c:v>
                </c:pt>
                <c:pt idx="2">
                  <c:v>3.3929277829444975</c:v>
                </c:pt>
                <c:pt idx="3">
                  <c:v>3.5688161332100599</c:v>
                </c:pt>
                <c:pt idx="4">
                  <c:v>3.1579323655872797</c:v>
                </c:pt>
                <c:pt idx="5">
                  <c:v>3.3533443514665269</c:v>
                </c:pt>
                <c:pt idx="6">
                  <c:v>3.1675233868768764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2E-40A8-85C3-D84312DCD607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65741368213021"/>
                  <c:y val="0.10901912070151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27'!$T$3:$T$9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3.9182258836949297</c:v>
                </c:pt>
                <c:pt idx="2">
                  <c:v>3.5074275081891955</c:v>
                </c:pt>
                <c:pt idx="3">
                  <c:v>3.9395886800034718</c:v>
                </c:pt>
                <c:pt idx="4">
                  <c:v>3.8177304314659657</c:v>
                </c:pt>
                <c:pt idx="5">
                  <c:v>4.0851589298996345</c:v>
                </c:pt>
                <c:pt idx="6">
                  <c:v>3.0570207197346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2E-40A8-85C3-D84312DCD607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205609451490319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27'!$U$3:$U$9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3.9710400583652041</c:v>
                </c:pt>
                <c:pt idx="2">
                  <c:v>3.7368609055133835</c:v>
                </c:pt>
                <c:pt idx="3">
                  <c:v>3.7656066140417321</c:v>
                </c:pt>
                <c:pt idx="4">
                  <c:v>3.4782771776668451</c:v>
                </c:pt>
                <c:pt idx="5">
                  <c:v>3.4436398953171654</c:v>
                </c:pt>
                <c:pt idx="6">
                  <c:v>3.0247312808630382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E-40A8-85C3-D84312DCD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27'!$W$3:$W$9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0.14844400981655026</c:v>
                  </c:pt>
                  <c:pt idx="2">
                    <c:v>0.19202259319639267</c:v>
                  </c:pt>
                  <c:pt idx="3">
                    <c:v>0.15681647208971716</c:v>
                  </c:pt>
                  <c:pt idx="4">
                    <c:v>0.29312066602195808</c:v>
                  </c:pt>
                  <c:pt idx="5">
                    <c:v>0.33262591093478028</c:v>
                  </c:pt>
                  <c:pt idx="6">
                    <c:v>0.14496184640290047</c:v>
                  </c:pt>
                </c:numCache>
              </c:numRef>
            </c:plus>
            <c:minus>
              <c:numRef>
                <c:f>'PFAS 27'!$W$3:$W$9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0.14844400981655026</c:v>
                  </c:pt>
                  <c:pt idx="2">
                    <c:v>0.19202259319639267</c:v>
                  </c:pt>
                  <c:pt idx="3">
                    <c:v>0.15681647208971716</c:v>
                  </c:pt>
                  <c:pt idx="4">
                    <c:v>0.29312066602195808</c:v>
                  </c:pt>
                  <c:pt idx="5">
                    <c:v>0.33262591093478028</c:v>
                  </c:pt>
                  <c:pt idx="6">
                    <c:v>0.14496184640290047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27'!$V$3:$V$9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3.85402843939627</c:v>
                </c:pt>
                <c:pt idx="2">
                  <c:v>3.481661040007979</c:v>
                </c:pt>
                <c:pt idx="3">
                  <c:v>3.7783167217749378</c:v>
                </c:pt>
                <c:pt idx="4">
                  <c:v>3.4268888483390572</c:v>
                </c:pt>
                <c:pt idx="5">
                  <c:v>3.5938369604531539</c:v>
                </c:pt>
                <c:pt idx="6">
                  <c:v>3.1488105567528302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31-42B3-AC40-0FD726612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28'!$R$3:$R$9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4.4930355913817728</c:v>
                </c:pt>
                <c:pt idx="2">
                  <c:v>4.2763416438330655</c:v>
                </c:pt>
                <c:pt idx="3">
                  <c:v>4.4112638634182808</c:v>
                </c:pt>
                <c:pt idx="4">
                  <c:v>4.4011013317793584</c:v>
                </c:pt>
                <c:pt idx="5">
                  <c:v>4.4230979144383111</c:v>
                </c:pt>
                <c:pt idx="6">
                  <c:v>4.1364178978682622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EF-4E64-9D15-AC24EC631BDD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602678356238949"/>
                  <c:y val="0.155493578569854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28'!$S$3:$S$9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4.3579350323948294</c:v>
                </c:pt>
                <c:pt idx="2">
                  <c:v>4.2936554251905497</c:v>
                </c:pt>
                <c:pt idx="3">
                  <c:v>4.129732118815844</c:v>
                </c:pt>
                <c:pt idx="4">
                  <c:v>4.2741417376339443</c:v>
                </c:pt>
                <c:pt idx="5">
                  <c:v>4.2766929236077003</c:v>
                </c:pt>
                <c:pt idx="6">
                  <c:v>4.436225026492524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EF-4E64-9D15-AC24EC631BDD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828467246419548"/>
                  <c:y val="0.352893750876560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28'!$T$3:$T$9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4.2910180888026046</c:v>
                </c:pt>
                <c:pt idx="2">
                  <c:v>4.3507054597367798</c:v>
                </c:pt>
                <c:pt idx="3">
                  <c:v>4.0546099863382663</c:v>
                </c:pt>
                <c:pt idx="4">
                  <c:v>4.2675913384017603</c:v>
                </c:pt>
                <c:pt idx="5">
                  <c:v>4.267371746684284</c:v>
                </c:pt>
                <c:pt idx="6">
                  <c:v>4.6083453106904413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EF-4E64-9D15-AC24EC631BDD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93721202566639"/>
                  <c:y val="0.429268898639578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28'!$U$3:$U$9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4.4059605301441884</c:v>
                </c:pt>
                <c:pt idx="2">
                  <c:v>4.0159223287283696</c:v>
                </c:pt>
                <c:pt idx="3">
                  <c:v>4.1915334404206632</c:v>
                </c:pt>
                <c:pt idx="4">
                  <c:v>4.3762930151948662</c:v>
                </c:pt>
                <c:pt idx="5">
                  <c:v>4.3374263441771443</c:v>
                </c:pt>
                <c:pt idx="6">
                  <c:v>4.1371080617941631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EF-4E64-9D15-AC24EC631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28'!$W$3:$W$9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8.4971264393617199E-2</c:v>
                  </c:pt>
                  <c:pt idx="2">
                    <c:v>0.148917787145639</c:v>
                  </c:pt>
                  <c:pt idx="3">
                    <c:v>0.15355627102785074</c:v>
                  </c:pt>
                  <c:pt idx="4">
                    <c:v>6.8831288442631769E-2</c:v>
                  </c:pt>
                  <c:pt idx="5">
                    <c:v>7.1709923742388437E-2</c:v>
                  </c:pt>
                  <c:pt idx="6">
                    <c:v>0.23340972009595592</c:v>
                  </c:pt>
                </c:numCache>
              </c:numRef>
            </c:plus>
            <c:minus>
              <c:numRef>
                <c:f>'PFAS 28'!$W$3:$W$9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8.4971264393617199E-2</c:v>
                  </c:pt>
                  <c:pt idx="2">
                    <c:v>0.148917787145639</c:v>
                  </c:pt>
                  <c:pt idx="3">
                    <c:v>0.15355627102785074</c:v>
                  </c:pt>
                  <c:pt idx="4">
                    <c:v>6.8831288442631769E-2</c:v>
                  </c:pt>
                  <c:pt idx="5">
                    <c:v>7.1709923742388437E-2</c:v>
                  </c:pt>
                  <c:pt idx="6">
                    <c:v>0.23340972009595592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28'!$V$3:$V$9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4.3869873106808486</c:v>
                </c:pt>
                <c:pt idx="2">
                  <c:v>4.2341562143721907</c:v>
                </c:pt>
                <c:pt idx="3">
                  <c:v>4.196784852248264</c:v>
                </c:pt>
                <c:pt idx="4">
                  <c:v>4.3297818557524828</c:v>
                </c:pt>
                <c:pt idx="5">
                  <c:v>4.3261472322268606</c:v>
                </c:pt>
                <c:pt idx="6">
                  <c:v>4.3295240742113474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7F-42B6-A283-804CDCF09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29'!$R$3:$R$9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4.1610333169765115</c:v>
                </c:pt>
                <c:pt idx="2">
                  <c:v>4.3727413893202147</c:v>
                </c:pt>
                <c:pt idx="3">
                  <c:v>4.4027983415808487</c:v>
                </c:pt>
                <c:pt idx="4">
                  <c:v>4.7819006365762897</c:v>
                </c:pt>
                <c:pt idx="5">
                  <c:v>3.2569938517958157</c:v>
                </c:pt>
                <c:pt idx="6">
                  <c:v>4.2156953819859231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A4-4CE5-99D0-67487B35B325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29'!$S$3:$S$9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4.1914131516805933</c:v>
                </c:pt>
                <c:pt idx="2">
                  <c:v>4.2012662367838365</c:v>
                </c:pt>
                <c:pt idx="3">
                  <c:v>4.412456749935064</c:v>
                </c:pt>
                <c:pt idx="4">
                  <c:v>4.7033121028260414</c:v>
                </c:pt>
                <c:pt idx="5">
                  <c:v>4.561160842489512</c:v>
                </c:pt>
                <c:pt idx="6">
                  <c:v>4.1692932740487896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A4-4CE5-99D0-67487B35B325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01454013422971"/>
                  <c:y val="8.35564638389666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29'!$T$3:$T$9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4.3887804657294431</c:v>
                </c:pt>
                <c:pt idx="2">
                  <c:v>4.3177856349921022</c:v>
                </c:pt>
                <c:pt idx="3">
                  <c:v>4.5247832386348295</c:v>
                </c:pt>
                <c:pt idx="4">
                  <c:v>4.8678791795311156</c:v>
                </c:pt>
                <c:pt idx="5">
                  <c:v>4.7524312774693547</c:v>
                </c:pt>
                <c:pt idx="6">
                  <c:v>4.1492105605236418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A4-4CE5-99D0-67487B35B325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29'!$A$3:$A$9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29'!$U$3:$U$9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4.9296871265868978</c:v>
                </c:pt>
                <c:pt idx="2">
                  <c:v>4.1342225320014467</c:v>
                </c:pt>
                <c:pt idx="3">
                  <c:v>4.4615438404956462</c:v>
                </c:pt>
                <c:pt idx="4">
                  <c:v>4.5816188341381148</c:v>
                </c:pt>
                <c:pt idx="5">
                  <c:v>4.1486958910150236</c:v>
                </c:pt>
                <c:pt idx="6">
                  <c:v>4.0367243382751301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4-4CE5-99D0-67487B35B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29'!$W$3:$W$9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0.35592633970962201</c:v>
                  </c:pt>
                  <c:pt idx="2">
                    <c:v>0.10842898961114268</c:v>
                  </c:pt>
                  <c:pt idx="3">
                    <c:v>5.5864894764275572E-2</c:v>
                  </c:pt>
                  <c:pt idx="4">
                    <c:v>0.12162710347521871</c:v>
                  </c:pt>
                  <c:pt idx="5">
                    <c:v>0.66480105375074772</c:v>
                  </c:pt>
                  <c:pt idx="6">
                    <c:v>7.595777878929777E-2</c:v>
                  </c:pt>
                </c:numCache>
              </c:numRef>
            </c:plus>
            <c:minus>
              <c:numRef>
                <c:f>'PFAS 29'!$W$3:$W$9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0.35592633970962201</c:v>
                  </c:pt>
                  <c:pt idx="2">
                    <c:v>0.10842898961114268</c:v>
                  </c:pt>
                  <c:pt idx="3">
                    <c:v>5.5864894764275572E-2</c:v>
                  </c:pt>
                  <c:pt idx="4">
                    <c:v>0.12162710347521871</c:v>
                  </c:pt>
                  <c:pt idx="5">
                    <c:v>0.66480105375074772</c:v>
                  </c:pt>
                  <c:pt idx="6">
                    <c:v>7.595777878929777E-2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29'!$A$3:$A$9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29'!$V$3:$V$9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4.4177285152433612</c:v>
                </c:pt>
                <c:pt idx="2">
                  <c:v>4.2565039482743998</c:v>
                </c:pt>
                <c:pt idx="3">
                  <c:v>4.4503955426615969</c:v>
                </c:pt>
                <c:pt idx="4">
                  <c:v>4.7336776882678908</c:v>
                </c:pt>
                <c:pt idx="5">
                  <c:v>4.1798204656924263</c:v>
                </c:pt>
                <c:pt idx="6">
                  <c:v>4.1427308887083711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4B-48F9-91EB-93D45606A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l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3.12422779213667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30'!$R$3:$R$9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4.4178989876540173</c:v>
                </c:pt>
                <c:pt idx="2">
                  <c:v>4.3691684507234267</c:v>
                </c:pt>
                <c:pt idx="3">
                  <c:v>4.5525782006893527</c:v>
                </c:pt>
                <c:pt idx="4">
                  <c:v>4.6528054376356076</c:v>
                </c:pt>
                <c:pt idx="5">
                  <c:v>4.1136762241827221</c:v>
                </c:pt>
                <c:pt idx="6">
                  <c:v>4.3987029768516157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D3-4BF6-BBD0-520FCFB2CCFD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0.161730814182578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30'!$S$3:$S$9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4.4593892971103566</c:v>
                </c:pt>
                <c:pt idx="2">
                  <c:v>4.2882881485596904</c:v>
                </c:pt>
                <c:pt idx="3">
                  <c:v>4.5852581413710523</c:v>
                </c:pt>
                <c:pt idx="4">
                  <c:v>4.415473512262067</c:v>
                </c:pt>
                <c:pt idx="5">
                  <c:v>4.6180797060868564</c:v>
                </c:pt>
                <c:pt idx="6">
                  <c:v>4.3027646031814486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D3-4BF6-BBD0-520FCFB2CCFD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65741368213021"/>
                  <c:y val="0.3667950284840348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30'!$T$3:$T$9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4.4184531660892867</c:v>
                </c:pt>
                <c:pt idx="2">
                  <c:v>4.2585505359728035</c:v>
                </c:pt>
                <c:pt idx="3">
                  <c:v>4.5449946496256377</c:v>
                </c:pt>
                <c:pt idx="4">
                  <c:v>4.4473523928471232</c:v>
                </c:pt>
                <c:pt idx="5">
                  <c:v>4.6320221927957848</c:v>
                </c:pt>
                <c:pt idx="6">
                  <c:v>4.299593184191461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D3-4BF6-BBD0-520FCFB2CCFD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25292688251922"/>
                  <c:y val="0.474829730253183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30'!$U$3:$U$9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4.4205110312090223</c:v>
                </c:pt>
                <c:pt idx="2">
                  <c:v>4.3137777800091781</c:v>
                </c:pt>
                <c:pt idx="3">
                  <c:v>4.5722742056570977</c:v>
                </c:pt>
                <c:pt idx="4">
                  <c:v>4.3981341858063994</c:v>
                </c:pt>
                <c:pt idx="5">
                  <c:v>4.5277490907339555</c:v>
                </c:pt>
                <c:pt idx="6">
                  <c:v>4.1563026014114177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D3-4BF6-BBD0-520FCFB2C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887347674168782"/>
                  <c:y val="-0.1537743060632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30'!$W$3:$W$9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2.0248656036418455E-2</c:v>
                  </c:pt>
                  <c:pt idx="2">
                    <c:v>4.6930949402375112E-2</c:v>
                  </c:pt>
                  <c:pt idx="3">
                    <c:v>1.8365109385316197E-2</c:v>
                  </c:pt>
                  <c:pt idx="4">
                    <c:v>0.1180163089351859</c:v>
                  </c:pt>
                  <c:pt idx="5">
                    <c:v>0.24389011312604889</c:v>
                  </c:pt>
                  <c:pt idx="6">
                    <c:v>9.9907553739904731E-2</c:v>
                  </c:pt>
                </c:numCache>
              </c:numRef>
            </c:plus>
            <c:minus>
              <c:numRef>
                <c:f>'PFAS 30'!$W$3:$W$9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2.0248656036418455E-2</c:v>
                  </c:pt>
                  <c:pt idx="2">
                    <c:v>4.6930949402375112E-2</c:v>
                  </c:pt>
                  <c:pt idx="3">
                    <c:v>1.8365109385316197E-2</c:v>
                  </c:pt>
                  <c:pt idx="4">
                    <c:v>0.1180163089351859</c:v>
                  </c:pt>
                  <c:pt idx="5">
                    <c:v>0.24389011312604889</c:v>
                  </c:pt>
                  <c:pt idx="6">
                    <c:v>9.9907553739904731E-2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30'!$V$3:$V$9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4.4290631205156714</c:v>
                </c:pt>
                <c:pt idx="2">
                  <c:v>4.3074462288162749</c:v>
                </c:pt>
                <c:pt idx="3">
                  <c:v>4.5637762993357853</c:v>
                </c:pt>
                <c:pt idx="4">
                  <c:v>4.4784413821377989</c:v>
                </c:pt>
                <c:pt idx="5">
                  <c:v>4.4728818034498294</c:v>
                </c:pt>
                <c:pt idx="6">
                  <c:v>4.2893408414089862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3-4F29-AE88-836A116BE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369333019544697"/>
                  <c:y val="8.426439061529522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31'!$R$3:$R$9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4.4666537180770414</c:v>
                </c:pt>
                <c:pt idx="2">
                  <c:v>3.8930552500902285</c:v>
                </c:pt>
                <c:pt idx="3">
                  <c:v>4.4015718718744115</c:v>
                </c:pt>
                <c:pt idx="4">
                  <c:v>4.5061815342337646</c:v>
                </c:pt>
                <c:pt idx="5">
                  <c:v>4.3985663917659954</c:v>
                </c:pt>
                <c:pt idx="6">
                  <c:v>4.1386654960846165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7E-446E-943F-3E624EC832B5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000589771435215"/>
                  <c:y val="0.2365410430566408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31'!$S$3:$S$9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4.63339509430525</c:v>
                </c:pt>
                <c:pt idx="2">
                  <c:v>3.9411640184912482</c:v>
                </c:pt>
                <c:pt idx="3">
                  <c:v>4.4760812225233853</c:v>
                </c:pt>
                <c:pt idx="4">
                  <c:v>4.4252626406614501</c:v>
                </c:pt>
                <c:pt idx="5">
                  <c:v>3.9962359669663137</c:v>
                </c:pt>
                <c:pt idx="6">
                  <c:v>4.2998805271272245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7E-446E-943F-3E624EC832B5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081252356959162"/>
                  <c:y val="0.387831139428182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31'!$T$3:$T$9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4.4613825622015737</c:v>
                </c:pt>
                <c:pt idx="2">
                  <c:v>4.0733577965468477</c:v>
                </c:pt>
                <c:pt idx="3">
                  <c:v>4.524797859533864</c:v>
                </c:pt>
                <c:pt idx="4">
                  <c:v>4.4636126886229386</c:v>
                </c:pt>
                <c:pt idx="5">
                  <c:v>4.5295268584263146</c:v>
                </c:pt>
                <c:pt idx="6">
                  <c:v>4.2095916619894425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7E-446E-943F-3E624EC832B5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25292688251922"/>
                  <c:y val="0.456937615622474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31'!$U$3:$U$9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4.5195446008290041</c:v>
                </c:pt>
                <c:pt idx="2">
                  <c:v>3.9604329135028165</c:v>
                </c:pt>
                <c:pt idx="3">
                  <c:v>4.580973737936108</c:v>
                </c:pt>
                <c:pt idx="4">
                  <c:v>4.4122975558636401</c:v>
                </c:pt>
                <c:pt idx="5">
                  <c:v>3.8497973804368097</c:v>
                </c:pt>
                <c:pt idx="6">
                  <c:v>4.1747391023272211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E-446E-943F-3E624EC83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7.987541648917186E-2</c:v>
                  </c:pt>
                  <c:pt idx="2">
                    <c:v>7.6355378475058092E-2</c:v>
                  </c:pt>
                  <c:pt idx="3">
                    <c:v>7.6077152034782478E-2</c:v>
                  </c:pt>
                  <c:pt idx="4">
                    <c:v>4.227512842556401E-2</c:v>
                  </c:pt>
                  <c:pt idx="5">
                    <c:v>0.32249592247156644</c:v>
                  </c:pt>
                  <c:pt idx="6">
                    <c:v>6.9131076342473369E-2</c:v>
                  </c:pt>
                </c:numCache>
              </c:numRef>
            </c:plus>
            <c:minus>
              <c:numRef>
                <c:f>'PFAS 31'!$W$3:$W$9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7.987541648917186E-2</c:v>
                  </c:pt>
                  <c:pt idx="2">
                    <c:v>7.6355378475058092E-2</c:v>
                  </c:pt>
                  <c:pt idx="3">
                    <c:v>7.6077152034782478E-2</c:v>
                  </c:pt>
                  <c:pt idx="4">
                    <c:v>4.227512842556401E-2</c:v>
                  </c:pt>
                  <c:pt idx="5">
                    <c:v>0.32249592247156644</c:v>
                  </c:pt>
                  <c:pt idx="6">
                    <c:v>6.9131076342473369E-2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31'!$V$3:$V$9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4.5202439938532173</c:v>
                </c:pt>
                <c:pt idx="2">
                  <c:v>3.9670024946577849</c:v>
                </c:pt>
                <c:pt idx="3">
                  <c:v>4.495856172966942</c:v>
                </c:pt>
                <c:pt idx="4">
                  <c:v>4.4518386048454488</c:v>
                </c:pt>
                <c:pt idx="5">
                  <c:v>4.1935316493988584</c:v>
                </c:pt>
                <c:pt idx="6">
                  <c:v>4.2057191968821268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2-43E9-A528-31BCB6425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32'!$R$3:$R$9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4.4603072645478914</c:v>
                </c:pt>
                <c:pt idx="2">
                  <c:v>3.8200986113996462</c:v>
                </c:pt>
                <c:pt idx="3">
                  <c:v>4.4685237149714689</c:v>
                </c:pt>
                <c:pt idx="4">
                  <c:v>4.2610268904601414</c:v>
                </c:pt>
                <c:pt idx="5">
                  <c:v>4.6387636107830135</c:v>
                </c:pt>
                <c:pt idx="6">
                  <c:v>3.5945744228666556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08-41FD-AF9E-5DEAD0DC14DF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32'!$S$3:$S$9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4.5461930662344594</c:v>
                </c:pt>
                <c:pt idx="2">
                  <c:v>3.8148531787787561</c:v>
                </c:pt>
                <c:pt idx="3">
                  <c:v>4.5720096105665133</c:v>
                </c:pt>
                <c:pt idx="4">
                  <c:v>4.3452673858866921</c:v>
                </c:pt>
                <c:pt idx="5">
                  <c:v>3.8355249657634598</c:v>
                </c:pt>
                <c:pt idx="6">
                  <c:v>3.7397613269513323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08-41FD-AF9E-5DEAD0DC14DF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32'!$T$3:$T$9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4.3319475524721991</c:v>
                </c:pt>
                <c:pt idx="2">
                  <c:v>3.7912333028248431</c:v>
                </c:pt>
                <c:pt idx="3">
                  <c:v>3.9677645268786974</c:v>
                </c:pt>
                <c:pt idx="4">
                  <c:v>4.2735437101227172</c:v>
                </c:pt>
                <c:pt idx="5">
                  <c:v>4.3920006224140371</c:v>
                </c:pt>
                <c:pt idx="6">
                  <c:v>3.6537267264935251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08-41FD-AF9E-5DEAD0DC14DF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32'!$U$3:$U$9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4.3661753304141193</c:v>
                </c:pt>
                <c:pt idx="2">
                  <c:v>3.7132302916177409</c:v>
                </c:pt>
                <c:pt idx="3">
                  <c:v>4.5521626155160364</c:v>
                </c:pt>
                <c:pt idx="4">
                  <c:v>4.2722681945698984</c:v>
                </c:pt>
                <c:pt idx="5">
                  <c:v>3.6702316468068594</c:v>
                </c:pt>
                <c:pt idx="6">
                  <c:v>5.0140217611157158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08-41FD-AF9E-5DEAD0DC1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9.669215488654441E-2</c:v>
                  </c:pt>
                  <c:pt idx="2">
                    <c:v>4.937200443900408E-2</c:v>
                  </c:pt>
                  <c:pt idx="3">
                    <c:v>0.28511572374317717</c:v>
                  </c:pt>
                  <c:pt idx="4">
                    <c:v>3.8572759494440459E-2</c:v>
                  </c:pt>
                  <c:pt idx="5">
                    <c:v>0.45662493274117183</c:v>
                  </c:pt>
                  <c:pt idx="6">
                    <c:v>0.67829155272486519</c:v>
                  </c:pt>
                </c:numCache>
              </c:numRef>
            </c:plus>
            <c:minus>
              <c:numRef>
                <c:f>'PFAS 32'!$W$3:$W$9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9.669215488654441E-2</c:v>
                  </c:pt>
                  <c:pt idx="2">
                    <c:v>4.937200443900408E-2</c:v>
                  </c:pt>
                  <c:pt idx="3">
                    <c:v>0.28511572374317717</c:v>
                  </c:pt>
                  <c:pt idx="4">
                    <c:v>3.8572759494440459E-2</c:v>
                  </c:pt>
                  <c:pt idx="5">
                    <c:v>0.45662493274117183</c:v>
                  </c:pt>
                  <c:pt idx="6">
                    <c:v>0.67829155272486519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32'!$V$3:$V$9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4.4261558034171671</c:v>
                </c:pt>
                <c:pt idx="2">
                  <c:v>3.7848538461552463</c:v>
                </c:pt>
                <c:pt idx="3">
                  <c:v>4.3901151169831794</c:v>
                </c:pt>
                <c:pt idx="4">
                  <c:v>4.2880265452598625</c:v>
                </c:pt>
                <c:pt idx="5">
                  <c:v>4.1341302114418426</c:v>
                </c:pt>
                <c:pt idx="6">
                  <c:v>4.0005210593568075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AF-46E6-BB7D-5BFF54A19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32-outlier removed'!$A$3:$A$9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32-outlier removed'!$R$3:$R$9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4.4603072645478914</c:v>
                </c:pt>
                <c:pt idx="2">
                  <c:v>3.8200986113996462</c:v>
                </c:pt>
                <c:pt idx="3">
                  <c:v>4.4685237149714689</c:v>
                </c:pt>
                <c:pt idx="4">
                  <c:v>4.2610268904601414</c:v>
                </c:pt>
                <c:pt idx="5">
                  <c:v>4.6387636107830135</c:v>
                </c:pt>
                <c:pt idx="6">
                  <c:v>3.5945744228666556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18-4450-A7B2-06A2160BC898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32-outlier removed'!$A$3:$A$9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32-outlier removed'!$S$3:$S$9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4.5461930662344594</c:v>
                </c:pt>
                <c:pt idx="2">
                  <c:v>3.8148531787787561</c:v>
                </c:pt>
                <c:pt idx="3">
                  <c:v>4.5720096105665133</c:v>
                </c:pt>
                <c:pt idx="4">
                  <c:v>4.3452673858866921</c:v>
                </c:pt>
                <c:pt idx="5">
                  <c:v>3.8355249657634598</c:v>
                </c:pt>
                <c:pt idx="6">
                  <c:v>3.7397613269513323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18-4450-A7B2-06A2160BC898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32-outlier removed'!$A$3:$A$9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32-outlier removed'!$T$3:$T$9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4.3319475524721991</c:v>
                </c:pt>
                <c:pt idx="2">
                  <c:v>3.7912333028248431</c:v>
                </c:pt>
                <c:pt idx="3">
                  <c:v>3.9677645268786974</c:v>
                </c:pt>
                <c:pt idx="4">
                  <c:v>4.2735437101227172</c:v>
                </c:pt>
                <c:pt idx="5">
                  <c:v>4.3920006224140371</c:v>
                </c:pt>
                <c:pt idx="6">
                  <c:v>3.6537267264935251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18-4450-A7B2-06A2160BC898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01454013422971"/>
                  <c:y val="0.26986809854875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32-outlier removed'!$A$3:$A$9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32-outlier removed'!$U$3:$U$9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4.3661753304141193</c:v>
                </c:pt>
                <c:pt idx="2">
                  <c:v>3.7132302916177409</c:v>
                </c:pt>
                <c:pt idx="3">
                  <c:v>4.5521626155160364</c:v>
                </c:pt>
                <c:pt idx="4">
                  <c:v>4.2722681945698984</c:v>
                </c:pt>
                <c:pt idx="5">
                  <c:v>3.6702316468068594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8-4450-A7B2-06A2160BC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32-outlier removed'!$W$3:$W$9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9.669215488654441E-2</c:v>
                  </c:pt>
                  <c:pt idx="2">
                    <c:v>4.937200443900408E-2</c:v>
                  </c:pt>
                  <c:pt idx="3">
                    <c:v>0.28511572374317717</c:v>
                  </c:pt>
                  <c:pt idx="4">
                    <c:v>3.8572759494440459E-2</c:v>
                  </c:pt>
                  <c:pt idx="5">
                    <c:v>0.45662493274117183</c:v>
                  </c:pt>
                  <c:pt idx="6">
                    <c:v>7.300705972483415E-2</c:v>
                  </c:pt>
                </c:numCache>
              </c:numRef>
            </c:plus>
            <c:minus>
              <c:numRef>
                <c:f>'PFAS 32-outlier removed'!$W$3:$W$9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9.669215488654441E-2</c:v>
                  </c:pt>
                  <c:pt idx="2">
                    <c:v>4.937200443900408E-2</c:v>
                  </c:pt>
                  <c:pt idx="3">
                    <c:v>0.28511572374317717</c:v>
                  </c:pt>
                  <c:pt idx="4">
                    <c:v>3.8572759494440459E-2</c:v>
                  </c:pt>
                  <c:pt idx="5">
                    <c:v>0.45662493274117183</c:v>
                  </c:pt>
                  <c:pt idx="6">
                    <c:v>7.300705972483415E-2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32-outlier removed'!$A$3:$A$9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32-outlier removed'!$V$3:$V$9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4.4261558034171671</c:v>
                </c:pt>
                <c:pt idx="2">
                  <c:v>3.7848538461552463</c:v>
                </c:pt>
                <c:pt idx="3">
                  <c:v>4.3901151169831794</c:v>
                </c:pt>
                <c:pt idx="4">
                  <c:v>4.2880265452598625</c:v>
                </c:pt>
                <c:pt idx="5">
                  <c:v>4.1341302114418426</c:v>
                </c:pt>
                <c:pt idx="6">
                  <c:v>3.6626874921038381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7E-4448-AD12-00066ED28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 - Run 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 - Run 3'!$R$3:$R$9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4.7891329948161818</c:v>
                </c:pt>
                <c:pt idx="2">
                  <c:v>4.0615070170814533</c:v>
                </c:pt>
                <c:pt idx="3">
                  <c:v>4.6885925627180152</c:v>
                </c:pt>
                <c:pt idx="4">
                  <c:v>3.8537540393521832</c:v>
                </c:pt>
                <c:pt idx="5">
                  <c:v>3.9204417253922963</c:v>
                </c:pt>
                <c:pt idx="6">
                  <c:v>3.1026195104920875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84-4651-A362-59354E0A68A4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9.21295906713950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 - Run 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 - Run 3'!$S$3:$S$9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4.5078230242598938</c:v>
                </c:pt>
                <c:pt idx="2">
                  <c:v>3.4708584073213231</c:v>
                </c:pt>
                <c:pt idx="3">
                  <c:v>4.4679036661489953</c:v>
                </c:pt>
                <c:pt idx="4">
                  <c:v>3.7727462549305604</c:v>
                </c:pt>
                <c:pt idx="5">
                  <c:v>3.7310680448438842</c:v>
                </c:pt>
                <c:pt idx="6">
                  <c:v>3.3606015236740459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84-4651-A362-59354E0A68A4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32710765313511"/>
                  <c:y val="0.122698403157620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 - Run 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 - Run 3'!$T$3:$T$9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4.3716840124354688</c:v>
                </c:pt>
                <c:pt idx="2">
                  <c:v>3.6985837988017884</c:v>
                </c:pt>
                <c:pt idx="3">
                  <c:v>4.3459947437439528</c:v>
                </c:pt>
                <c:pt idx="4">
                  <c:v>4.1505016941978683</c:v>
                </c:pt>
                <c:pt idx="5">
                  <c:v>3.7433586845702971</c:v>
                </c:pt>
                <c:pt idx="6">
                  <c:v>2.8225735013389195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84-4651-A362-59354E0A68A4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1.482986382427387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'Phen - Run 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 - Run 3'!$U$3:$U$9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4.4572208509137869</c:v>
                </c:pt>
                <c:pt idx="2">
                  <c:v>3.3608118508852414</c:v>
                </c:pt>
                <c:pt idx="3">
                  <c:v>4.4330874654822683</c:v>
                </c:pt>
                <c:pt idx="4">
                  <c:v>3.728983786950995</c:v>
                </c:pt>
                <c:pt idx="5">
                  <c:v>3.6205609150082547</c:v>
                </c:pt>
                <c:pt idx="6">
                  <c:v>3.1537479931960064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4-4651-A362-59354E0A6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'Phen - Run 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0.18073359421159615</c:v>
                  </c:pt>
                  <c:pt idx="2">
                    <c:v>0.30951733201557691</c:v>
                  </c:pt>
                  <c:pt idx="3">
                    <c:v>0.14577917224312731</c:v>
                  </c:pt>
                  <c:pt idx="4">
                    <c:v>0.18984219747530956</c:v>
                  </c:pt>
                  <c:pt idx="5">
                    <c:v>0.12402670157625097</c:v>
                  </c:pt>
                  <c:pt idx="6">
                    <c:v>0.22164793556026216</c:v>
                  </c:pt>
                </c:numCache>
              </c:numRef>
            </c:plus>
            <c:minus>
              <c:numRef>
                <c:f>'Phen - Run 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0.18073359421159615</c:v>
                  </c:pt>
                  <c:pt idx="2">
                    <c:v>0.30951733201557691</c:v>
                  </c:pt>
                  <c:pt idx="3">
                    <c:v>0.14577917224312731</c:v>
                  </c:pt>
                  <c:pt idx="4">
                    <c:v>0.18984219747530956</c:v>
                  </c:pt>
                  <c:pt idx="5">
                    <c:v>0.12402670157625097</c:v>
                  </c:pt>
                  <c:pt idx="6">
                    <c:v>0.22164793556026216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'Phen - Run 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'Phen - Run 3'!$V$3:$V$9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4.5314652206063322</c:v>
                </c:pt>
                <c:pt idx="2">
                  <c:v>3.6479402685224516</c:v>
                </c:pt>
                <c:pt idx="3">
                  <c:v>4.4838946095233077</c:v>
                </c:pt>
                <c:pt idx="4">
                  <c:v>3.8764964438579019</c:v>
                </c:pt>
                <c:pt idx="5">
                  <c:v>3.7538573424536832</c:v>
                </c:pt>
                <c:pt idx="6">
                  <c:v>3.1098856321752648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D5-4EEE-8D5D-654AECBCF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33'!$R$3:$R$9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4.2260337675445951</c:v>
                </c:pt>
                <c:pt idx="2">
                  <c:v>4.3791440537352395</c:v>
                </c:pt>
                <c:pt idx="3">
                  <c:v>4.435321388597008</c:v>
                </c:pt>
                <c:pt idx="4">
                  <c:v>4.1537812952197743</c:v>
                </c:pt>
                <c:pt idx="5">
                  <c:v>4.2531372003556802</c:v>
                </c:pt>
                <c:pt idx="6">
                  <c:v>4.0307378106139211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BB-4712-A40A-B181EBA7555E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945494344715734"/>
                  <c:y val="3.76451416855335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33'!$S$3:$S$9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4.5173703135083851</c:v>
                </c:pt>
                <c:pt idx="2">
                  <c:v>4.3477587312325907</c:v>
                </c:pt>
                <c:pt idx="3">
                  <c:v>4.343899102909667</c:v>
                </c:pt>
                <c:pt idx="4">
                  <c:v>4.0579004485618739</c:v>
                </c:pt>
                <c:pt idx="5">
                  <c:v>4.1633576986352034</c:v>
                </c:pt>
                <c:pt idx="6">
                  <c:v>4.0674660472639248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BB-4712-A40A-B181EBA7555E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33'!$T$3:$T$9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4.5427118412621521</c:v>
                </c:pt>
                <c:pt idx="2">
                  <c:v>4.5200884207239165</c:v>
                </c:pt>
                <c:pt idx="3">
                  <c:v>4.3827307229926475</c:v>
                </c:pt>
                <c:pt idx="4">
                  <c:v>4.1409689537306518</c:v>
                </c:pt>
                <c:pt idx="5">
                  <c:v>3.9595207083831818</c:v>
                </c:pt>
                <c:pt idx="6">
                  <c:v>4.0537858607689978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BB-4712-A40A-B181EBA7555E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233575007301247"/>
                  <c:y val="0.417460680010418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33'!$U$3:$U$9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4.5660352436145928</c:v>
                </c:pt>
                <c:pt idx="2">
                  <c:v>4.4101640577381023</c:v>
                </c:pt>
                <c:pt idx="3">
                  <c:v>4.2899057619250218</c:v>
                </c:pt>
                <c:pt idx="4">
                  <c:v>4.1280324802892689</c:v>
                </c:pt>
                <c:pt idx="5">
                  <c:v>4.3344423269980767</c:v>
                </c:pt>
                <c:pt idx="6">
                  <c:v>4.2864960863075732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B-4712-A40A-B181EBA75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0.1592475637348397</c:v>
                  </c:pt>
                  <c:pt idx="2">
                    <c:v>7.4993280775149579E-2</c:v>
                  </c:pt>
                  <c:pt idx="3">
                    <c:v>6.1447244239519021E-2</c:v>
                  </c:pt>
                  <c:pt idx="4">
                    <c:v>4.2823791178582746E-2</c:v>
                  </c:pt>
                  <c:pt idx="5">
                    <c:v>0.16131419023849788</c:v>
                  </c:pt>
                  <c:pt idx="6">
                    <c:v>0.11888643956362042</c:v>
                  </c:pt>
                </c:numCache>
              </c:numRef>
            </c:plus>
            <c:minus>
              <c:numRef>
                <c:f>'PFAS 33'!$W$3:$W$9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0.1592475637348397</c:v>
                  </c:pt>
                  <c:pt idx="2">
                    <c:v>7.4993280775149579E-2</c:v>
                  </c:pt>
                  <c:pt idx="3">
                    <c:v>6.1447244239519021E-2</c:v>
                  </c:pt>
                  <c:pt idx="4">
                    <c:v>4.2823791178582746E-2</c:v>
                  </c:pt>
                  <c:pt idx="5">
                    <c:v>0.16131419023849788</c:v>
                  </c:pt>
                  <c:pt idx="6">
                    <c:v>0.11888643956362042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33'!$V$3:$V$9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4.4630377914824315</c:v>
                </c:pt>
                <c:pt idx="2">
                  <c:v>4.4142888158574625</c:v>
                </c:pt>
                <c:pt idx="3">
                  <c:v>4.3629642441060863</c:v>
                </c:pt>
                <c:pt idx="4">
                  <c:v>4.1201707944503916</c:v>
                </c:pt>
                <c:pt idx="5">
                  <c:v>4.1776144835930351</c:v>
                </c:pt>
                <c:pt idx="6">
                  <c:v>4.1096214512386036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59-455B-9094-1F6959AC6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34'!$R$3:$R$9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4.7160958970052365</c:v>
                </c:pt>
                <c:pt idx="2">
                  <c:v>3.9240441593940103</c:v>
                </c:pt>
                <c:pt idx="3">
                  <c:v>3.7009142735471978</c:v>
                </c:pt>
                <c:pt idx="4">
                  <c:v>3.9459912211118988</c:v>
                </c:pt>
                <c:pt idx="5">
                  <c:v>4.3107327973756782</c:v>
                </c:pt>
                <c:pt idx="6">
                  <c:v>4.4253050256861117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06C-A9F3-F99AA6929FBF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52165566988678"/>
                  <c:y val="7.63316035877194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34'!$S$3:$S$9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4.6047274519358785</c:v>
                </c:pt>
                <c:pt idx="2">
                  <c:v>4.2414139103696495</c:v>
                </c:pt>
                <c:pt idx="3">
                  <c:v>4.2741655494810766</c:v>
                </c:pt>
                <c:pt idx="4">
                  <c:v>3.9511508343104307</c:v>
                </c:pt>
                <c:pt idx="5">
                  <c:v>4.6027935488842546</c:v>
                </c:pt>
                <c:pt idx="6">
                  <c:v>3.9455063067576641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E3-406C-A9F3-F99AA6929FBF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08007848496792"/>
                  <c:y val="0.268809948374773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34'!$T$3:$T$9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4.6864804814625201</c:v>
                </c:pt>
                <c:pt idx="2">
                  <c:v>4.0531843979393765</c:v>
                </c:pt>
                <c:pt idx="3">
                  <c:v>4.3311954645892348</c:v>
                </c:pt>
                <c:pt idx="4">
                  <c:v>4.0299395600864276</c:v>
                </c:pt>
                <c:pt idx="5">
                  <c:v>4.6608499737393743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E3-406C-A9F3-F99AA6929FBF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377615338594019"/>
                  <c:y val="0.273534892107952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34'!$U$3:$U$9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3.8993524460075468</c:v>
                </c:pt>
                <c:pt idx="2">
                  <c:v>3.5508851986679595</c:v>
                </c:pt>
                <c:pt idx="3">
                  <c:v>3.9282746159478066</c:v>
                </c:pt>
                <c:pt idx="4">
                  <c:v>4.1236705290100586</c:v>
                </c:pt>
                <c:pt idx="5">
                  <c:v>4.0557657230599826</c:v>
                </c:pt>
                <c:pt idx="6">
                  <c:v>3.4612309087415225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E3-406C-A9F3-F99AA6929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34'!$W$3:$W$9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0.38774539210317438</c:v>
                  </c:pt>
                  <c:pt idx="2">
                    <c:v>0.29172091495109959</c:v>
                  </c:pt>
                  <c:pt idx="3">
                    <c:v>0.29760184388785299</c:v>
                  </c:pt>
                  <c:pt idx="4">
                    <c:v>8.3366702277813259E-2</c:v>
                  </c:pt>
                  <c:pt idx="5">
                    <c:v>0.2801229893360796</c:v>
                  </c:pt>
                  <c:pt idx="6">
                    <c:v>0.4820387907578188</c:v>
                  </c:pt>
                </c:numCache>
              </c:numRef>
            </c:plus>
            <c:minus>
              <c:numRef>
                <c:f>'PFAS 34'!$W$3:$W$9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0.38774539210317438</c:v>
                  </c:pt>
                  <c:pt idx="2">
                    <c:v>0.29172091495109959</c:v>
                  </c:pt>
                  <c:pt idx="3">
                    <c:v>0.29760184388785299</c:v>
                  </c:pt>
                  <c:pt idx="4">
                    <c:v>8.3366702277813259E-2</c:v>
                  </c:pt>
                  <c:pt idx="5">
                    <c:v>0.2801229893360796</c:v>
                  </c:pt>
                  <c:pt idx="6">
                    <c:v>0.4820387907578188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34'!$V$3:$V$9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4.4766640691027959</c:v>
                </c:pt>
                <c:pt idx="2">
                  <c:v>3.9423819165927485</c:v>
                </c:pt>
                <c:pt idx="3">
                  <c:v>4.0586374758913291</c:v>
                </c:pt>
                <c:pt idx="4">
                  <c:v>4.0126880361297044</c:v>
                </c:pt>
                <c:pt idx="5">
                  <c:v>4.4075355107648218</c:v>
                </c:pt>
                <c:pt idx="6">
                  <c:v>3.9440140803950996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17-472F-BB0F-0514DA48D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35'!$R$3:$R$9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4.7371361122711102</c:v>
                </c:pt>
                <c:pt idx="2">
                  <c:v>3.2879161756462776</c:v>
                </c:pt>
                <c:pt idx="3">
                  <c:v>4.580010417992348</c:v>
                </c:pt>
                <c:pt idx="4">
                  <c:v>4.7974594430012827</c:v>
                </c:pt>
                <c:pt idx="5">
                  <c:v>4.6801383119868634</c:v>
                </c:pt>
                <c:pt idx="6">
                  <c:v>4.577144473622198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EA-445F-B188-366BD9346FFA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04628571590597"/>
                  <c:y val="4.70790006211055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35'!$S$3:$S$9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4.7639716210158989</c:v>
                </c:pt>
                <c:pt idx="2">
                  <c:v>3.8354540431723407</c:v>
                </c:pt>
                <c:pt idx="3">
                  <c:v>4.6295676325073423</c:v>
                </c:pt>
                <c:pt idx="4">
                  <c:v>4.7982742539450776</c:v>
                </c:pt>
                <c:pt idx="5">
                  <c:v>4.6239090505616538</c:v>
                </c:pt>
                <c:pt idx="6">
                  <c:v>4.8535643055663513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EA-445F-B188-366BD9346FFA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35'!$T$3:$T$9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4.8155566776447687</c:v>
                </c:pt>
                <c:pt idx="2">
                  <c:v>3.914583866546546</c:v>
                </c:pt>
                <c:pt idx="3">
                  <c:v>4.7664119706216512</c:v>
                </c:pt>
                <c:pt idx="4">
                  <c:v>4.9130174909777713</c:v>
                </c:pt>
                <c:pt idx="5">
                  <c:v>4.6858002033965711</c:v>
                </c:pt>
                <c:pt idx="6">
                  <c:v>4.8418069136069448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EA-445F-B188-366BD9346FFA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980789896761645"/>
                  <c:y val="0.369907502020262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35'!$U$3:$U$9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4.7532612442875282</c:v>
                </c:pt>
                <c:pt idx="2">
                  <c:v>3.8690769371180496</c:v>
                </c:pt>
                <c:pt idx="3">
                  <c:v>4.766244317449388</c:v>
                </c:pt>
                <c:pt idx="4">
                  <c:v>4.8187327218903233</c:v>
                </c:pt>
                <c:pt idx="5">
                  <c:v>4.7336546306196352</c:v>
                </c:pt>
                <c:pt idx="6">
                  <c:v>4.64672498708725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EA-445F-B188-366BD9346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35'!$W$3:$W$9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3.3894936617800436E-2</c:v>
                  </c:pt>
                  <c:pt idx="2">
                    <c:v>0.29435251689630015</c:v>
                  </c:pt>
                  <c:pt idx="3">
                    <c:v>9.5433850924934602E-2</c:v>
                  </c:pt>
                  <c:pt idx="4">
                    <c:v>5.4985646461131445E-2</c:v>
                  </c:pt>
                  <c:pt idx="5">
                    <c:v>4.4928124600215329E-2</c:v>
                  </c:pt>
                  <c:pt idx="6">
                    <c:v>0.13912622460497151</c:v>
                  </c:pt>
                </c:numCache>
              </c:numRef>
            </c:plus>
            <c:minus>
              <c:numRef>
                <c:f>'PFAS 35'!$W$3:$W$9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3.3894936617800436E-2</c:v>
                  </c:pt>
                  <c:pt idx="2">
                    <c:v>0.29435251689630015</c:v>
                  </c:pt>
                  <c:pt idx="3">
                    <c:v>9.5433850924934602E-2</c:v>
                  </c:pt>
                  <c:pt idx="4">
                    <c:v>5.4985646461131445E-2</c:v>
                  </c:pt>
                  <c:pt idx="5">
                    <c:v>4.4928124600215329E-2</c:v>
                  </c:pt>
                  <c:pt idx="6">
                    <c:v>0.13912622460497151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35'!$V$3:$V$9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4.7674814138048269</c:v>
                </c:pt>
                <c:pt idx="2">
                  <c:v>3.7267577556208034</c:v>
                </c:pt>
                <c:pt idx="3">
                  <c:v>4.6855585846426822</c:v>
                </c:pt>
                <c:pt idx="4">
                  <c:v>4.8318709774536144</c:v>
                </c:pt>
                <c:pt idx="5">
                  <c:v>4.6808755491411809</c:v>
                </c:pt>
                <c:pt idx="6">
                  <c:v>4.729810169970686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9E-4EDA-BA50-4509F4998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081252356959162"/>
                  <c:y val="-0.542101741099156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36'!$A$3:$A$8</c:f>
              <c:numCache>
                <c:formatCode>General</c:formatCode>
                <c:ptCount val="6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</c:numCache>
            </c:numRef>
          </c:xVal>
          <c:yVal>
            <c:numRef>
              <c:f>'PFAS 36'!$R$3:$R$8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4.8088908247478859</c:v>
                </c:pt>
                <c:pt idx="2">
                  <c:v>4.8026339028063276</c:v>
                </c:pt>
                <c:pt idx="3">
                  <c:v>4.8973527175966325</c:v>
                </c:pt>
                <c:pt idx="4">
                  <c:v>4.9003394535611502</c:v>
                </c:pt>
                <c:pt idx="5">
                  <c:v>4.255178046907429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60-4F70-93FE-83075EEDCFC6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36'!$A$3:$A$8</c:f>
              <c:numCache>
                <c:formatCode>General</c:formatCode>
                <c:ptCount val="6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</c:numCache>
            </c:numRef>
          </c:xVal>
          <c:yVal>
            <c:numRef>
              <c:f>'PFAS 36'!$S$3:$S$8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4.6041493705983765</c:v>
                </c:pt>
                <c:pt idx="2">
                  <c:v>4.7932910437110099</c:v>
                </c:pt>
                <c:pt idx="3">
                  <c:v>4.7514890797122149</c:v>
                </c:pt>
                <c:pt idx="4">
                  <c:v>4.7584647167093861</c:v>
                </c:pt>
                <c:pt idx="5">
                  <c:v>4.301847171036246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60-4F70-93FE-83075EEDCFC6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36'!$A$3:$A$8</c:f>
              <c:numCache>
                <c:formatCode>General</c:formatCode>
                <c:ptCount val="6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</c:numCache>
            </c:numRef>
          </c:xVal>
          <c:yVal>
            <c:numRef>
              <c:f>'PFAS 36'!$T$3:$T$8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4.5130650975469218</c:v>
                </c:pt>
                <c:pt idx="2">
                  <c:v>4.6183114368526859</c:v>
                </c:pt>
                <c:pt idx="3">
                  <c:v>4.7416395458829967</c:v>
                </c:pt>
                <c:pt idx="4">
                  <c:v>4.7738166767018271</c:v>
                </c:pt>
                <c:pt idx="5">
                  <c:v>4.764577833983294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60-4F70-93FE-83075EEDCFC6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649131363080874"/>
                  <c:y val="0.27349027936393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36'!$A$3:$A$8</c:f>
              <c:numCache>
                <c:formatCode>General</c:formatCode>
                <c:ptCount val="6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</c:numCache>
            </c:numRef>
          </c:xVal>
          <c:yVal>
            <c:numRef>
              <c:f>'PFAS 36'!$U$3:$U$8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4.5467203534757932</c:v>
                </c:pt>
                <c:pt idx="2">
                  <c:v>4.6411988181385118</c:v>
                </c:pt>
                <c:pt idx="3">
                  <c:v>4.6672756953576391</c:v>
                </c:pt>
                <c:pt idx="4">
                  <c:v>4.7492058110887694</c:v>
                </c:pt>
                <c:pt idx="5">
                  <c:v>4.2977181041751038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0-4F70-93FE-83075EED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36'!$W$3:$W$9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0.13256834494732703</c:v>
                  </c:pt>
                  <c:pt idx="2">
                    <c:v>9.7637547060127505E-2</c:v>
                  </c:pt>
                  <c:pt idx="3">
                    <c:v>9.6253622680924397E-2</c:v>
                  </c:pt>
                  <c:pt idx="4">
                    <c:v>7.0654639280945189E-2</c:v>
                  </c:pt>
                  <c:pt idx="5">
                    <c:v>0.24075757683358576</c:v>
                  </c:pt>
                  <c:pt idx="6">
                    <c:v>0</c:v>
                  </c:pt>
                </c:numCache>
              </c:numRef>
            </c:plus>
            <c:minus>
              <c:numRef>
                <c:f>'PFAS 36'!$W$3:$W$9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0.13256834494732703</c:v>
                  </c:pt>
                  <c:pt idx="2">
                    <c:v>9.7637547060127505E-2</c:v>
                  </c:pt>
                  <c:pt idx="3">
                    <c:v>9.6253622680924397E-2</c:v>
                  </c:pt>
                  <c:pt idx="4">
                    <c:v>7.0654639280945189E-2</c:v>
                  </c:pt>
                  <c:pt idx="5">
                    <c:v>0.24075757683358576</c:v>
                  </c:pt>
                  <c:pt idx="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36'!$A$3:$A$8</c:f>
              <c:numCache>
                <c:formatCode>General</c:formatCode>
                <c:ptCount val="6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</c:numCache>
            </c:numRef>
          </c:xVal>
          <c:yVal>
            <c:numRef>
              <c:f>'PFAS 36'!$V$3:$V$8</c:f>
              <c:numCache>
                <c:formatCode>General</c:formatCode>
                <c:ptCount val="6"/>
                <c:pt idx="0">
                  <c:v>4.6051701859880918</c:v>
                </c:pt>
                <c:pt idx="1">
                  <c:v>4.6182064115922437</c:v>
                </c:pt>
                <c:pt idx="2">
                  <c:v>4.7138588003771336</c:v>
                </c:pt>
                <c:pt idx="3">
                  <c:v>4.7644392596373706</c:v>
                </c:pt>
                <c:pt idx="4">
                  <c:v>4.7954566645152834</c:v>
                </c:pt>
                <c:pt idx="5">
                  <c:v>4.4048302890255187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AD-459B-8D82-04B4D27DD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(minutes)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Axis LN Percen</a:t>
                </a:r>
                <a:r>
                  <a:rPr lang="en-US" baseline="0"/>
                  <a:t>t Remaing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116547909005061"/>
                  <c:y val="-8.32829102469061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37'!$R$3:$R$9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4.122185460561945</c:v>
                </c:pt>
                <c:pt idx="2">
                  <c:v>5.0259781103328462</c:v>
                </c:pt>
                <c:pt idx="3">
                  <c:v>4.8881566743146321</c:v>
                </c:pt>
                <c:pt idx="4">
                  <c:v>3.8486965174357164</c:v>
                </c:pt>
                <c:pt idx="5">
                  <c:v>4.3185585474415893</c:v>
                </c:pt>
                <c:pt idx="6">
                  <c:v>5.0235107067335223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4D-4254-83BC-041C1FD0FBFE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04628571590597"/>
                  <c:y val="8.48069563823606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37'!$S$3:$S$9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4.0785743724056847</c:v>
                </c:pt>
                <c:pt idx="2">
                  <c:v>5.1082318981175163</c:v>
                </c:pt>
                <c:pt idx="3">
                  <c:v>4.9214083728211167</c:v>
                </c:pt>
                <c:pt idx="4">
                  <c:v>5.009391271898247</c:v>
                </c:pt>
                <c:pt idx="5">
                  <c:v>5.0894147959165537</c:v>
                </c:pt>
                <c:pt idx="6">
                  <c:v>5.27394842702713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4D-4254-83BC-041C1FD0FBFE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108265589955739"/>
                  <c:y val="0.281303386694983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37'!$T$3:$T$9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3.9288533741027964</c:v>
                </c:pt>
                <c:pt idx="2">
                  <c:v>5.3946093801830957</c:v>
                </c:pt>
                <c:pt idx="3">
                  <c:v>5.093433037511323</c:v>
                </c:pt>
                <c:pt idx="4">
                  <c:v>5.2432681948749531</c:v>
                </c:pt>
                <c:pt idx="5">
                  <c:v>5.3249192063029387</c:v>
                </c:pt>
                <c:pt idx="6">
                  <c:v>5.1949250474806545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74D-4254-83BC-041C1FD0FBFE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93721202566639"/>
                  <c:y val="0.33919443275697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37'!$U$3:$U$9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4.250517861548027</c:v>
                </c:pt>
                <c:pt idx="2">
                  <c:v>5.9176603036315871</c:v>
                </c:pt>
                <c:pt idx="3">
                  <c:v>5.2601686741342073</c:v>
                </c:pt>
                <c:pt idx="4">
                  <c:v>5.3015547132454266</c:v>
                </c:pt>
                <c:pt idx="5">
                  <c:v>5.489165637947611</c:v>
                </c:pt>
                <c:pt idx="6">
                  <c:v>4.2430147117282342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4D-4254-83BC-041C1FD0F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37'!$W$3:$W$9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0.13266417849917528</c:v>
                  </c:pt>
                  <c:pt idx="2">
                    <c:v>0.40295993462646484</c:v>
                  </c:pt>
                  <c:pt idx="3">
                    <c:v>0.17170439430363499</c:v>
                  </c:pt>
                  <c:pt idx="4">
                    <c:v>0.67984646694852291</c:v>
                  </c:pt>
                  <c:pt idx="5">
                    <c:v>0.51797217148412078</c:v>
                  </c:pt>
                  <c:pt idx="6">
                    <c:v>0.47227095271554165</c:v>
                  </c:pt>
                </c:numCache>
              </c:numRef>
            </c:plus>
            <c:minus>
              <c:numRef>
                <c:f>'PFAS 37'!$W$3:$W$9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0.13266417849917528</c:v>
                  </c:pt>
                  <c:pt idx="2">
                    <c:v>0.40295993462646484</c:v>
                  </c:pt>
                  <c:pt idx="3">
                    <c:v>0.17170439430363499</c:v>
                  </c:pt>
                  <c:pt idx="4">
                    <c:v>0.67984646694852291</c:v>
                  </c:pt>
                  <c:pt idx="5">
                    <c:v>0.51797217148412078</c:v>
                  </c:pt>
                  <c:pt idx="6">
                    <c:v>0.47227095271554165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37'!$V$3:$V$9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4.0950327671546134</c:v>
                </c:pt>
                <c:pt idx="2">
                  <c:v>5.3616199230662609</c:v>
                </c:pt>
                <c:pt idx="3">
                  <c:v>5.04079168969532</c:v>
                </c:pt>
                <c:pt idx="4">
                  <c:v>4.8507276743635854</c:v>
                </c:pt>
                <c:pt idx="5">
                  <c:v>5.0555145469021738</c:v>
                </c:pt>
                <c:pt idx="6">
                  <c:v>4.9338497232423855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A-4036-90D0-EB0A2A5F4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38'!$R$3:$R$9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4.7004818625865123</c:v>
                </c:pt>
                <c:pt idx="2">
                  <c:v>4.5948592382190157</c:v>
                </c:pt>
                <c:pt idx="3">
                  <c:v>4.2738889283589314</c:v>
                </c:pt>
                <c:pt idx="4">
                  <c:v>4.3325438554273203</c:v>
                </c:pt>
                <c:pt idx="5">
                  <c:v>4.5062871472878285</c:v>
                </c:pt>
                <c:pt idx="6">
                  <c:v>4.4582914859848861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BA-41CE-8100-47DFF2CE7F11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170557362360675"/>
                  <c:y val="3.930169034214234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38'!$S$3:$S$9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4.5179462044730672</c:v>
                </c:pt>
                <c:pt idx="2">
                  <c:v>4.79872668031466</c:v>
                </c:pt>
                <c:pt idx="3">
                  <c:v>3.8442455116145275</c:v>
                </c:pt>
                <c:pt idx="4">
                  <c:v>4.3977737037856119</c:v>
                </c:pt>
                <c:pt idx="5">
                  <c:v>4.5283528924194396</c:v>
                </c:pt>
                <c:pt idx="6">
                  <c:v>4.5714837348792674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BA-41CE-8100-47DFF2CE7F11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38'!$T$3:$T$9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4.5143233382581176</c:v>
                </c:pt>
                <c:pt idx="2">
                  <c:v>4.810852369246275</c:v>
                </c:pt>
                <c:pt idx="3">
                  <c:v>4.3425917261064431</c:v>
                </c:pt>
                <c:pt idx="4">
                  <c:v>4.52998875490057</c:v>
                </c:pt>
                <c:pt idx="5">
                  <c:v>4.5561433520079255</c:v>
                </c:pt>
                <c:pt idx="6">
                  <c:v>4.496239251353388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BA-41CE-8100-47DFF2CE7F11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01454013422971"/>
                  <c:y val="0.399433124294577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38'!$U$3:$U$9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4.4912379959864364</c:v>
                </c:pt>
                <c:pt idx="2">
                  <c:v>4.8170034637736086</c:v>
                </c:pt>
                <c:pt idx="3">
                  <c:v>4.3989002893580693</c:v>
                </c:pt>
                <c:pt idx="4">
                  <c:v>4.5169778966384078</c:v>
                </c:pt>
                <c:pt idx="5">
                  <c:v>4.4256649087815969</c:v>
                </c:pt>
                <c:pt idx="6">
                  <c:v>4.538451489755813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A-41CE-8100-47DFF2CE7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38'!$W$3:$W$9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9.7046657576292439E-2</c:v>
                  </c:pt>
                  <c:pt idx="2">
                    <c:v>0.10726988263813277</c:v>
                  </c:pt>
                  <c:pt idx="3">
                    <c:v>0.2523395375640759</c:v>
                  </c:pt>
                  <c:pt idx="4">
                    <c:v>9.5356820578479523E-2</c:v>
                  </c:pt>
                  <c:pt idx="5">
                    <c:v>5.6135431008093067E-2</c:v>
                  </c:pt>
                  <c:pt idx="6">
                    <c:v>4.9339705867165552E-2</c:v>
                  </c:pt>
                </c:numCache>
              </c:numRef>
            </c:plus>
            <c:minus>
              <c:numRef>
                <c:f>'PFAS 38'!$W$3:$W$9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9.7046657576292439E-2</c:v>
                  </c:pt>
                  <c:pt idx="2">
                    <c:v>0.10726988263813277</c:v>
                  </c:pt>
                  <c:pt idx="3">
                    <c:v>0.2523395375640759</c:v>
                  </c:pt>
                  <c:pt idx="4">
                    <c:v>9.5356820578479523E-2</c:v>
                  </c:pt>
                  <c:pt idx="5">
                    <c:v>5.6135431008093067E-2</c:v>
                  </c:pt>
                  <c:pt idx="6">
                    <c:v>4.9339705867165552E-2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38'!$V$3:$V$9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4.5559973503260336</c:v>
                </c:pt>
                <c:pt idx="2">
                  <c:v>4.75536043788839</c:v>
                </c:pt>
                <c:pt idx="3">
                  <c:v>4.2149066138594931</c:v>
                </c:pt>
                <c:pt idx="4">
                  <c:v>4.4443210526879771</c:v>
                </c:pt>
                <c:pt idx="5">
                  <c:v>4.5041120751241976</c:v>
                </c:pt>
                <c:pt idx="6">
                  <c:v>4.5161164904933386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D0-46D4-B6DF-A48DE72E3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39'!$R$3:$R$9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4.8302425974191712</c:v>
                </c:pt>
                <c:pt idx="2">
                  <c:v>5.1383752310088875</c:v>
                </c:pt>
                <c:pt idx="3">
                  <c:v>4.9531865801828339</c:v>
                </c:pt>
                <c:pt idx="4">
                  <c:v>5.0006260190058356</c:v>
                </c:pt>
                <c:pt idx="5">
                  <c:v>1.2922437738989285</c:v>
                </c:pt>
                <c:pt idx="6">
                  <c:v>1.1828458787956531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73-4DF9-AB40-75CB2AEBBB3E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39'!$S$3:$S$9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4.8055634542421215</c:v>
                </c:pt>
                <c:pt idx="2">
                  <c:v>5.0262268829828702</c:v>
                </c:pt>
                <c:pt idx="3">
                  <c:v>4.825914068829368</c:v>
                </c:pt>
                <c:pt idx="4">
                  <c:v>3.9817352144275455</c:v>
                </c:pt>
                <c:pt idx="5">
                  <c:v>4.817949218999269</c:v>
                </c:pt>
                <c:pt idx="6">
                  <c:v>4.4805096764624031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73-4DF9-AB40-75CB2AEBBB3E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93721202566639"/>
                  <c:y val="0.28684418264510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39'!$T$3:$T$9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4.6040201494016424</c:v>
                </c:pt>
                <c:pt idx="2">
                  <c:v>4.7144173603270225</c:v>
                </c:pt>
                <c:pt idx="3">
                  <c:v>4.6888453087014081</c:v>
                </c:pt>
                <c:pt idx="4">
                  <c:v>4.5773812625086823</c:v>
                </c:pt>
                <c:pt idx="5">
                  <c:v>4.5974069447492099</c:v>
                </c:pt>
                <c:pt idx="6">
                  <c:v>4.5109498550952623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73-4DF9-AB40-75CB2AEBBB3E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738436368482398"/>
                  <c:y val="0.44380971462536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39'!$U$3:$U$9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4.8276089718149011</c:v>
                </c:pt>
                <c:pt idx="2">
                  <c:v>5.0267894512463389</c:v>
                </c:pt>
                <c:pt idx="3">
                  <c:v>4.9909965253881508</c:v>
                </c:pt>
                <c:pt idx="4">
                  <c:v>4.9765153210419566</c:v>
                </c:pt>
                <c:pt idx="5">
                  <c:v>4.9272104662245706</c:v>
                </c:pt>
                <c:pt idx="6">
                  <c:v>4.7465144663031191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3-4DF9-AB40-75CB2AEBB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39'!$W$3:$W$9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0.10912159202698385</c:v>
                  </c:pt>
                  <c:pt idx="2">
                    <c:v>0.18247619306147536</c:v>
                  </c:pt>
                  <c:pt idx="3">
                    <c:v>0.13688182619898859</c:v>
                  </c:pt>
                  <c:pt idx="4">
                    <c:v>0.47623047581191658</c:v>
                  </c:pt>
                  <c:pt idx="5">
                    <c:v>1.7496912252243799</c:v>
                  </c:pt>
                  <c:pt idx="6">
                    <c:v>1.7023946917953914</c:v>
                  </c:pt>
                </c:numCache>
              </c:numRef>
            </c:plus>
            <c:minus>
              <c:numRef>
                <c:f>'PFAS 39'!$W$3:$W$9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0.10912159202698385</c:v>
                  </c:pt>
                  <c:pt idx="2">
                    <c:v>0.18247619306147536</c:v>
                  </c:pt>
                  <c:pt idx="3">
                    <c:v>0.13688182619898859</c:v>
                  </c:pt>
                  <c:pt idx="4">
                    <c:v>0.47623047581191658</c:v>
                  </c:pt>
                  <c:pt idx="5">
                    <c:v>1.7496912252243799</c:v>
                  </c:pt>
                  <c:pt idx="6">
                    <c:v>1.7023946917953914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39'!$V$3:$V$9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4.766858793219459</c:v>
                </c:pt>
                <c:pt idx="2">
                  <c:v>4.9764522313912796</c:v>
                </c:pt>
                <c:pt idx="3">
                  <c:v>4.8647356207754404</c:v>
                </c:pt>
                <c:pt idx="4">
                  <c:v>4.6340644542460048</c:v>
                </c:pt>
                <c:pt idx="5">
                  <c:v>3.9087026009679944</c:v>
                </c:pt>
                <c:pt idx="6">
                  <c:v>3.7302049691641095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B-4088-9AB9-3E3E6A1B1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01454013422971"/>
                  <c:y val="-0.183236026794360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39-outliers removed'!$A$3:$A$9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39-outliers removed'!$R$3:$R$9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4.8302425974191712</c:v>
                </c:pt>
                <c:pt idx="2">
                  <c:v>5.1383752310088875</c:v>
                </c:pt>
                <c:pt idx="3">
                  <c:v>4.9531865801828339</c:v>
                </c:pt>
                <c:pt idx="4">
                  <c:v>5.0006260190058356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91-4089-8BA3-FB111FE231A2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01454013422971"/>
                  <c:y val="-2.262694262453835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39-outliers removed'!$A$3:$A$9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39-outliers removed'!$S$3:$S$9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4.8055634542421215</c:v>
                </c:pt>
                <c:pt idx="2">
                  <c:v>5.0262268829828702</c:v>
                </c:pt>
                <c:pt idx="3">
                  <c:v>4.825914068829368</c:v>
                </c:pt>
                <c:pt idx="4">
                  <c:v>3.9817352144275455</c:v>
                </c:pt>
                <c:pt idx="5">
                  <c:v>4.817949218999269</c:v>
                </c:pt>
                <c:pt idx="6">
                  <c:v>4.4805096764624031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91-4089-8BA3-FB111FE231A2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93721202566639"/>
                  <c:y val="0.28684418264510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39-outliers removed'!$A$3:$A$9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39-outliers removed'!$T$3:$T$9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4.6040201494016424</c:v>
                </c:pt>
                <c:pt idx="2">
                  <c:v>4.7144173603270225</c:v>
                </c:pt>
                <c:pt idx="3">
                  <c:v>4.6888453087014081</c:v>
                </c:pt>
                <c:pt idx="4">
                  <c:v>4.5773812625086823</c:v>
                </c:pt>
                <c:pt idx="5">
                  <c:v>4.5974069447492099</c:v>
                </c:pt>
                <c:pt idx="6">
                  <c:v>4.5109498550952623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91-4089-8BA3-FB111FE231A2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738436368482398"/>
                  <c:y val="0.44380971462536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39-outliers removed'!$A$3:$A$9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39-outliers removed'!$U$3:$U$9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4.8276089718149011</c:v>
                </c:pt>
                <c:pt idx="2">
                  <c:v>5.0267894512463389</c:v>
                </c:pt>
                <c:pt idx="3">
                  <c:v>4.9909965253881508</c:v>
                </c:pt>
                <c:pt idx="4">
                  <c:v>4.9765153210419566</c:v>
                </c:pt>
                <c:pt idx="5">
                  <c:v>4.9272104662245706</c:v>
                </c:pt>
                <c:pt idx="6">
                  <c:v>4.7465144663031191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91-4089-8BA3-FB111FE23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39-outliers removed'!$W$3:$W$9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0.10912159202698385</c:v>
                  </c:pt>
                  <c:pt idx="2">
                    <c:v>0.18247619306147536</c:v>
                  </c:pt>
                  <c:pt idx="3">
                    <c:v>0.13688182619898859</c:v>
                  </c:pt>
                  <c:pt idx="4">
                    <c:v>0.47623047581191658</c:v>
                  </c:pt>
                  <c:pt idx="5">
                    <c:v>0.16800162581265174</c:v>
                  </c:pt>
                  <c:pt idx="6">
                    <c:v>0.14558836878159409</c:v>
                  </c:pt>
                </c:numCache>
              </c:numRef>
            </c:plus>
            <c:minus>
              <c:numRef>
                <c:f>'PFAS 39-outliers removed'!$W$3:$W$9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0.10912159202698385</c:v>
                  </c:pt>
                  <c:pt idx="2">
                    <c:v>0.18247619306147536</c:v>
                  </c:pt>
                  <c:pt idx="3">
                    <c:v>0.13688182619898859</c:v>
                  </c:pt>
                  <c:pt idx="4">
                    <c:v>0.47623047581191658</c:v>
                  </c:pt>
                  <c:pt idx="5">
                    <c:v>0.16800162581265174</c:v>
                  </c:pt>
                  <c:pt idx="6">
                    <c:v>0.14558836878159409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39-outliers removed'!$A$3:$A$9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39-outliers removed'!$V$3:$V$9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4.766858793219459</c:v>
                </c:pt>
                <c:pt idx="2">
                  <c:v>4.9764522313912796</c:v>
                </c:pt>
                <c:pt idx="3">
                  <c:v>4.8647356207754404</c:v>
                </c:pt>
                <c:pt idx="4">
                  <c:v>4.6340644542460048</c:v>
                </c:pt>
                <c:pt idx="5">
                  <c:v>4.7808555433243498</c:v>
                </c:pt>
                <c:pt idx="6">
                  <c:v>4.5793246659535951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53-4D51-9535-A0C39EC15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776607056274979"/>
                  <c:y val="-0.31465448498327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40'!$R$3:$R$9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4.8413443766792374</c:v>
                </c:pt>
                <c:pt idx="2">
                  <c:v>5.2737948164878441</c:v>
                </c:pt>
                <c:pt idx="3">
                  <c:v>4.6646475985484255</c:v>
                </c:pt>
                <c:pt idx="4">
                  <c:v>4.4958956660425304</c:v>
                </c:pt>
                <c:pt idx="5">
                  <c:v>3.1041427357074118</c:v>
                </c:pt>
                <c:pt idx="6">
                  <c:v>2.9443429815462037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18-4706-A9CE-764CF5FD68A4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056405399811159"/>
                  <c:y val="-7.19758503469509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40'!$S$3:$S$9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5.0431466003436656</c:v>
                </c:pt>
                <c:pt idx="2">
                  <c:v>5.3419847123305777</c:v>
                </c:pt>
                <c:pt idx="3">
                  <c:v>4.7438124356242666</c:v>
                </c:pt>
                <c:pt idx="4">
                  <c:v>4.4330866199942607</c:v>
                </c:pt>
                <c:pt idx="5">
                  <c:v>2.8053986887074362</c:v>
                </c:pt>
                <c:pt idx="6">
                  <c:v>2.9027541501705767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18-4706-A9CE-764CF5FD68A4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776607056274979"/>
                  <c:y val="0.168014532534578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40'!$T$3:$T$9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4.9424069153381476</c:v>
                </c:pt>
                <c:pt idx="2">
                  <c:v>5.2196822314289486</c:v>
                </c:pt>
                <c:pt idx="3">
                  <c:v>4.5701115578215736</c:v>
                </c:pt>
                <c:pt idx="4">
                  <c:v>4.586820035299537</c:v>
                </c:pt>
                <c:pt idx="5">
                  <c:v>3.5092050725610711</c:v>
                </c:pt>
                <c:pt idx="6">
                  <c:v>3.3428595596532991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718-4706-A9CE-764CF5FD68A4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928929706617065"/>
                  <c:y val="0.216932539921059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40'!$U$3:$U$9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5.0971130960821371</c:v>
                </c:pt>
                <c:pt idx="2">
                  <c:v>5.4845602912019773</c:v>
                </c:pt>
                <c:pt idx="3">
                  <c:v>4.7045645758727144</c:v>
                </c:pt>
                <c:pt idx="4">
                  <c:v>4.5589483777326087</c:v>
                </c:pt>
                <c:pt idx="5">
                  <c:v>3.1830311795243476</c:v>
                </c:pt>
                <c:pt idx="6">
                  <c:v>3.2024596794546838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8-4706-A9CE-764CF5FD6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40'!$W$3:$W$9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0.11304507993819111</c:v>
                  </c:pt>
                  <c:pt idx="2">
                    <c:v>0.1145448231634692</c:v>
                  </c:pt>
                  <c:pt idx="3">
                    <c:v>7.4491332276438491E-2</c:v>
                  </c:pt>
                  <c:pt idx="4">
                    <c:v>6.8580752875527187E-2</c:v>
                  </c:pt>
                  <c:pt idx="5">
                    <c:v>0.28923548962387829</c:v>
                  </c:pt>
                  <c:pt idx="6">
                    <c:v>0.21023748986954485</c:v>
                  </c:pt>
                </c:numCache>
              </c:numRef>
            </c:plus>
            <c:minus>
              <c:numRef>
                <c:f>'PFAS 40'!$W$3:$W$9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0.11304507993819111</c:v>
                  </c:pt>
                  <c:pt idx="2">
                    <c:v>0.1145448231634692</c:v>
                  </c:pt>
                  <c:pt idx="3">
                    <c:v>7.4491332276438491E-2</c:v>
                  </c:pt>
                  <c:pt idx="4">
                    <c:v>6.8580752875527187E-2</c:v>
                  </c:pt>
                  <c:pt idx="5">
                    <c:v>0.28923548962387829</c:v>
                  </c:pt>
                  <c:pt idx="6">
                    <c:v>0.21023748986954485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40'!$A$3:$A$9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40'!$V$3:$V$9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4.9810027471107965</c:v>
                </c:pt>
                <c:pt idx="2">
                  <c:v>5.3300055128623365</c:v>
                </c:pt>
                <c:pt idx="3">
                  <c:v>4.6707840419667441</c:v>
                </c:pt>
                <c:pt idx="4">
                  <c:v>4.518687674767234</c:v>
                </c:pt>
                <c:pt idx="5">
                  <c:v>3.1504444191250665</c:v>
                </c:pt>
                <c:pt idx="6">
                  <c:v>3.0981040927061909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85-4C58-8FAE-1E61FD4E2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41'!$R$3:$R$9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4.6420997879515689</c:v>
                </c:pt>
                <c:pt idx="2">
                  <c:v>4.7663454464195834</c:v>
                </c:pt>
                <c:pt idx="3">
                  <c:v>4.4689526214365296</c:v>
                </c:pt>
                <c:pt idx="4">
                  <c:v>4.3888424280523806</c:v>
                </c:pt>
                <c:pt idx="5">
                  <c:v>4.4409403472264115</c:v>
                </c:pt>
                <c:pt idx="6">
                  <c:v>4.4864610234934199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D4-4076-B225-9984A4A7F140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41'!$S$3:$S$9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4.6226911923806036</c:v>
                </c:pt>
                <c:pt idx="2">
                  <c:v>4.6193988609052212</c:v>
                </c:pt>
                <c:pt idx="3">
                  <c:v>4.3379634150653335</c:v>
                </c:pt>
                <c:pt idx="4">
                  <c:v>4.2326727631727401</c:v>
                </c:pt>
                <c:pt idx="5">
                  <c:v>4.304263848087607</c:v>
                </c:pt>
                <c:pt idx="6">
                  <c:v>4.4155527303596784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D4-4076-B225-9984A4A7F140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41'!$T$3:$T$9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4.3992363720207628</c:v>
                </c:pt>
                <c:pt idx="2">
                  <c:v>4.4388390020824735</c:v>
                </c:pt>
                <c:pt idx="3">
                  <c:v>4.2964806862491178</c:v>
                </c:pt>
                <c:pt idx="4">
                  <c:v>4.3030759881229823</c:v>
                </c:pt>
                <c:pt idx="5">
                  <c:v>4.2561704066614663</c:v>
                </c:pt>
                <c:pt idx="6">
                  <c:v>4.2265503584723803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D4-4076-B225-9984A4A7F140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341336913038542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41'!$U$3:$U$9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4.2439265055608653</c:v>
                </c:pt>
                <c:pt idx="2">
                  <c:v>4.1513466687990777</c:v>
                </c:pt>
                <c:pt idx="3">
                  <c:v>4.1223189212853839</c:v>
                </c:pt>
                <c:pt idx="4">
                  <c:v>4.1220832673744487</c:v>
                </c:pt>
                <c:pt idx="5">
                  <c:v>4.1885294449996078</c:v>
                </c:pt>
                <c:pt idx="6">
                  <c:v>4.1652746488892465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4-4076-B225-9984A4A7F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41'!$W$3:$W$9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0.19048560630943973</c:v>
                  </c:pt>
                  <c:pt idx="2">
                    <c:v>0.26479612053451779</c:v>
                  </c:pt>
                  <c:pt idx="3">
                    <c:v>0.143066228124266</c:v>
                  </c:pt>
                  <c:pt idx="4">
                    <c:v>0.11286064854524816</c:v>
                  </c:pt>
                  <c:pt idx="5">
                    <c:v>0.10677639828829535</c:v>
                  </c:pt>
                  <c:pt idx="6">
                    <c:v>0.1521671105196119</c:v>
                  </c:pt>
                </c:numCache>
              </c:numRef>
            </c:plus>
            <c:minus>
              <c:numRef>
                <c:f>'PFAS 41'!$W$3:$W$9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0.19048560630943973</c:v>
                  </c:pt>
                  <c:pt idx="2">
                    <c:v>0.26479612053451779</c:v>
                  </c:pt>
                  <c:pt idx="3">
                    <c:v>0.143066228124266</c:v>
                  </c:pt>
                  <c:pt idx="4">
                    <c:v>0.11286064854524816</c:v>
                  </c:pt>
                  <c:pt idx="5">
                    <c:v>0.10677639828829535</c:v>
                  </c:pt>
                  <c:pt idx="6">
                    <c:v>0.1521671105196119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41'!$A$3:$A$9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41'!$V$3:$V$9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4.4769884644784499</c:v>
                </c:pt>
                <c:pt idx="2">
                  <c:v>4.4939824945515889</c:v>
                </c:pt>
                <c:pt idx="3">
                  <c:v>4.3064289110090916</c:v>
                </c:pt>
                <c:pt idx="4">
                  <c:v>4.2616686116806379</c:v>
                </c:pt>
                <c:pt idx="5">
                  <c:v>4.2974760117437736</c:v>
                </c:pt>
                <c:pt idx="6">
                  <c:v>4.3234596903036806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80-43F3-8960-C3A2D48EB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42'!$R$3:$R$9</c:f>
              <c:numCache>
                <c:formatCode>General</c:formatCode>
                <c:ptCount val="7"/>
                <c:pt idx="0">
                  <c:v>4.6051701859880918</c:v>
                </c:pt>
                <c:pt idx="2">
                  <c:v>4.2590529930668453</c:v>
                </c:pt>
                <c:pt idx="3">
                  <c:v>4.0750336048585396</c:v>
                </c:pt>
                <c:pt idx="4">
                  <c:v>4.0863647496651723</c:v>
                </c:pt>
                <c:pt idx="5">
                  <c:v>4.4270797722420081</c:v>
                </c:pt>
                <c:pt idx="6">
                  <c:v>4.2220679093321865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D8-418C-866C-2FCA0AAA6353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42'!$S$3:$S$9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6.1606173438160257</c:v>
                </c:pt>
                <c:pt idx="2">
                  <c:v>4.0729597661874433</c:v>
                </c:pt>
                <c:pt idx="3">
                  <c:v>4.2516681178779994</c:v>
                </c:pt>
                <c:pt idx="4">
                  <c:v>4.415642756846923</c:v>
                </c:pt>
                <c:pt idx="5">
                  <c:v>4.5333752086253121</c:v>
                </c:pt>
                <c:pt idx="6">
                  <c:v>4.2760201013021453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D8-418C-866C-2FCA0AAA6353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42'!$T$3:$T$9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6.0925766922702591</c:v>
                </c:pt>
                <c:pt idx="2">
                  <c:v>4.2481087649141029</c:v>
                </c:pt>
                <c:pt idx="3">
                  <c:v>4.4145540974167199</c:v>
                </c:pt>
                <c:pt idx="4">
                  <c:v>4.3310402377775237</c:v>
                </c:pt>
                <c:pt idx="5">
                  <c:v>4.7218155959214156</c:v>
                </c:pt>
                <c:pt idx="6">
                  <c:v>4.3361357666390781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D8-418C-866C-2FCA0AAA6353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313702924539012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42'!$U$3:$U$9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5.8361038525918252</c:v>
                </c:pt>
                <c:pt idx="2">
                  <c:v>4.2608043055141236</c:v>
                </c:pt>
                <c:pt idx="3">
                  <c:v>4.3711881217108717</c:v>
                </c:pt>
                <c:pt idx="4">
                  <c:v>4.2387631336433893</c:v>
                </c:pt>
                <c:pt idx="5">
                  <c:v>4.8249459643083572</c:v>
                </c:pt>
                <c:pt idx="6">
                  <c:v>4.2526676452557606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8-418C-866C-2FCA0AAA6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42'!$W$3:$W$9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0.171131944096756</c:v>
                  </c:pt>
                  <c:pt idx="2">
                    <c:v>9.1686718311353957E-2</c:v>
                  </c:pt>
                  <c:pt idx="3">
                    <c:v>0.15189878631400905</c:v>
                  </c:pt>
                  <c:pt idx="4">
                    <c:v>0.14097116112307881</c:v>
                  </c:pt>
                  <c:pt idx="5">
                    <c:v>0.17972770848396996</c:v>
                  </c:pt>
                  <c:pt idx="6">
                    <c:v>4.8291490483229206E-2</c:v>
                  </c:pt>
                </c:numCache>
              </c:numRef>
            </c:plus>
            <c:minus>
              <c:numRef>
                <c:f>'PFAS 42'!$W$3:$W$9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0.171131944096756</c:v>
                  </c:pt>
                  <c:pt idx="2">
                    <c:v>9.1686718311353957E-2</c:v>
                  </c:pt>
                  <c:pt idx="3">
                    <c:v>0.15189878631400905</c:v>
                  </c:pt>
                  <c:pt idx="4">
                    <c:v>0.14097116112307881</c:v>
                  </c:pt>
                  <c:pt idx="5">
                    <c:v>0.17972770848396996</c:v>
                  </c:pt>
                  <c:pt idx="6">
                    <c:v>4.8291490483229206E-2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42'!$A$3:$A$9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42'!$V$3:$V$9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6.0297659628927036</c:v>
                </c:pt>
                <c:pt idx="2">
                  <c:v>4.2102314574206288</c:v>
                </c:pt>
                <c:pt idx="3">
                  <c:v>4.2781109854660331</c:v>
                </c:pt>
                <c:pt idx="4">
                  <c:v>4.2679527194832518</c:v>
                </c:pt>
                <c:pt idx="5">
                  <c:v>4.6268041352742735</c:v>
                </c:pt>
                <c:pt idx="6">
                  <c:v>4.2717228556322926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99-4DED-B551-4089CA4EF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43'!$R$3:$R$9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6.7696734319600118</c:v>
                </c:pt>
                <c:pt idx="2">
                  <c:v>4.055725340572395</c:v>
                </c:pt>
                <c:pt idx="3">
                  <c:v>4.4535488191390868</c:v>
                </c:pt>
                <c:pt idx="4">
                  <c:v>3.9842685103860376</c:v>
                </c:pt>
                <c:pt idx="5">
                  <c:v>4.3493338531946186</c:v>
                </c:pt>
                <c:pt idx="6">
                  <c:v>4.347493285743095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7E-485D-AA72-62B388539F35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43'!$S$3:$S$9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6.8151053219648432</c:v>
                </c:pt>
                <c:pt idx="2">
                  <c:v>3.8486176106239447</c:v>
                </c:pt>
                <c:pt idx="3">
                  <c:v>3.8731016863185239</c:v>
                </c:pt>
                <c:pt idx="4">
                  <c:v>3.8315913608262626</c:v>
                </c:pt>
                <c:pt idx="5">
                  <c:v>4.2565922181161779</c:v>
                </c:pt>
                <c:pt idx="6">
                  <c:v>4.0058206113798178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7E-485D-AA72-62B388539F35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43'!$T$3:$T$9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6.8591423190628218</c:v>
                </c:pt>
                <c:pt idx="2">
                  <c:v>4.1049322562670651</c:v>
                </c:pt>
                <c:pt idx="3">
                  <c:v>3.8000859312797042</c:v>
                </c:pt>
                <c:pt idx="4">
                  <c:v>3.5319380065442845</c:v>
                </c:pt>
                <c:pt idx="5">
                  <c:v>4.0193441991070422</c:v>
                </c:pt>
                <c:pt idx="6">
                  <c:v>5.5578704827985801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7E-485D-AA72-62B388539F35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97250757771232"/>
                  <c:y val="0.317600528941515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43'!$U$3:$U$9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6.9158787348177677</c:v>
                </c:pt>
                <c:pt idx="2">
                  <c:v>3.4863561059598509</c:v>
                </c:pt>
                <c:pt idx="3">
                  <c:v>4.0390622011855291</c:v>
                </c:pt>
                <c:pt idx="4">
                  <c:v>3.7395843485412188</c:v>
                </c:pt>
                <c:pt idx="5">
                  <c:v>4.2418704178286601</c:v>
                </c:pt>
                <c:pt idx="6">
                  <c:v>5.3574731827520212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E-485D-AA72-62B388539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43'!$W$3:$W$9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6.2422143304483708E-2</c:v>
                  </c:pt>
                  <c:pt idx="2">
                    <c:v>0.28122697042623207</c:v>
                  </c:pt>
                  <c:pt idx="3">
                    <c:v>0.29236330521411014</c:v>
                  </c:pt>
                  <c:pt idx="4">
                    <c:v>0.18911151078748537</c:v>
                  </c:pt>
                  <c:pt idx="5">
                    <c:v>0.13995947168392495</c:v>
                  </c:pt>
                  <c:pt idx="6">
                    <c:v>0.75706643933753981</c:v>
                  </c:pt>
                </c:numCache>
              </c:numRef>
            </c:plus>
            <c:minus>
              <c:numRef>
                <c:f>'PFAS 43'!$W$3:$W$9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6.2422143304483708E-2</c:v>
                  </c:pt>
                  <c:pt idx="2">
                    <c:v>0.28122697042623207</c:v>
                  </c:pt>
                  <c:pt idx="3">
                    <c:v>0.29236330521411014</c:v>
                  </c:pt>
                  <c:pt idx="4">
                    <c:v>0.18911151078748537</c:v>
                  </c:pt>
                  <c:pt idx="5">
                    <c:v>0.13995947168392495</c:v>
                  </c:pt>
                  <c:pt idx="6">
                    <c:v>0.75706643933753981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43'!$A$3:$A$9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43'!$V$3:$V$9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6.8399499519513611</c:v>
                </c:pt>
                <c:pt idx="2">
                  <c:v>3.8739078283558137</c:v>
                </c:pt>
                <c:pt idx="3">
                  <c:v>4.041449659480711</c:v>
                </c:pt>
                <c:pt idx="4">
                  <c:v>3.7718455565744504</c:v>
                </c:pt>
                <c:pt idx="5">
                  <c:v>4.2167851720616252</c:v>
                </c:pt>
                <c:pt idx="6">
                  <c:v>4.8171643906683785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7B-45E0-A1A0-5D55B5E6A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25292688251922"/>
                  <c:y val="-0.103875030888314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44'!$R$3:$R$9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4.6987546396158226</c:v>
                </c:pt>
                <c:pt idx="2">
                  <c:v>4.9198581018493988</c:v>
                </c:pt>
                <c:pt idx="3">
                  <c:v>4.8193661102975831</c:v>
                </c:pt>
                <c:pt idx="5">
                  <c:v>4.5137319534425657</c:v>
                </c:pt>
                <c:pt idx="6">
                  <c:v>4.3974303741441281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5-4EC3-B4C3-A5251834930D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314597693653436"/>
                  <c:y val="6.54517040331790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44'!$S$3:$S$9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4.6967349715634246</c:v>
                </c:pt>
                <c:pt idx="2">
                  <c:v>5.1955608528789838</c:v>
                </c:pt>
                <c:pt idx="3">
                  <c:v>4.8307445901671686</c:v>
                </c:pt>
                <c:pt idx="4">
                  <c:v>5.0839505383427808</c:v>
                </c:pt>
                <c:pt idx="5">
                  <c:v>4.8404030693059044</c:v>
                </c:pt>
                <c:pt idx="6">
                  <c:v>4.7500849627765289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D5-4EC3-B4C3-A5251834930D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44'!$T$3:$T$9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4.490252022096592</c:v>
                </c:pt>
                <c:pt idx="2">
                  <c:v>5.0644005049039933</c:v>
                </c:pt>
                <c:pt idx="3">
                  <c:v>4.6628036322217934</c:v>
                </c:pt>
                <c:pt idx="4">
                  <c:v>5.0737317903965762</c:v>
                </c:pt>
                <c:pt idx="5">
                  <c:v>4.4500264579034381</c:v>
                </c:pt>
                <c:pt idx="6">
                  <c:v>4.5946207382193478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D5-4EC3-B4C3-A5251834930D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334858448037506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44'!$U$3:$U$9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4.6548183025534087</c:v>
                </c:pt>
                <c:pt idx="2">
                  <c:v>4.9449531311824408</c:v>
                </c:pt>
                <c:pt idx="3">
                  <c:v>4.6546702731035206</c:v>
                </c:pt>
                <c:pt idx="4">
                  <c:v>4.9537212165002664</c:v>
                </c:pt>
                <c:pt idx="5">
                  <c:v>4.5633628815476159</c:v>
                </c:pt>
                <c:pt idx="6">
                  <c:v>4.5862671257546923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5-4EC3-B4C3-A52518349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44'!$W$3:$W$9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9.8692324300779954E-2</c:v>
                  </c:pt>
                  <c:pt idx="2">
                    <c:v>0.12642824573881598</c:v>
                  </c:pt>
                  <c:pt idx="3">
                    <c:v>9.6193589594982462E-2</c:v>
                  </c:pt>
                  <c:pt idx="4">
                    <c:v>7.2418502382644898E-2</c:v>
                  </c:pt>
                  <c:pt idx="5">
                    <c:v>0.17205278899549156</c:v>
                  </c:pt>
                  <c:pt idx="6">
                    <c:v>0.14433289328589302</c:v>
                  </c:pt>
                </c:numCache>
              </c:numRef>
            </c:plus>
            <c:minus>
              <c:numRef>
                <c:f>'PFAS 44'!$W$3:$W$9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9.8692324300779954E-2</c:v>
                  </c:pt>
                  <c:pt idx="2">
                    <c:v>0.12642824573881598</c:v>
                  </c:pt>
                  <c:pt idx="3">
                    <c:v>9.6193589594982462E-2</c:v>
                  </c:pt>
                  <c:pt idx="4">
                    <c:v>7.2418502382644898E-2</c:v>
                  </c:pt>
                  <c:pt idx="5">
                    <c:v>0.17205278899549156</c:v>
                  </c:pt>
                  <c:pt idx="6">
                    <c:v>0.14433289328589302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44'!$A$3:$A$9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44'!$V$3:$V$9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4.6351399839573117</c:v>
                </c:pt>
                <c:pt idx="2">
                  <c:v>5.0311931477037044</c:v>
                </c:pt>
                <c:pt idx="3">
                  <c:v>4.7418961514475164</c:v>
                </c:pt>
                <c:pt idx="4">
                  <c:v>5.0371345150798748</c:v>
                </c:pt>
                <c:pt idx="5">
                  <c:v>4.5918810905498804</c:v>
                </c:pt>
                <c:pt idx="6">
                  <c:v>4.5821008002236745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E1-4290-9E3F-F9A367804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45'!$R$3:$R$9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3C-4F58-8889-0191DD11B4A9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45'!$S$3:$S$9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3C-4F58-8889-0191DD11B4A9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45'!$T$3:$T$9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63C-4F58-8889-0191DD11B4A9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081252356959162"/>
                  <c:y val="0.310274154661964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45'!$U$3:$U$9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C-4F58-8889-0191DD11B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45'!$W$3:$W$9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'PFAS 45'!$W$3:$W$9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45'!$A$3:$A$9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45'!$V$3:$V$9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06-4000-A1BF-82BEF402E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8894575678040244E-2"/>
                  <c:y val="-0.143935185185185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45'!$A$4:$A$9</c:f>
              <c:numCache>
                <c:formatCode>General</c:formatCode>
                <c:ptCount val="6"/>
                <c:pt idx="0">
                  <c:v>15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240</c:v>
                </c:pt>
              </c:numCache>
            </c:numRef>
          </c:xVal>
          <c:yVal>
            <c:numRef>
              <c:f>'PFAS 45'!$V$4:$V$9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6-4BD2-A342-A270236131B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61111111111111"/>
                  <c:y val="0.258842592592592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45'!$A$4:$A$6</c:f>
              <c:numCache>
                <c:formatCode>General</c:formatCode>
                <c:ptCount val="3"/>
                <c:pt idx="0">
                  <c:v>15</c:v>
                </c:pt>
                <c:pt idx="1">
                  <c:v>30</c:v>
                </c:pt>
                <c:pt idx="2">
                  <c:v>60</c:v>
                </c:pt>
              </c:numCache>
            </c:numRef>
          </c:xVal>
          <c:yVal>
            <c:numRef>
              <c:f>'PFAS 45'!$V$4:$V$6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16-4BD2-A342-A27023613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89504"/>
        <c:axId val="256355328"/>
      </c:scatterChart>
      <c:valAx>
        <c:axId val="22608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355328"/>
        <c:crosses val="autoZero"/>
        <c:crossBetween val="midCat"/>
      </c:valAx>
      <c:valAx>
        <c:axId val="256355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8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46'!$R$3:$R$9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19-4A4C-AE2A-07E71B427090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46'!$S$3:$S$9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19-4A4C-AE2A-07E71B427090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46'!$T$3:$T$9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19-4A4C-AE2A-07E71B427090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513373350837436"/>
                  <c:y val="0.17234383869955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46'!$U$3:$U$9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19-4A4C-AE2A-07E71B427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46'!$W$3:$W$9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'PFAS 46'!$W$3:$W$9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46'!$A$3:$A$9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46'!$V$3:$V$9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6-4AB2-97C6-BE6AD3612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25292688251922"/>
                  <c:y val="0.115804264924899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47'!$R$3:$R$9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4.5296341308187431</c:v>
                </c:pt>
                <c:pt idx="2">
                  <c:v>4.4431154129427881</c:v>
                </c:pt>
                <c:pt idx="3">
                  <c:v>4.4901067668894461</c:v>
                </c:pt>
                <c:pt idx="4">
                  <c:v>4.5398415115583823</c:v>
                </c:pt>
                <c:pt idx="5">
                  <c:v>4.5323212915620292</c:v>
                </c:pt>
                <c:pt idx="6">
                  <c:v>4.3498703959617266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E1-44FC-AC49-B2BB534FB2F7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369333019544697"/>
                  <c:y val="0.274561786646898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47'!$S$3:$S$9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4.5781665062282491</c:v>
                </c:pt>
                <c:pt idx="2">
                  <c:v>4.5308288247027377</c:v>
                </c:pt>
                <c:pt idx="3">
                  <c:v>4.545725730048142</c:v>
                </c:pt>
                <c:pt idx="4">
                  <c:v>4.5339500140618183</c:v>
                </c:pt>
                <c:pt idx="5">
                  <c:v>4.5002226153181271</c:v>
                </c:pt>
                <c:pt idx="6">
                  <c:v>4.5574449183410621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E1-44FC-AC49-B2BB534FB2F7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0.460792477276218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47'!$T$3:$T$9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4.6189253624330426</c:v>
                </c:pt>
                <c:pt idx="2">
                  <c:v>4.5707154448650655</c:v>
                </c:pt>
                <c:pt idx="3">
                  <c:v>4.6090900931706287</c:v>
                </c:pt>
                <c:pt idx="4">
                  <c:v>4.5440034075223892</c:v>
                </c:pt>
                <c:pt idx="5">
                  <c:v>4.5219082841863605</c:v>
                </c:pt>
                <c:pt idx="6">
                  <c:v>4.5460497065799021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E1-44FC-AC49-B2BB534FB2F7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05852914406575"/>
                  <c:y val="0.564790126425036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47'!$U$3:$U$9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4.5298058496257614</c:v>
                </c:pt>
                <c:pt idx="2">
                  <c:v>4.2565635025879907</c:v>
                </c:pt>
                <c:pt idx="3">
                  <c:v>4.4387497863106447</c:v>
                </c:pt>
                <c:pt idx="4">
                  <c:v>4.4525569386656718</c:v>
                </c:pt>
                <c:pt idx="5">
                  <c:v>4.4663913364114105</c:v>
                </c:pt>
                <c:pt idx="6">
                  <c:v>4.4956379542183162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E1-44FC-AC49-B2BB534FB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47'!$W$3:$W$9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4.3080032132638828E-2</c:v>
                  </c:pt>
                  <c:pt idx="2">
                    <c:v>0.13972618408435461</c:v>
                  </c:pt>
                  <c:pt idx="3">
                    <c:v>7.3236350061265221E-2</c:v>
                  </c:pt>
                  <c:pt idx="4">
                    <c:v>4.3549768364011372E-2</c:v>
                  </c:pt>
                  <c:pt idx="5">
                    <c:v>2.9129695447475949E-2</c:v>
                  </c:pt>
                  <c:pt idx="6">
                    <c:v>9.5443256151250253E-2</c:v>
                  </c:pt>
                </c:numCache>
              </c:numRef>
            </c:plus>
            <c:minus>
              <c:numRef>
                <c:f>'PFAS 47'!$W$3:$W$9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4.3080032132638828E-2</c:v>
                  </c:pt>
                  <c:pt idx="2">
                    <c:v>0.13972618408435461</c:v>
                  </c:pt>
                  <c:pt idx="3">
                    <c:v>7.3236350061265221E-2</c:v>
                  </c:pt>
                  <c:pt idx="4">
                    <c:v>4.3549768364011372E-2</c:v>
                  </c:pt>
                  <c:pt idx="5">
                    <c:v>2.9129695447475949E-2</c:v>
                  </c:pt>
                  <c:pt idx="6">
                    <c:v>9.5443256151250253E-2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47'!$A$3:$A$9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47'!$V$3:$V$9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4.5641329622764495</c:v>
                </c:pt>
                <c:pt idx="2">
                  <c:v>4.4503057962746455</c:v>
                </c:pt>
                <c:pt idx="3">
                  <c:v>4.5209180941047151</c:v>
                </c:pt>
                <c:pt idx="4">
                  <c:v>4.5175879679520659</c:v>
                </c:pt>
                <c:pt idx="5">
                  <c:v>4.5052108818694823</c:v>
                </c:pt>
                <c:pt idx="6">
                  <c:v>4.4872507437752516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29-43B2-A0FD-D94E87266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48'!$R$3:$R$9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4.472690330509943</c:v>
                </c:pt>
                <c:pt idx="2">
                  <c:v>4.04400582183347</c:v>
                </c:pt>
                <c:pt idx="3">
                  <c:v>4.166986436110256</c:v>
                </c:pt>
                <c:pt idx="4">
                  <c:v>3.7573112817615923</c:v>
                </c:pt>
                <c:pt idx="5">
                  <c:v>4.4486219253192871</c:v>
                </c:pt>
                <c:pt idx="6">
                  <c:v>4.6090947750781011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56-407F-8A75-3450AD18DB4B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747804660895601"/>
                  <c:y val="0.101690075000166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48'!$S$3:$S$9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4.0913921662892063</c:v>
                </c:pt>
                <c:pt idx="2">
                  <c:v>3.6804561413603643</c:v>
                </c:pt>
                <c:pt idx="3">
                  <c:v>4.3124870450084671</c:v>
                </c:pt>
                <c:pt idx="4">
                  <c:v>3.9168120405327711</c:v>
                </c:pt>
                <c:pt idx="5">
                  <c:v>4.2186512502196569</c:v>
                </c:pt>
                <c:pt idx="6">
                  <c:v>4.48663348300094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56-407F-8A75-3450AD18DB4B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649131363080874"/>
                  <c:y val="0.21427981807617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48'!$T$3:$T$9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4.503086349366038</c:v>
                </c:pt>
                <c:pt idx="2">
                  <c:v>4.1042931555560171</c:v>
                </c:pt>
                <c:pt idx="3">
                  <c:v>4.4424694078008544</c:v>
                </c:pt>
                <c:pt idx="4">
                  <c:v>4.1775184547123061</c:v>
                </c:pt>
                <c:pt idx="5">
                  <c:v>4.3180706261028536</c:v>
                </c:pt>
                <c:pt idx="6">
                  <c:v>4.4026847695994498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56-407F-8A75-3450AD18DB4B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485651257942765"/>
                  <c:y val="0.349563556463838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48'!$U$3:$U$9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4.7301679981797022</c:v>
                </c:pt>
                <c:pt idx="2">
                  <c:v>4.2993657667809604</c:v>
                </c:pt>
                <c:pt idx="3">
                  <c:v>4.4241331553435463</c:v>
                </c:pt>
                <c:pt idx="4">
                  <c:v>4.0463420595729103</c:v>
                </c:pt>
                <c:pt idx="5">
                  <c:v>4.457244239550552</c:v>
                </c:pt>
                <c:pt idx="6">
                  <c:v>4.6146497247734022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6-407F-8A75-3450AD18D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48'!$W$3:$W$9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0.26484267285247076</c:v>
                  </c:pt>
                  <c:pt idx="2">
                    <c:v>0.25848144629639652</c:v>
                  </c:pt>
                  <c:pt idx="3">
                    <c:v>0.12678137903424558</c:v>
                  </c:pt>
                  <c:pt idx="4">
                    <c:v>0.17970031942994361</c:v>
                  </c:pt>
                  <c:pt idx="5">
                    <c:v>0.1140849898739705</c:v>
                  </c:pt>
                  <c:pt idx="6">
                    <c:v>0.10246845154575977</c:v>
                  </c:pt>
                </c:numCache>
              </c:numRef>
            </c:plus>
            <c:minus>
              <c:numRef>
                <c:f>'PFAS 48'!$W$3:$W$9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0.26484267285247076</c:v>
                  </c:pt>
                  <c:pt idx="2">
                    <c:v>0.25848144629639652</c:v>
                  </c:pt>
                  <c:pt idx="3">
                    <c:v>0.12678137903424558</c:v>
                  </c:pt>
                  <c:pt idx="4">
                    <c:v>0.17970031942994361</c:v>
                  </c:pt>
                  <c:pt idx="5">
                    <c:v>0.1140849898739705</c:v>
                  </c:pt>
                  <c:pt idx="6">
                    <c:v>0.10246845154575977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48'!$A$3:$A$9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48'!$V$3:$V$9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4.4493342110862226</c:v>
                </c:pt>
                <c:pt idx="2">
                  <c:v>4.0320302213827031</c:v>
                </c:pt>
                <c:pt idx="3">
                  <c:v>4.3365190110657812</c:v>
                </c:pt>
                <c:pt idx="4">
                  <c:v>3.9744959591448952</c:v>
                </c:pt>
                <c:pt idx="5">
                  <c:v>4.3606470102980879</c:v>
                </c:pt>
                <c:pt idx="6">
                  <c:v>4.5282656881129739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5-458B-B07F-36CD042F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 Runs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500789669926487E-2"/>
          <c:y val="1.8634502748225173E-2"/>
          <c:w val="0.91580241522744477"/>
          <c:h val="0.68226109140937541"/>
        </c:manualLayout>
      </c:layout>
      <c:scatterChart>
        <c:scatterStyle val="lineMarker"/>
        <c:varyColors val="0"/>
        <c:ser>
          <c:idx val="0"/>
          <c:order val="0"/>
          <c:tx>
            <c:v>Replicate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089534676008506"/>
                  <c:y val="-0.243536428175485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49'!$R$3:$R$9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4.9440165331980825</c:v>
                </c:pt>
                <c:pt idx="2">
                  <c:v>4.0215092685074421</c:v>
                </c:pt>
                <c:pt idx="3">
                  <c:v>5.1490522177269638</c:v>
                </c:pt>
                <c:pt idx="4">
                  <c:v>4.2803474145508353</c:v>
                </c:pt>
                <c:pt idx="5">
                  <c:v>4.8158822909198582</c:v>
                </c:pt>
                <c:pt idx="6">
                  <c:v>4.8703860800192986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09-4EF3-BB57-05AEF81076FA}"/>
            </c:ext>
          </c:extLst>
        </c:ser>
        <c:ser>
          <c:idx val="1"/>
          <c:order val="1"/>
          <c:tx>
            <c:v>Replicate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65696001179555"/>
                  <c:y val="-4.38107831940854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49'!$S$3:$S$9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4.6952820296255071</c:v>
                </c:pt>
                <c:pt idx="3">
                  <c:v>4.7492212316495817</c:v>
                </c:pt>
                <c:pt idx="4">
                  <c:v>4.4211456359309276</c:v>
                </c:pt>
                <c:pt idx="5">
                  <c:v>4.5505590064161661</c:v>
                </c:pt>
                <c:pt idx="6">
                  <c:v>4.6558271411915593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09-4EF3-BB57-05AEF81076FA}"/>
            </c:ext>
          </c:extLst>
        </c:ser>
        <c:ser>
          <c:idx val="2"/>
          <c:order val="2"/>
          <c:tx>
            <c:v>Replicate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288670434020739"/>
                  <c:y val="0.183157219851335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49'!$T$3:$T$9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4.5930649637343492</c:v>
                </c:pt>
                <c:pt idx="2">
                  <c:v>4.5162477997297676</c:v>
                </c:pt>
                <c:pt idx="3">
                  <c:v>4.8970089860846011</c:v>
                </c:pt>
                <c:pt idx="4">
                  <c:v>4.0778576422172552</c:v>
                </c:pt>
                <c:pt idx="5">
                  <c:v>4.5894686881577895</c:v>
                </c:pt>
                <c:pt idx="6">
                  <c:v>4.6471171390322592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09-4EF3-BB57-05AEF81076FA}"/>
            </c:ext>
          </c:extLst>
        </c:ser>
        <c:ser>
          <c:idx val="3"/>
          <c:order val="3"/>
          <c:tx>
            <c:v>Replicate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93721202566639"/>
                  <c:y val="0.30045641241409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'PFAS 49'!$A$3:$A$9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49'!$U$3:$U$9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4.6461596148148816</c:v>
                </c:pt>
                <c:pt idx="2">
                  <c:v>4.2932572268287386</c:v>
                </c:pt>
                <c:pt idx="3">
                  <c:v>4.524446719076078</c:v>
                </c:pt>
                <c:pt idx="4">
                  <c:v>4.1578693852849371</c:v>
                </c:pt>
                <c:pt idx="5">
                  <c:v>4.3786428568602256</c:v>
                </c:pt>
                <c:pt idx="6">
                  <c:v>4.3773293286827561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9-4EF3-BB57-05AEF8107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666128"/>
        <c:axId val="1633761328"/>
      </c:scatterChart>
      <c:valAx>
        <c:axId val="31866612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61328"/>
        <c:crosses val="autoZero"/>
        <c:crossBetween val="midCat"/>
      </c:valAx>
      <c:valAx>
        <c:axId val="1633761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6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Averaged</a:t>
            </a:r>
            <a:r>
              <a:rPr lang="en-US" baseline="0"/>
              <a:t> Runs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4519304038608"/>
                  <c:y val="-0.443916229221347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'PFAS 49'!$W$3:$W$9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0.15530480336392205</c:v>
                  </c:pt>
                  <c:pt idx="2">
                    <c:v>0.24776936948519493</c:v>
                  </c:pt>
                  <c:pt idx="3">
                    <c:v>0.26215295815792206</c:v>
                  </c:pt>
                  <c:pt idx="4">
                    <c:v>0.14983046655783391</c:v>
                  </c:pt>
                  <c:pt idx="5">
                    <c:v>0.17989685574100478</c:v>
                  </c:pt>
                  <c:pt idx="6">
                    <c:v>0.20195128880538818</c:v>
                  </c:pt>
                </c:numCache>
              </c:numRef>
            </c:plus>
            <c:minus>
              <c:numRef>
                <c:f>'PFAS 49'!$W$3:$W$9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0.15530480336392205</c:v>
                  </c:pt>
                  <c:pt idx="2">
                    <c:v>0.24776936948519493</c:v>
                  </c:pt>
                  <c:pt idx="3">
                    <c:v>0.26215295815792206</c:v>
                  </c:pt>
                  <c:pt idx="4">
                    <c:v>0.14983046655783391</c:v>
                  </c:pt>
                  <c:pt idx="5">
                    <c:v>0.17989685574100478</c:v>
                  </c:pt>
                  <c:pt idx="6">
                    <c:v>0.20195128880538818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'PFAS 49'!$A$3:$A$9</c:f>
              <c:numCache>
                <c:formatCode>General</c:formatCode>
                <c:ptCount val="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240</c:v>
                </c:pt>
              </c:numCache>
            </c:numRef>
          </c:xVal>
          <c:yVal>
            <c:numRef>
              <c:f>'PFAS 49'!$V$3:$V$9</c:f>
              <c:numCache>
                <c:formatCode>General</c:formatCode>
                <c:ptCount val="7"/>
                <c:pt idx="0">
                  <c:v>4.6051701859880918</c:v>
                </c:pt>
                <c:pt idx="1">
                  <c:v>4.7196307853432051</c:v>
                </c:pt>
                <c:pt idx="2">
                  <c:v>4.2770047650219825</c:v>
                </c:pt>
                <c:pt idx="3">
                  <c:v>4.8299322886343061</c:v>
                </c:pt>
                <c:pt idx="4">
                  <c:v>4.2343050194959888</c:v>
                </c:pt>
                <c:pt idx="5">
                  <c:v>4.5836382105885098</c:v>
                </c:pt>
                <c:pt idx="6">
                  <c:v>4.6376649222314681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03-4D6F-AACF-2D5E957E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40304"/>
        <c:axId val="1199735488"/>
      </c:scatterChart>
      <c:valAx>
        <c:axId val="3647403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35488"/>
        <c:crosses val="autoZero"/>
        <c:crossBetween val="midCat"/>
      </c:valAx>
      <c:valAx>
        <c:axId val="11997354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Percent Remaining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5.xml"/><Relationship Id="rId1" Type="http://schemas.openxmlformats.org/officeDocument/2006/relationships/chart" Target="../charts/chart114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7.xml"/><Relationship Id="rId1" Type="http://schemas.openxmlformats.org/officeDocument/2006/relationships/chart" Target="../charts/chart116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EE0AD-3817-4E05-B92F-E5D8BF3E8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7E0AF4-F677-4E58-A953-0D269328E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2E52E-704B-4D3C-832D-87031FE09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E95F84-54B8-4556-95BA-2D7768D5F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D72E7-1202-4FDF-87D9-4D22ACD9A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629D1B-65F1-46A5-B884-F052AFF07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F3087-AD28-4CBD-9B73-DE409F2FB8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8452-9BFE-4A56-A999-0BB1BAF79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D297F-EE4F-415E-8A1E-E84349D26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D53194-669D-419B-9ACD-20C9757B6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7B53D-3157-4F5A-B8BA-FA0539DA8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E79027-1E9C-435B-8B45-2E097ABC8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04AFE2-B8C7-4B75-B713-58B75C62E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4197C4-109A-4F44-AA5E-5FEE7C67D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1B079-6ADD-4219-8937-78536DBAD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0B95E-1872-41B0-A682-93C8AE1B0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2CDB1-FACE-4FA4-9A7F-9709DF312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7BD849-7518-41D7-B844-5762A09E9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BE3D4-3853-4267-81D4-E565CB190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28EAD4-4E7E-413E-A32F-B32CAB221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2942C-83B9-461A-B5A4-2F44B8BD7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18911-8413-4574-A2C1-58C560DB1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0340B-7109-4DCB-934D-C4DA9F090A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3376EE-58BB-465E-9DD2-9938363D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4EE2B-2E31-42CB-BCE5-07F789C17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E5CC81-0757-4D66-93D5-814654373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F1AF2-7F73-4934-9D43-CC90A2C09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320CBE-8898-4E2A-ACA4-F91D6EA96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B4F05-5A4C-4BFE-ADED-5F4C96863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07D9FB-2F3B-4675-BDEA-A7456D7C1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1FDC5-8E91-4F2D-AA7C-AF6DBA6AF2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8F82BB-2393-414E-82E6-AD7432EB7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C2146-6CF1-4EF2-B4D5-C3EA0BA774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A5EEF5-CA2B-4324-8439-726EBDFED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485774</xdr:colOff>
      <xdr:row>15</xdr:row>
      <xdr:rowOff>22224</xdr:rowOff>
    </xdr:from>
    <xdr:to>
      <xdr:col>18</xdr:col>
      <xdr:colOff>158749</xdr:colOff>
      <xdr:row>35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DFA3D-603C-446A-BCDA-A55342508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362340-B568-4237-AA64-36226004D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CA724-E9D2-42AC-90B5-30172EAA0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DAD64F-DF33-44A4-9E3D-49955198A5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02AC2-110E-4810-A7CA-BBB9F85E5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524007-57AF-48A3-9978-04F784D5C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D27BB-591A-44ED-AB89-784817669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0F3442-A6DC-43DC-BE5E-435B6DB8FE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78EAA-6663-4BA6-84FB-7C6039D4F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0D42A9-0CD5-4920-9E4D-A595F13EC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3CAE7-EDA4-4DEB-9F75-A32333EE6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C42EF7-CDEE-4132-BEC4-211E811B05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3D3D0-E4E2-440B-B2AD-588ECB0BA5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2D56E9-5843-4484-9503-314A555FE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65643-C251-495F-97D9-1585C0D4DD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FDA473-1BD5-45BE-A56B-4487CF1AD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9F8EC-2707-46A8-95F5-3626AC277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2E216F-86D5-4E58-A752-117DF32E3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F35C1-65B3-4B2E-829B-23CAE7C5B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628650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882BD0-9F67-4413-95AA-9113B94E1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F7E83-358B-4FEF-B903-EF983AC38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CF45C7-DDB1-430F-BBF9-F2443B923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9D3C9-02AA-4490-BFDB-1CBDA1961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A9185-A0E4-477F-841D-0A5F097AD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35050-0A3F-4E91-BF74-B0B4D5ED4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AD9434-0042-466C-8D3C-611A50242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9B0F6-9686-4436-B7E2-5DC601750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FF794D-6FE1-4277-9EA6-B704EAED8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9ED3C-DA1F-42DE-A2E0-DF812502E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0A6655-7F59-4EB2-8BF7-0CF336AC9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0FD70-7F76-4D2B-9BD5-4B109AA39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AEF406-746C-4A60-A0DD-6C6A988FA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AD3B8-EC33-49E6-A06F-E047127D6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D55F0-F893-473F-B7D0-4A829DEAA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E6A56-4B97-4E4F-A679-7651FC573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34F86B-35B3-4ECA-92E3-017E2530C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FE8BF-4BEA-4178-8769-5B7D3D5FD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334E3-9AAE-4655-882C-0C2E5D6765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66524-3819-4636-8A0F-FC0538D6D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7BFC4C-13AD-481C-A15A-F8512E647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471F8-1980-482B-97AC-EFEF43294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DEF06D-F0B0-4453-B3FC-56C83A971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89CA7-63B0-4763-BE03-79604084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1A4E8D-5B30-461B-90F5-668478C72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C8370-58AC-49A0-9EB9-CEBB28B1C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032F30-5DD4-40AB-BF9F-C41A9D7C0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65C56-10EC-471B-9C37-627EDEB15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1396CE-C9C1-4332-A023-1A56157F1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CAE7D-5C95-4EA5-A191-D6D97E5487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413740-8ACE-42E1-A79A-4CA84F773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67ECC-9ECF-4A40-863F-4CC3840E2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E9704E-8E04-4308-BDF1-33D25D997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403224</xdr:colOff>
      <xdr:row>15</xdr:row>
      <xdr:rowOff>104774</xdr:rowOff>
    </xdr:from>
    <xdr:to>
      <xdr:col>18</xdr:col>
      <xdr:colOff>76199</xdr:colOff>
      <xdr:row>35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46208-B9DA-420D-987E-20ECE1C097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1B5C0B-D53E-486C-ACCA-F1AF60A59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1BB1B-82E2-4182-BD44-35FCF2D76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DC0391-A205-464B-ABDC-F02038AE1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2BE502-345A-4C37-86B7-9E3C1C87A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461BEF-A122-4F98-BF6D-A956808C6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30765-6EC7-4FB7-860B-869CBCFB6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5F03F0-D93D-4400-B43E-2167422A2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AECEC-0152-4027-9EBF-AE64C60A0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270160-7F06-481F-A162-77BF4CAD2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61458-79F6-41E2-AE44-D8CBC783A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A47B39-237B-491F-865B-095BA1A10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13109-0023-4781-9D00-CFF019C13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EDE333-B105-45DF-883F-F7FF6EC86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040AB-2C5C-47C0-89B9-831EA60054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6B8A66-D39B-4941-9B1F-3D1C44C1A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9BE94-8122-45E4-956C-C05F037C5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3E586-CF32-4C98-8D56-68A7DEF0F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BF54F-05C4-422F-B60F-4A6EF57D5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F5537B-7EA1-4C58-ADF8-CD336FA2F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09769-349A-4783-84C2-549F3EE33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511175</xdr:colOff>
      <xdr:row>15</xdr:row>
      <xdr:rowOff>79375</xdr:rowOff>
    </xdr:from>
    <xdr:to>
      <xdr:col>27</xdr:col>
      <xdr:colOff>400050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6EFDE2-7267-4936-B2E6-4D1BA9004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63436-AE88-48BD-B21C-508854610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0A9212-63D6-4734-AB43-B77F586A4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161925</xdr:colOff>
      <xdr:row>38</xdr:row>
      <xdr:rowOff>79375</xdr:rowOff>
    </xdr:from>
    <xdr:to>
      <xdr:col>11</xdr:col>
      <xdr:colOff>466725</xdr:colOff>
      <xdr:row>53</xdr:row>
      <xdr:rowOff>60325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DE1450-A848-4B06-9D29-1A3AD4901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371339-30F3-416A-A627-FE8ECD5EB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D10F6C-488E-48BE-9782-4C9BBE839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E7F62-72D5-40E5-AA41-736485EA8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FBBBBA-6763-4B65-B7C3-2B443E28E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1EFE1-8861-4D24-9166-EF1965522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F8FED-B628-4C5C-9AD2-1E7D2DB19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492124</xdr:colOff>
      <xdr:row>15</xdr:row>
      <xdr:rowOff>3174</xdr:rowOff>
    </xdr:from>
    <xdr:to>
      <xdr:col>18</xdr:col>
      <xdr:colOff>165099</xdr:colOff>
      <xdr:row>35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61DBC-50D1-4214-97EA-E60999469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530225</xdr:colOff>
      <xdr:row>15</xdr:row>
      <xdr:rowOff>79375</xdr:rowOff>
    </xdr:from>
    <xdr:to>
      <xdr:col>27</xdr:col>
      <xdr:colOff>419100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040633-55D0-4A41-AE9C-64E5F6F6E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9E6F-F66D-4D4A-814A-911540C00B9F}">
  <dimension ref="A2:AI17"/>
  <sheetViews>
    <sheetView workbookViewId="0">
      <selection activeCell="F52" sqref="F52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2</v>
      </c>
      <c r="C2" s="25"/>
      <c r="D2" s="25"/>
      <c r="E2" s="25"/>
      <c r="F2" s="26" t="s">
        <v>18</v>
      </c>
      <c r="G2" s="27"/>
      <c r="H2" s="27"/>
      <c r="I2" s="28"/>
      <c r="J2" s="24" t="s">
        <v>19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3"/>
      <c r="C3" s="2"/>
      <c r="D3" s="2"/>
      <c r="E3" s="2"/>
      <c r="F3" s="3">
        <f>B3/$B$17</f>
        <v>0</v>
      </c>
      <c r="G3" s="2">
        <f>C3/$B$17</f>
        <v>0</v>
      </c>
      <c r="H3" s="2">
        <f>D3/$B$17</f>
        <v>0</v>
      </c>
      <c r="I3" s="4">
        <f>E3/$B$17</f>
        <v>0</v>
      </c>
      <c r="J3" s="9">
        <f>F3*2</f>
        <v>0</v>
      </c>
      <c r="K3" s="6">
        <f t="shared" ref="K3:M10" si="0">G3*2</f>
        <v>0</v>
      </c>
      <c r="L3" s="6">
        <f t="shared" si="0"/>
        <v>0</v>
      </c>
      <c r="M3" s="10">
        <f t="shared" si="0"/>
        <v>0</v>
      </c>
      <c r="N3" s="2" t="e">
        <f>(J3/$J$3)*100</f>
        <v>#DIV/0!</v>
      </c>
      <c r="O3" s="2" t="e">
        <f>(K3/$K$3)*100</f>
        <v>#DIV/0!</v>
      </c>
      <c r="P3" s="2" t="e">
        <f>(L3/$L$3)*100</f>
        <v>#DIV/0!</v>
      </c>
      <c r="Q3" s="4" t="e">
        <f>(M3/$M$3)*100</f>
        <v>#DIV/0!</v>
      </c>
      <c r="R3" s="3" t="e">
        <f>LN(N3)</f>
        <v>#DIV/0!</v>
      </c>
      <c r="S3" s="2" t="e">
        <f t="shared" ref="S3:U3" si="1">LN(O3)</f>
        <v>#DIV/0!</v>
      </c>
      <c r="T3" s="2" t="e">
        <f t="shared" si="1"/>
        <v>#DIV/0!</v>
      </c>
      <c r="U3" s="4" t="e">
        <f t="shared" si="1"/>
        <v>#DIV/0!</v>
      </c>
      <c r="V3" s="9" t="e">
        <f>AVERAGE(R3:U3)</f>
        <v>#DIV/0!</v>
      </c>
      <c r="W3" s="10" t="e">
        <f>_xlfn.STDEV.S(R3:U3)</f>
        <v>#DIV/0!</v>
      </c>
    </row>
    <row r="4" spans="1:35">
      <c r="A4">
        <v>15</v>
      </c>
      <c r="B4" s="3"/>
      <c r="C4" s="2"/>
      <c r="D4" s="2"/>
      <c r="E4" s="2"/>
      <c r="F4" s="3">
        <f t="shared" ref="F4:F10" si="2">B4/$B$17</f>
        <v>0</v>
      </c>
      <c r="G4" s="2">
        <f t="shared" ref="G4:G10" si="3">C4/$B$17</f>
        <v>0</v>
      </c>
      <c r="H4" s="2">
        <f t="shared" ref="H4:H10" si="4">D4/$B$17</f>
        <v>0</v>
      </c>
      <c r="I4" s="4">
        <f t="shared" ref="I4:I10" si="5">E4/$B$17</f>
        <v>0</v>
      </c>
      <c r="J4" s="9">
        <f t="shared" ref="J4:J10" si="6">F4*2</f>
        <v>0</v>
      </c>
      <c r="K4" s="6">
        <f t="shared" si="0"/>
        <v>0</v>
      </c>
      <c r="L4" s="6">
        <f t="shared" si="0"/>
        <v>0</v>
      </c>
      <c r="M4" s="10">
        <f t="shared" si="0"/>
        <v>0</v>
      </c>
      <c r="N4" s="2" t="e">
        <f t="shared" ref="N4:N9" si="7">(J4/$J$3)*100</f>
        <v>#DIV/0!</v>
      </c>
      <c r="O4" s="2" t="e">
        <f t="shared" ref="O4:O9" si="8">(K4/$K$3)*100</f>
        <v>#DIV/0!</v>
      </c>
      <c r="P4" s="2" t="e">
        <f t="shared" ref="P4:P9" si="9">(L4/$L$3)*100</f>
        <v>#DIV/0!</v>
      </c>
      <c r="Q4" s="4" t="e">
        <f t="shared" ref="Q4:Q9" si="10">(M4/$M$3)*100</f>
        <v>#DIV/0!</v>
      </c>
      <c r="R4" s="3" t="e">
        <f t="shared" ref="R4:R9" si="11">LN(N4)</f>
        <v>#DIV/0!</v>
      </c>
      <c r="S4" s="2" t="e">
        <f t="shared" ref="S4:S9" si="12">LN(O4)</f>
        <v>#DIV/0!</v>
      </c>
      <c r="T4" s="2" t="e">
        <f t="shared" ref="T4:T9" si="13">LN(P4)</f>
        <v>#DIV/0!</v>
      </c>
      <c r="U4" s="4" t="e">
        <f t="shared" ref="U4:U9" si="14">LN(Q4)</f>
        <v>#DIV/0!</v>
      </c>
      <c r="V4" s="9" t="e">
        <f t="shared" ref="V4:V9" si="15">AVERAGE(R4:U4)</f>
        <v>#DIV/0!</v>
      </c>
      <c r="W4" s="10" t="e">
        <f t="shared" ref="W4:W9" si="16">_xlfn.STDEV.S(R4:U4)</f>
        <v>#DIV/0!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3"/>
      <c r="C5" s="2"/>
      <c r="D5" s="2"/>
      <c r="E5" s="2"/>
      <c r="F5" s="3">
        <f t="shared" si="2"/>
        <v>0</v>
      </c>
      <c r="G5" s="2">
        <f t="shared" si="3"/>
        <v>0</v>
      </c>
      <c r="H5" s="2">
        <f t="shared" si="4"/>
        <v>0</v>
      </c>
      <c r="I5" s="4">
        <f t="shared" si="5"/>
        <v>0</v>
      </c>
      <c r="J5" s="9">
        <f t="shared" si="6"/>
        <v>0</v>
      </c>
      <c r="K5" s="6">
        <f t="shared" si="0"/>
        <v>0</v>
      </c>
      <c r="L5" s="6">
        <f t="shared" si="0"/>
        <v>0</v>
      </c>
      <c r="M5" s="10">
        <f t="shared" si="0"/>
        <v>0</v>
      </c>
      <c r="N5" s="2" t="e">
        <f t="shared" si="7"/>
        <v>#DIV/0!</v>
      </c>
      <c r="O5" s="2" t="e">
        <f t="shared" si="8"/>
        <v>#DIV/0!</v>
      </c>
      <c r="P5" s="2" t="e">
        <f t="shared" si="9"/>
        <v>#DIV/0!</v>
      </c>
      <c r="Q5" s="4" t="e">
        <f t="shared" si="10"/>
        <v>#DIV/0!</v>
      </c>
      <c r="R5" s="3" t="e">
        <f t="shared" si="11"/>
        <v>#DIV/0!</v>
      </c>
      <c r="S5" s="2" t="e">
        <f t="shared" si="12"/>
        <v>#DIV/0!</v>
      </c>
      <c r="T5" s="2" t="e">
        <f t="shared" si="13"/>
        <v>#DIV/0!</v>
      </c>
      <c r="U5" s="4" t="e">
        <f t="shared" si="14"/>
        <v>#DIV/0!</v>
      </c>
      <c r="V5" s="9" t="e">
        <f t="shared" si="15"/>
        <v>#DIV/0!</v>
      </c>
      <c r="W5" s="10" t="e">
        <f t="shared" si="16"/>
        <v>#DIV/0!</v>
      </c>
      <c r="Z5" t="e" cm="1">
        <f t="array" ref="Z5">LINEST(R3:R9,A3:A9)</f>
        <v>#VALUE!</v>
      </c>
      <c r="AB5" t="e" cm="1">
        <f t="array" ref="AB5">LINEST(S3:S9,A3:A9)</f>
        <v>#VALUE!</v>
      </c>
      <c r="AD5" t="e" cm="1">
        <f t="array" ref="AD5">LINEST(T3:T9,A3:A9)</f>
        <v>#VALUE!</v>
      </c>
      <c r="AF5" t="e" cm="1">
        <f t="array" ref="AF5">LINEST(U3:U9,A3:A9)</f>
        <v>#VALUE!</v>
      </c>
      <c r="AH5" t="e" cm="1">
        <f t="array" ref="AH5">LINEST(V3:V9,A3:A9)</f>
        <v>#VALUE!</v>
      </c>
    </row>
    <row r="6" spans="1:35">
      <c r="A6">
        <v>60</v>
      </c>
      <c r="B6" s="3"/>
      <c r="C6" s="2"/>
      <c r="D6" s="2"/>
      <c r="E6" s="2"/>
      <c r="F6" s="3">
        <f t="shared" si="2"/>
        <v>0</v>
      </c>
      <c r="G6" s="2">
        <f t="shared" si="3"/>
        <v>0</v>
      </c>
      <c r="H6" s="2">
        <f t="shared" si="4"/>
        <v>0</v>
      </c>
      <c r="I6" s="4">
        <f t="shared" si="5"/>
        <v>0</v>
      </c>
      <c r="J6" s="9">
        <f t="shared" si="6"/>
        <v>0</v>
      </c>
      <c r="K6" s="6">
        <f t="shared" si="0"/>
        <v>0</v>
      </c>
      <c r="L6" s="6">
        <f t="shared" si="0"/>
        <v>0</v>
      </c>
      <c r="M6" s="10">
        <f t="shared" si="0"/>
        <v>0</v>
      </c>
      <c r="N6" s="2" t="e">
        <f t="shared" si="7"/>
        <v>#DIV/0!</v>
      </c>
      <c r="O6" s="2" t="e">
        <f t="shared" si="8"/>
        <v>#DIV/0!</v>
      </c>
      <c r="P6" s="2" t="e">
        <f t="shared" si="9"/>
        <v>#DIV/0!</v>
      </c>
      <c r="Q6" s="4" t="e">
        <f t="shared" si="10"/>
        <v>#DIV/0!</v>
      </c>
      <c r="R6" s="3" t="e">
        <f t="shared" si="11"/>
        <v>#DIV/0!</v>
      </c>
      <c r="S6" s="2" t="e">
        <f t="shared" si="12"/>
        <v>#DIV/0!</v>
      </c>
      <c r="T6" s="2" t="e">
        <f t="shared" si="13"/>
        <v>#DIV/0!</v>
      </c>
      <c r="U6" s="4" t="e">
        <f t="shared" si="14"/>
        <v>#DIV/0!</v>
      </c>
      <c r="V6" s="9" t="e">
        <f t="shared" si="15"/>
        <v>#DIV/0!</v>
      </c>
      <c r="W6" s="10" t="e">
        <f t="shared" si="16"/>
        <v>#DIV/0!</v>
      </c>
    </row>
    <row r="7" spans="1:35">
      <c r="A7">
        <v>90</v>
      </c>
      <c r="B7" s="3"/>
      <c r="C7" s="2"/>
      <c r="D7" s="2"/>
      <c r="E7" s="2"/>
      <c r="F7" s="3">
        <f t="shared" si="2"/>
        <v>0</v>
      </c>
      <c r="G7" s="2">
        <f t="shared" si="3"/>
        <v>0</v>
      </c>
      <c r="H7" s="2">
        <f t="shared" si="4"/>
        <v>0</v>
      </c>
      <c r="I7" s="4">
        <f t="shared" si="5"/>
        <v>0</v>
      </c>
      <c r="J7" s="9">
        <f t="shared" si="6"/>
        <v>0</v>
      </c>
      <c r="K7" s="6">
        <f t="shared" si="0"/>
        <v>0</v>
      </c>
      <c r="L7" s="6">
        <f t="shared" si="0"/>
        <v>0</v>
      </c>
      <c r="M7" s="10">
        <f t="shared" si="0"/>
        <v>0</v>
      </c>
      <c r="N7" s="2" t="e">
        <f t="shared" si="7"/>
        <v>#DIV/0!</v>
      </c>
      <c r="O7" s="2" t="e">
        <f t="shared" si="8"/>
        <v>#DIV/0!</v>
      </c>
      <c r="P7" s="2" t="e">
        <f t="shared" si="9"/>
        <v>#DIV/0!</v>
      </c>
      <c r="Q7" s="4" t="e">
        <f t="shared" si="10"/>
        <v>#DIV/0!</v>
      </c>
      <c r="R7" s="3" t="e">
        <f t="shared" si="11"/>
        <v>#DIV/0!</v>
      </c>
      <c r="S7" s="2" t="e">
        <f t="shared" si="12"/>
        <v>#DIV/0!</v>
      </c>
      <c r="T7" s="2" t="e">
        <f t="shared" si="13"/>
        <v>#DIV/0!</v>
      </c>
      <c r="U7" s="4" t="e">
        <f t="shared" si="14"/>
        <v>#DIV/0!</v>
      </c>
      <c r="V7" s="9" t="e">
        <f t="shared" si="15"/>
        <v>#DIV/0!</v>
      </c>
      <c r="W7" s="10" t="e">
        <f t="shared" si="16"/>
        <v>#DIV/0!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3"/>
      <c r="C8" s="2"/>
      <c r="D8" s="2"/>
      <c r="E8" s="2"/>
      <c r="F8" s="3">
        <f t="shared" si="2"/>
        <v>0</v>
      </c>
      <c r="G8" s="2">
        <f t="shared" si="3"/>
        <v>0</v>
      </c>
      <c r="H8" s="2">
        <f t="shared" si="4"/>
        <v>0</v>
      </c>
      <c r="I8" s="4">
        <f t="shared" si="5"/>
        <v>0</v>
      </c>
      <c r="J8" s="9">
        <f t="shared" si="6"/>
        <v>0</v>
      </c>
      <c r="K8" s="6">
        <f t="shared" si="0"/>
        <v>0</v>
      </c>
      <c r="L8" s="6">
        <f t="shared" si="0"/>
        <v>0</v>
      </c>
      <c r="M8" s="10">
        <f t="shared" si="0"/>
        <v>0</v>
      </c>
      <c r="N8" s="2" t="e">
        <f t="shared" si="7"/>
        <v>#DIV/0!</v>
      </c>
      <c r="O8" s="2" t="e">
        <f t="shared" si="8"/>
        <v>#DIV/0!</v>
      </c>
      <c r="P8" s="2" t="e">
        <f t="shared" si="9"/>
        <v>#DIV/0!</v>
      </c>
      <c r="Q8" s="4" t="e">
        <f t="shared" si="10"/>
        <v>#DIV/0!</v>
      </c>
      <c r="R8" s="3" t="e">
        <f t="shared" si="11"/>
        <v>#DIV/0!</v>
      </c>
      <c r="S8" s="2" t="e">
        <f t="shared" si="12"/>
        <v>#DIV/0!</v>
      </c>
      <c r="T8" s="2" t="e">
        <f t="shared" si="13"/>
        <v>#DIV/0!</v>
      </c>
      <c r="U8" s="4" t="e">
        <f t="shared" si="14"/>
        <v>#DIV/0!</v>
      </c>
      <c r="V8" s="9" t="e">
        <f t="shared" si="15"/>
        <v>#DIV/0!</v>
      </c>
      <c r="W8" s="10" t="e">
        <f t="shared" si="16"/>
        <v>#DIV/0!</v>
      </c>
      <c r="Z8" t="e">
        <f>-LN(2)/Z5</f>
        <v>#VALUE!</v>
      </c>
      <c r="AB8" t="e">
        <f>-LN(2)/AB5</f>
        <v>#VALUE!</v>
      </c>
      <c r="AD8" t="e">
        <f>-LN(2)/AD5</f>
        <v>#VALUE!</v>
      </c>
      <c r="AF8" t="e">
        <f>-LN(2)/AF5</f>
        <v>#VALUE!</v>
      </c>
      <c r="AH8" t="e">
        <f>-LN(2)/AH5</f>
        <v>#VALUE!</v>
      </c>
    </row>
    <row r="9" spans="1:35">
      <c r="A9">
        <v>240</v>
      </c>
      <c r="B9" s="3"/>
      <c r="C9" s="2"/>
      <c r="D9" s="2"/>
      <c r="E9" s="2"/>
      <c r="F9" s="3">
        <f t="shared" si="2"/>
        <v>0</v>
      </c>
      <c r="G9" s="2">
        <f t="shared" si="3"/>
        <v>0</v>
      </c>
      <c r="H9" s="2">
        <f t="shared" si="4"/>
        <v>0</v>
      </c>
      <c r="I9" s="4">
        <f t="shared" si="5"/>
        <v>0</v>
      </c>
      <c r="J9" s="9">
        <f t="shared" si="6"/>
        <v>0</v>
      </c>
      <c r="K9" s="6">
        <f t="shared" si="0"/>
        <v>0</v>
      </c>
      <c r="L9" s="6">
        <f t="shared" si="0"/>
        <v>0</v>
      </c>
      <c r="M9" s="10">
        <f t="shared" si="0"/>
        <v>0</v>
      </c>
      <c r="N9" s="2" t="e">
        <f t="shared" si="7"/>
        <v>#DIV/0!</v>
      </c>
      <c r="O9" s="2" t="e">
        <f t="shared" si="8"/>
        <v>#DIV/0!</v>
      </c>
      <c r="P9" s="2" t="e">
        <f t="shared" si="9"/>
        <v>#DIV/0!</v>
      </c>
      <c r="Q9" s="4" t="e">
        <f t="shared" si="10"/>
        <v>#DIV/0!</v>
      </c>
      <c r="R9" s="3" t="e">
        <f t="shared" si="11"/>
        <v>#DIV/0!</v>
      </c>
      <c r="S9" s="2" t="e">
        <f t="shared" si="12"/>
        <v>#DIV/0!</v>
      </c>
      <c r="T9" s="2" t="e">
        <f t="shared" si="13"/>
        <v>#DIV/0!</v>
      </c>
      <c r="U9" s="4" t="e">
        <f t="shared" si="14"/>
        <v>#DIV/0!</v>
      </c>
      <c r="V9" s="9" t="e">
        <f t="shared" si="15"/>
        <v>#DIV/0!</v>
      </c>
      <c r="W9" s="10" t="e">
        <f t="shared" si="16"/>
        <v>#DIV/0!</v>
      </c>
    </row>
    <row r="10" spans="1:35" ht="16.5">
      <c r="A10" t="s">
        <v>1</v>
      </c>
      <c r="B10" s="3"/>
      <c r="C10" s="2"/>
      <c r="D10" s="2"/>
      <c r="E10" s="2"/>
      <c r="F10" s="3">
        <f t="shared" si="2"/>
        <v>0</v>
      </c>
      <c r="G10" s="2">
        <f t="shared" si="3"/>
        <v>0</v>
      </c>
      <c r="H10" s="2">
        <f t="shared" si="4"/>
        <v>0</v>
      </c>
      <c r="I10" s="4">
        <f t="shared" si="5"/>
        <v>0</v>
      </c>
      <c r="J10" s="9">
        <f t="shared" si="6"/>
        <v>0</v>
      </c>
      <c r="K10" s="6">
        <f t="shared" si="0"/>
        <v>0</v>
      </c>
      <c r="L10" s="6">
        <f t="shared" si="0"/>
        <v>0</v>
      </c>
      <c r="M10" s="10">
        <f t="shared" si="0"/>
        <v>0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 t="e">
        <f>(0.693/Z8)*(100/0.05)</f>
        <v>#VALUE!</v>
      </c>
      <c r="AB11" t="e">
        <f t="shared" ref="AB11:AH11" si="17">(0.693/AB8)*(100/0.05)</f>
        <v>#VALUE!</v>
      </c>
      <c r="AD11" t="e">
        <f t="shared" si="17"/>
        <v>#VALUE!</v>
      </c>
      <c r="AF11" t="e">
        <f t="shared" si="17"/>
        <v>#VALUE!</v>
      </c>
      <c r="AH11" t="e">
        <f t="shared" si="17"/>
        <v>#VALUE!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 t="e">
        <f>(0.693/Z8)*(25.7)*(0.1/50000)*(120000000)</f>
        <v>#VALUE!</v>
      </c>
      <c r="AB14" t="e">
        <f>(0.693/AB8)*(25.7)*(0.1/50000)*(120000000)</f>
        <v>#VALUE!</v>
      </c>
      <c r="AD14" t="e">
        <f>(0.693/AD8)*(25.7)*(0.1/50000)*(120000000)</f>
        <v>#VALUE!</v>
      </c>
      <c r="AF14" t="e">
        <f>(0.693/AF8)*(25.7)*(0.1/50000)*(120000000)</f>
        <v>#VALUE!</v>
      </c>
      <c r="AH14" t="e">
        <f>(0.693/AH8)*(25.7)*(0.1/50000)*(120000000)</f>
        <v>#VALUE!</v>
      </c>
    </row>
    <row r="17" spans="1:2">
      <c r="A17" s="1" t="s">
        <v>5</v>
      </c>
      <c r="B17">
        <v>179</v>
      </c>
    </row>
  </sheetData>
  <mergeCells count="5">
    <mergeCell ref="B2:E2"/>
    <mergeCell ref="F2:I2"/>
    <mergeCell ref="N2:Q2"/>
    <mergeCell ref="R2:U2"/>
    <mergeCell ref="J2:M2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2593E-CF28-48E6-B5DC-77E25C22C0B4}">
  <dimension ref="A2:AI17"/>
  <sheetViews>
    <sheetView workbookViewId="0">
      <selection activeCell="R7" sqref="R7:U7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 s="13">
        <v>0</v>
      </c>
      <c r="B3" s="12">
        <v>82.7183792894878</v>
      </c>
      <c r="C3" s="12">
        <v>72.163064798261601</v>
      </c>
      <c r="D3" s="12">
        <v>73.418576666219707</v>
      </c>
      <c r="E3" s="12">
        <v>71.181745662264802</v>
      </c>
      <c r="F3" s="3">
        <f t="shared" ref="F3:I10" si="0">B3/$B$17</f>
        <v>0.46155766090519862</v>
      </c>
      <c r="G3">
        <f t="shared" si="0"/>
        <v>0.40266039637298295</v>
      </c>
      <c r="H3">
        <f t="shared" si="0"/>
        <v>0.40966598722221159</v>
      </c>
      <c r="I3">
        <f t="shared" si="0"/>
        <v>0.39718476485187848</v>
      </c>
      <c r="J3" s="15">
        <f t="shared" ref="J3:M10" si="1">F3*4</f>
        <v>1.8462306436207945</v>
      </c>
      <c r="K3" s="14">
        <f t="shared" si="1"/>
        <v>1.6106415854919318</v>
      </c>
      <c r="L3" s="14">
        <f t="shared" si="1"/>
        <v>1.6386639488888464</v>
      </c>
      <c r="M3" s="13">
        <f t="shared" si="1"/>
        <v>1.5887390594075139</v>
      </c>
      <c r="N3">
        <f t="shared" ref="N3:N9" si="2">(J3/$J$3)*100</f>
        <v>100</v>
      </c>
      <c r="O3">
        <f t="shared" ref="O3:O9" si="3">(K3/$K$3)*100</f>
        <v>100</v>
      </c>
      <c r="P3">
        <f t="shared" ref="P3:P9" si="4">(L3/$L$3)*100</f>
        <v>100</v>
      </c>
      <c r="Q3" s="4">
        <f t="shared" ref="Q3:Q9" si="5">(M3/$M$3)*100</f>
        <v>100</v>
      </c>
      <c r="R3" s="3">
        <f t="shared" ref="R3:U9" si="6">LN(N3)</f>
        <v>4.6051701859880918</v>
      </c>
      <c r="S3">
        <f t="shared" si="6"/>
        <v>4.6051701859880918</v>
      </c>
      <c r="T3">
        <f t="shared" si="6"/>
        <v>4.6051701859880918</v>
      </c>
      <c r="U3" s="4">
        <f t="shared" si="6"/>
        <v>4.6051701859880918</v>
      </c>
      <c r="V3" s="3">
        <f t="shared" ref="V3:V9" si="7">AVERAGE(R3:U3)</f>
        <v>4.6051701859880918</v>
      </c>
      <c r="W3" s="4">
        <f t="shared" ref="W3:W9" si="8">_xlfn.STDEV.S(R3:U3)</f>
        <v>0</v>
      </c>
    </row>
    <row r="4" spans="1:35">
      <c r="A4" s="4">
        <v>15</v>
      </c>
      <c r="B4" s="12">
        <v>54.935962201457698</v>
      </c>
      <c r="C4" s="12">
        <v>53.073031073270698</v>
      </c>
      <c r="D4" s="12">
        <v>51.419551327447699</v>
      </c>
      <c r="E4" s="12">
        <v>50.409932738673596</v>
      </c>
      <c r="F4" s="3">
        <f t="shared" si="0"/>
        <v>0.30653543300870234</v>
      </c>
      <c r="G4">
        <f t="shared" si="0"/>
        <v>0.29614052269567176</v>
      </c>
      <c r="H4">
        <f t="shared" si="0"/>
        <v>0.28691432350763746</v>
      </c>
      <c r="I4">
        <f t="shared" si="0"/>
        <v>0.28128078476759344</v>
      </c>
      <c r="J4" s="3">
        <f t="shared" si="1"/>
        <v>1.2261417320348094</v>
      </c>
      <c r="K4">
        <f t="shared" si="1"/>
        <v>1.184562090782687</v>
      </c>
      <c r="L4">
        <f t="shared" si="1"/>
        <v>1.1476572940305498</v>
      </c>
      <c r="M4" s="4">
        <f t="shared" si="1"/>
        <v>1.1251231390703738</v>
      </c>
      <c r="N4">
        <f t="shared" si="2"/>
        <v>66.413247785234574</v>
      </c>
      <c r="O4">
        <f t="shared" si="3"/>
        <v>73.545977047456589</v>
      </c>
      <c r="P4">
        <f t="shared" si="4"/>
        <v>70.036159324110301</v>
      </c>
      <c r="Q4" s="4">
        <f t="shared" si="5"/>
        <v>70.818623889687984</v>
      </c>
      <c r="R4" s="3">
        <f t="shared" si="6"/>
        <v>4.1958965514198203</v>
      </c>
      <c r="S4">
        <f t="shared" si="6"/>
        <v>4.2979107487120443</v>
      </c>
      <c r="T4">
        <f t="shared" si="6"/>
        <v>4.2490116704502583</v>
      </c>
      <c r="U4" s="4">
        <f t="shared" si="6"/>
        <v>4.2601220153976538</v>
      </c>
      <c r="V4" s="3">
        <f t="shared" si="7"/>
        <v>4.2507352464949442</v>
      </c>
      <c r="W4" s="4">
        <f t="shared" si="8"/>
        <v>4.2126367957186148E-2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 s="4">
        <v>30</v>
      </c>
      <c r="B5" s="12">
        <v>59.7209940454931</v>
      </c>
      <c r="C5" s="12">
        <v>63.963069925139102</v>
      </c>
      <c r="D5" s="12">
        <v>57.407967598315999</v>
      </c>
      <c r="E5" s="12">
        <v>61.656480236486097</v>
      </c>
      <c r="F5" s="3">
        <f t="shared" si="0"/>
        <v>0.33323528042182188</v>
      </c>
      <c r="G5">
        <f t="shared" si="0"/>
        <v>0.3569055050709235</v>
      </c>
      <c r="H5">
        <f t="shared" si="0"/>
        <v>0.32032889751464855</v>
      </c>
      <c r="I5">
        <f t="shared" si="0"/>
        <v>0.34403503842847527</v>
      </c>
      <c r="J5" s="3">
        <f t="shared" si="1"/>
        <v>1.3329411216872875</v>
      </c>
      <c r="K5">
        <f t="shared" si="1"/>
        <v>1.427622020283694</v>
      </c>
      <c r="L5">
        <f t="shared" si="1"/>
        <v>1.2813155900585942</v>
      </c>
      <c r="M5" s="4">
        <f t="shared" si="1"/>
        <v>1.3761401537139011</v>
      </c>
      <c r="N5">
        <f t="shared" si="2"/>
        <v>72.197974088066658</v>
      </c>
      <c r="O5">
        <f t="shared" si="3"/>
        <v>88.636853359753601</v>
      </c>
      <c r="P5">
        <f t="shared" si="4"/>
        <v>78.192700274356753</v>
      </c>
      <c r="Q5" s="4">
        <f t="shared" si="5"/>
        <v>86.618387429028331</v>
      </c>
      <c r="R5" s="3">
        <f t="shared" si="6"/>
        <v>4.2794119857830308</v>
      </c>
      <c r="S5">
        <f t="shared" si="6"/>
        <v>4.4845477232686131</v>
      </c>
      <c r="T5">
        <f t="shared" si="6"/>
        <v>4.3591762963189415</v>
      </c>
      <c r="U5" s="4">
        <f t="shared" si="6"/>
        <v>4.4615121190007248</v>
      </c>
      <c r="V5" s="3">
        <f t="shared" si="7"/>
        <v>4.3961620310928282</v>
      </c>
      <c r="W5" s="4">
        <f t="shared" si="8"/>
        <v>9.5010845394208246E-2</v>
      </c>
      <c r="Z5" cm="1">
        <f t="array" ref="Z5:AA5">LINEST(R3:R9,A3:A9)</f>
        <v>-3.1482403006526326E-3</v>
      </c>
      <c r="AA5">
        <v>4.2042766383960757</v>
      </c>
      <c r="AB5" cm="1">
        <f t="array" ref="AB5:AC5">LINEST(S3:S9,A3:A9)</f>
        <v>-4.8990182958892148E-3</v>
      </c>
      <c r="AC5">
        <v>4.4894342444043902</v>
      </c>
      <c r="AD5" cm="1">
        <f t="array" ref="AD5:AE5">LINEST(T3:T9,A3:A9)</f>
        <v>-4.4084821530293739E-3</v>
      </c>
      <c r="AE5">
        <v>4.4100768572137206</v>
      </c>
      <c r="AF5" cm="1">
        <f t="array" ref="AF5:AG5">LINEST(U3:U9,A3:A9)</f>
        <v>-6.9406556527841085E-3</v>
      </c>
      <c r="AG5">
        <v>4.4607305739309764</v>
      </c>
      <c r="AH5" cm="1">
        <f t="array" ref="AH5:AI5">LINEST(V3:V9,A3:A9)</f>
        <v>-4.8490991005888341E-3</v>
      </c>
      <c r="AI5">
        <v>4.3911295784862912</v>
      </c>
    </row>
    <row r="6" spans="1:35">
      <c r="A6" s="4">
        <v>60</v>
      </c>
      <c r="B6" s="12">
        <v>49.364289070221801</v>
      </c>
      <c r="C6" s="12">
        <v>51.095914080123997</v>
      </c>
      <c r="D6" s="12">
        <v>39.990228339414699</v>
      </c>
      <c r="E6" s="12">
        <v>39.2036992047829</v>
      </c>
      <c r="F6" s="3">
        <f t="shared" si="0"/>
        <v>0.2754462308281127</v>
      </c>
      <c r="G6">
        <f t="shared" si="0"/>
        <v>0.28510847029654207</v>
      </c>
      <c r="H6">
        <f t="shared" si="0"/>
        <v>0.22314020668621498</v>
      </c>
      <c r="I6">
        <f t="shared" si="0"/>
        <v>0.21875147771530565</v>
      </c>
      <c r="J6" s="3">
        <f t="shared" si="1"/>
        <v>1.1017849233124508</v>
      </c>
      <c r="K6">
        <f t="shared" si="1"/>
        <v>1.1404338811861683</v>
      </c>
      <c r="L6">
        <f t="shared" si="1"/>
        <v>0.89256082674485993</v>
      </c>
      <c r="M6" s="4">
        <f t="shared" si="1"/>
        <v>0.87500591086122259</v>
      </c>
      <c r="N6">
        <f t="shared" si="2"/>
        <v>59.677534175884439</v>
      </c>
      <c r="O6">
        <f t="shared" si="3"/>
        <v>70.806186271283323</v>
      </c>
      <c r="P6">
        <f t="shared" si="4"/>
        <v>54.468814508923082</v>
      </c>
      <c r="Q6" s="4">
        <f t="shared" si="5"/>
        <v>55.075495606404822</v>
      </c>
      <c r="R6" s="3">
        <f t="shared" si="6"/>
        <v>4.0889556376137071</v>
      </c>
      <c r="S6">
        <f t="shared" si="6"/>
        <v>4.2599463735955929</v>
      </c>
      <c r="T6">
        <f t="shared" si="6"/>
        <v>3.9976283270486457</v>
      </c>
      <c r="U6" s="4">
        <f t="shared" si="6"/>
        <v>4.0087048914024317</v>
      </c>
      <c r="V6" s="3">
        <f t="shared" si="7"/>
        <v>4.0888088074150941</v>
      </c>
      <c r="W6" s="4">
        <f t="shared" si="8"/>
        <v>0.12113161640368959</v>
      </c>
    </row>
    <row r="7" spans="1:35">
      <c r="A7" s="4">
        <v>90</v>
      </c>
      <c r="B7" s="12">
        <v>22.5543729092451</v>
      </c>
      <c r="C7" s="12">
        <v>40.658398153756103</v>
      </c>
      <c r="D7" s="12">
        <v>43.524724365018301</v>
      </c>
      <c r="E7" s="12">
        <v>35.7448794322193</v>
      </c>
      <c r="F7" s="3">
        <f t="shared" si="0"/>
        <v>0.12585043000833687</v>
      </c>
      <c r="G7">
        <f t="shared" si="0"/>
        <v>0.22686850624000077</v>
      </c>
      <c r="H7">
        <f t="shared" si="0"/>
        <v>0.24286222895102549</v>
      </c>
      <c r="I7">
        <f t="shared" si="0"/>
        <v>0.19945171897450559</v>
      </c>
      <c r="J7" s="3">
        <f t="shared" si="1"/>
        <v>0.50340172003334749</v>
      </c>
      <c r="K7">
        <f t="shared" si="1"/>
        <v>0.90747402496000307</v>
      </c>
      <c r="L7">
        <f t="shared" si="1"/>
        <v>0.97144891580410198</v>
      </c>
      <c r="M7" s="4">
        <f t="shared" si="1"/>
        <v>0.79780687589802235</v>
      </c>
      <c r="N7">
        <f t="shared" si="2"/>
        <v>27.266458921193347</v>
      </c>
      <c r="O7">
        <f t="shared" si="3"/>
        <v>56.342393809659207</v>
      </c>
      <c r="P7">
        <f t="shared" si="4"/>
        <v>59.282985780142837</v>
      </c>
      <c r="Q7" s="4">
        <f t="shared" si="5"/>
        <v>50.216356875845122</v>
      </c>
      <c r="R7" s="3">
        <f t="shared" si="6"/>
        <v>3.3056573358844279</v>
      </c>
      <c r="S7">
        <f t="shared" si="6"/>
        <v>4.0314472501799585</v>
      </c>
      <c r="T7">
        <f t="shared" si="6"/>
        <v>4.0823223471307521</v>
      </c>
      <c r="U7" s="4">
        <f t="shared" si="6"/>
        <v>3.9163408078054371</v>
      </c>
      <c r="V7" s="3">
        <f t="shared" si="7"/>
        <v>3.8339419352501438</v>
      </c>
      <c r="W7" s="4">
        <f t="shared" si="8"/>
        <v>0.35896860148527582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 s="4">
        <v>120</v>
      </c>
      <c r="B8" s="12">
        <v>22.7396077385411</v>
      </c>
      <c r="C8" s="12">
        <v>25.563799973914499</v>
      </c>
      <c r="D8" s="12">
        <v>28.593138516456701</v>
      </c>
      <c r="E8" s="12">
        <v>15.9150441210941</v>
      </c>
      <c r="F8" s="3">
        <f t="shared" si="0"/>
        <v>0.12688401595697865</v>
      </c>
      <c r="G8">
        <f t="shared" si="0"/>
        <v>0.14264263663236257</v>
      </c>
      <c r="H8">
        <f t="shared" si="0"/>
        <v>0.15954594668021105</v>
      </c>
      <c r="I8">
        <f t="shared" si="0"/>
        <v>8.8803849892024528E-2</v>
      </c>
      <c r="J8" s="3">
        <f t="shared" si="1"/>
        <v>0.50753606382791461</v>
      </c>
      <c r="K8">
        <f t="shared" si="1"/>
        <v>0.57057054652945027</v>
      </c>
      <c r="L8">
        <f t="shared" si="1"/>
        <v>0.63818378672084419</v>
      </c>
      <c r="M8" s="4">
        <f t="shared" si="1"/>
        <v>0.35521539956809811</v>
      </c>
      <c r="N8">
        <f t="shared" si="2"/>
        <v>27.490393228039157</v>
      </c>
      <c r="O8">
        <f t="shared" si="3"/>
        <v>35.425047488463001</v>
      </c>
      <c r="P8">
        <f t="shared" si="4"/>
        <v>38.945372976172884</v>
      </c>
      <c r="Q8" s="4">
        <f t="shared" si="5"/>
        <v>22.358322310056884</v>
      </c>
      <c r="R8" s="3">
        <f t="shared" si="6"/>
        <v>3.3138366064778721</v>
      </c>
      <c r="S8">
        <f t="shared" si="6"/>
        <v>3.5674191261111456</v>
      </c>
      <c r="T8">
        <f t="shared" si="6"/>
        <v>3.6621599713236872</v>
      </c>
      <c r="U8" s="4">
        <f t="shared" si="6"/>
        <v>3.1071986146158106</v>
      </c>
      <c r="V8" s="3">
        <f t="shared" si="7"/>
        <v>3.4126535796321291</v>
      </c>
      <c r="W8" s="4">
        <f t="shared" si="8"/>
        <v>0.25117944694870992</v>
      </c>
      <c r="Z8">
        <f>-LN(2)/Z5</f>
        <v>220.16971843485243</v>
      </c>
      <c r="AB8">
        <f>-LN(2)/AB5</f>
        <v>141.48695487452409</v>
      </c>
      <c r="AD8">
        <f>-LN(2)/AD5</f>
        <v>157.23034743004138</v>
      </c>
      <c r="AF8">
        <f>-LN(2)/AF5</f>
        <v>99.867680408824612</v>
      </c>
      <c r="AH8">
        <f>-LN(2)/AH5</f>
        <v>142.9434965508903</v>
      </c>
    </row>
    <row r="9" spans="1:35">
      <c r="A9" s="4">
        <v>240</v>
      </c>
      <c r="B9" s="12">
        <v>40.6096787313626</v>
      </c>
      <c r="C9" s="12">
        <v>22.974876891988199</v>
      </c>
      <c r="D9" s="12">
        <v>23.5557137475469</v>
      </c>
      <c r="E9" s="12">
        <v>14.4988264899256</v>
      </c>
      <c r="F9" s="3">
        <f t="shared" si="0"/>
        <v>0.22659665828028794</v>
      </c>
      <c r="G9">
        <f t="shared" si="0"/>
        <v>0.12819678684394392</v>
      </c>
      <c r="H9">
        <f t="shared" si="0"/>
        <v>0.13143777999107722</v>
      </c>
      <c r="I9">
        <f t="shared" si="0"/>
        <v>8.0901542051983175E-2</v>
      </c>
      <c r="J9" s="3">
        <f t="shared" si="1"/>
        <v>0.90638663312115175</v>
      </c>
      <c r="K9">
        <f t="shared" si="1"/>
        <v>0.51278714737577569</v>
      </c>
      <c r="L9">
        <f t="shared" si="1"/>
        <v>0.5257511199643089</v>
      </c>
      <c r="M9" s="4">
        <f t="shared" si="1"/>
        <v>0.3236061682079327</v>
      </c>
      <c r="N9">
        <f t="shared" si="2"/>
        <v>49.093900388499812</v>
      </c>
      <c r="O9">
        <f t="shared" si="3"/>
        <v>31.837446145360587</v>
      </c>
      <c r="P9">
        <f t="shared" si="4"/>
        <v>32.084132949944546</v>
      </c>
      <c r="Q9" s="4">
        <f t="shared" si="5"/>
        <v>20.368742512607117</v>
      </c>
      <c r="R9" s="3">
        <f t="shared" si="6"/>
        <v>3.8937347987433695</v>
      </c>
      <c r="S9">
        <f t="shared" si="6"/>
        <v>3.4606431487567741</v>
      </c>
      <c r="T9">
        <f t="shared" si="6"/>
        <v>3.468361607304363</v>
      </c>
      <c r="U9" s="4">
        <f t="shared" si="6"/>
        <v>3.0140014960115034</v>
      </c>
      <c r="V9" s="3">
        <f t="shared" si="7"/>
        <v>3.4591852627040023</v>
      </c>
      <c r="W9" s="4">
        <f t="shared" si="8"/>
        <v>0.35921591284839544</v>
      </c>
    </row>
    <row r="10" spans="1:35" ht="16.5">
      <c r="A10" s="4" t="s">
        <v>1</v>
      </c>
      <c r="B10" s="12">
        <v>61.992385520174402</v>
      </c>
      <c r="C10" s="12">
        <v>77.065848233396693</v>
      </c>
      <c r="D10" s="12">
        <v>78.393204931140303</v>
      </c>
      <c r="E10" s="12">
        <v>74.137015690265102</v>
      </c>
      <c r="F10" s="3">
        <f t="shared" si="0"/>
        <v>0.34590934566655934</v>
      </c>
      <c r="G10">
        <f t="shared" si="0"/>
        <v>0.430017282154391</v>
      </c>
      <c r="H10">
        <f t="shared" si="0"/>
        <v>0.43742375769053887</v>
      </c>
      <c r="I10">
        <f t="shared" si="0"/>
        <v>0.41367478234476723</v>
      </c>
      <c r="J10" s="3">
        <f t="shared" si="1"/>
        <v>1.3836373826662374</v>
      </c>
      <c r="K10">
        <f t="shared" si="1"/>
        <v>1.720069128617564</v>
      </c>
      <c r="L10">
        <f t="shared" si="1"/>
        <v>1.7496950307621555</v>
      </c>
      <c r="M10" s="4">
        <f t="shared" si="1"/>
        <v>1.6546991293790689</v>
      </c>
      <c r="Q10" s="4"/>
      <c r="R10" s="3"/>
      <c r="U10" s="4"/>
      <c r="V10" s="3"/>
      <c r="W10" s="4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6.2951436276197681</v>
      </c>
      <c r="AB11">
        <f>(0.693/AB8)*(100/0.05)</f>
        <v>9.7959561093752878</v>
      </c>
      <c r="AD11">
        <f>(0.693/AD8)*(100/0.05)</f>
        <v>8.8150921412718475</v>
      </c>
      <c r="AF11">
        <f>(0.693/AF8)*(100/0.05)</f>
        <v>13.878363794234364</v>
      </c>
      <c r="AH11">
        <f>(0.693/AH8)*(100/0.05)</f>
        <v>9.696138918125321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19.414222947579365</v>
      </c>
      <c r="AB14">
        <f>(0.693/AB8)*(25.7)*(0.1/50000)*(120000000)</f>
        <v>30.210728641313388</v>
      </c>
      <c r="AD14">
        <f>(0.693/AD8)*(25.7)*(0.1/50000)*(120000000)</f>
        <v>27.185744163682376</v>
      </c>
      <c r="AF14">
        <f>(0.693/AF8)*(25.7)*(0.1/50000)*(120000000)</f>
        <v>42.800873941418772</v>
      </c>
      <c r="AH14">
        <f>(0.693/AH8)*(25.7)*(0.1/50000)*(120000000)</f>
        <v>29.902892423498489</v>
      </c>
    </row>
    <row r="17" spans="1:2">
      <c r="A17" s="1" t="s">
        <v>5</v>
      </c>
      <c r="B17">
        <v>179.2157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50AD8-CAD9-4FE0-BCD1-700345D0198D}">
  <dimension ref="A2:AI17"/>
  <sheetViews>
    <sheetView workbookViewId="0">
      <selection activeCell="F13" sqref="F13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 s="13">
        <v>0</v>
      </c>
      <c r="B3" s="12">
        <v>44.081765852684597</v>
      </c>
      <c r="C3" s="12">
        <v>52.142234399609698</v>
      </c>
      <c r="D3" s="12">
        <v>36.047937546670603</v>
      </c>
      <c r="E3" s="12">
        <v>66.912767344921306</v>
      </c>
      <c r="F3" s="3">
        <f>B3/$B$17</f>
        <v>8.3459740718475908E-2</v>
      </c>
      <c r="G3" s="2">
        <f>C3/$B$17</f>
        <v>9.8720577075257873E-2</v>
      </c>
      <c r="H3" s="2">
        <f>D3/$B$17</f>
        <v>6.8249342168712576E-2</v>
      </c>
      <c r="I3" s="2">
        <f>E3/$B$17</f>
        <v>0.12668553778053185</v>
      </c>
      <c r="J3" s="9">
        <f>F3*4</f>
        <v>0.33383896287390363</v>
      </c>
      <c r="K3" s="6">
        <f t="shared" ref="K3:M10" si="0">G3*4</f>
        <v>0.39488230830103149</v>
      </c>
      <c r="L3" s="6">
        <f t="shared" si="0"/>
        <v>0.2729973686748503</v>
      </c>
      <c r="M3" s="10">
        <f t="shared" si="0"/>
        <v>0.50674215112212739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 s="4">
        <v>15</v>
      </c>
      <c r="B4" s="12">
        <v>21.629700833366101</v>
      </c>
      <c r="C4" s="12">
        <v>34.847558598016903</v>
      </c>
      <c r="D4" s="12">
        <v>26.473098676807901</v>
      </c>
      <c r="E4" s="12">
        <v>58.105433809689202</v>
      </c>
      <c r="F4" s="3">
        <f t="shared" ref="F4:I10" si="2">B4/$B$17</f>
        <v>4.0951381789098608E-2</v>
      </c>
      <c r="G4" s="2">
        <f t="shared" si="2"/>
        <v>6.5976671964135161E-2</v>
      </c>
      <c r="H4" s="2">
        <f t="shared" si="2"/>
        <v>5.0121357637184109E-2</v>
      </c>
      <c r="I4" s="2">
        <f t="shared" si="2"/>
        <v>0.11001066645781592</v>
      </c>
      <c r="J4" s="9">
        <f t="shared" ref="J4:J10" si="3">F4*4</f>
        <v>0.16380552715639443</v>
      </c>
      <c r="K4" s="6">
        <f t="shared" si="0"/>
        <v>0.26390668785654064</v>
      </c>
      <c r="L4" s="6">
        <f t="shared" si="0"/>
        <v>0.20048543054873644</v>
      </c>
      <c r="M4" s="10">
        <f t="shared" si="0"/>
        <v>0.44004266583126367</v>
      </c>
      <c r="N4" s="2">
        <f t="shared" ref="N4:N9" si="4">(J4/$J$3)*100</f>
        <v>49.067228626116488</v>
      </c>
      <c r="O4" s="2">
        <f t="shared" ref="O4:O9" si="5">(K4/$K$3)*100</f>
        <v>66.83173247036332</v>
      </c>
      <c r="P4" s="2">
        <f t="shared" ref="P4:P9" si="6">(L4/$L$3)*100</f>
        <v>73.438594489722647</v>
      </c>
      <c r="Q4" s="4">
        <f t="shared" ref="Q4:Q9" si="7">(M4/$M$3)*100</f>
        <v>86.837588871743804</v>
      </c>
      <c r="R4" s="3">
        <f t="shared" ref="R4:R9" si="8">LN(N4)</f>
        <v>3.8931913705389989</v>
      </c>
      <c r="S4" s="2">
        <f t="shared" si="1"/>
        <v>4.2021780047297392</v>
      </c>
      <c r="T4" s="2">
        <f t="shared" si="1"/>
        <v>4.2964496079172596</v>
      </c>
      <c r="U4" s="4">
        <f t="shared" si="1"/>
        <v>4.4640395794443437</v>
      </c>
      <c r="V4" s="9">
        <f t="shared" ref="V4:V9" si="9">AVERAGE(R4:U4)</f>
        <v>4.2139646406575855</v>
      </c>
      <c r="W4" s="10">
        <f t="shared" ref="W4:W9" si="10">_xlfn.STDEV.S(R4:U4)</f>
        <v>0.23970513861972012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 s="4">
        <v>30</v>
      </c>
      <c r="B5" s="12">
        <v>37.869247470113599</v>
      </c>
      <c r="C5" s="12">
        <v>30.4854973202258</v>
      </c>
      <c r="D5" s="12">
        <v>22.4827489203524</v>
      </c>
      <c r="E5" s="12">
        <v>17.343278687047601</v>
      </c>
      <c r="F5" s="3">
        <f t="shared" si="2"/>
        <v>7.1697617232976643E-2</v>
      </c>
      <c r="G5" s="2">
        <f t="shared" si="2"/>
        <v>5.7718007725066842E-2</v>
      </c>
      <c r="H5" s="2">
        <f t="shared" si="2"/>
        <v>4.2566452573653685E-2</v>
      </c>
      <c r="I5" s="2">
        <f t="shared" si="2"/>
        <v>3.2835924660243862E-2</v>
      </c>
      <c r="J5" s="9">
        <f t="shared" si="3"/>
        <v>0.28679046893190657</v>
      </c>
      <c r="K5" s="6">
        <f t="shared" si="0"/>
        <v>0.23087203090026737</v>
      </c>
      <c r="L5" s="6">
        <f t="shared" si="0"/>
        <v>0.17026581029461474</v>
      </c>
      <c r="M5" s="10">
        <f t="shared" si="0"/>
        <v>0.13134369864097545</v>
      </c>
      <c r="N5" s="2">
        <f t="shared" si="4"/>
        <v>85.906829587243834</v>
      </c>
      <c r="O5" s="2">
        <f t="shared" si="5"/>
        <v>58.466035587562004</v>
      </c>
      <c r="P5" s="2">
        <f t="shared" si="6"/>
        <v>62.369029826586889</v>
      </c>
      <c r="Q5" s="4">
        <f t="shared" si="7"/>
        <v>25.919236903843224</v>
      </c>
      <c r="R5" s="3">
        <f t="shared" si="8"/>
        <v>4.4532633320840489</v>
      </c>
      <c r="S5" s="2">
        <f t="shared" si="1"/>
        <v>4.0684459973843872</v>
      </c>
      <c r="T5" s="2">
        <f t="shared" si="1"/>
        <v>4.1330688352877702</v>
      </c>
      <c r="U5" s="4">
        <f t="shared" si="1"/>
        <v>3.2549854306125483</v>
      </c>
      <c r="V5" s="9">
        <f t="shared" si="9"/>
        <v>3.9774408988421883</v>
      </c>
      <c r="W5" s="10">
        <f t="shared" si="10"/>
        <v>0.51017999245825496</v>
      </c>
      <c r="Z5" cm="1">
        <f t="array" ref="Z5:AA5">LINEST(R3:R9,A3:A9)</f>
        <v>2.6357006539835868E-3</v>
      </c>
      <c r="AA5">
        <v>4.3410743535282439</v>
      </c>
      <c r="AB5" cm="1">
        <f t="array" ref="AB5:AC5">LINEST(S3:S9,A3:A9)</f>
        <v>1.2315499746552016E-3</v>
      </c>
      <c r="AC5">
        <v>4.2883896864858411</v>
      </c>
      <c r="AD5" cm="1">
        <f t="array" ref="AD5:AE5">LINEST(T3:T9,A3:A9)</f>
        <v>2.0762330111242641E-3</v>
      </c>
      <c r="AE5">
        <v>4.186599826304044</v>
      </c>
      <c r="AF5" cm="1">
        <f t="array" ref="AF5:AG5">LINEST(U3:U9,A3:A9)</f>
        <v>1.4748649760145766E-4</v>
      </c>
      <c r="AG5">
        <v>4.0969756828715838</v>
      </c>
      <c r="AH5" cm="1">
        <f t="array" ref="AH5:AI5">LINEST(V3:V9,A3:A9)</f>
        <v>1.5227425343411264E-3</v>
      </c>
      <c r="AI5">
        <v>4.228259887297428</v>
      </c>
    </row>
    <row r="6" spans="1:35">
      <c r="A6" s="4">
        <v>60</v>
      </c>
      <c r="B6" s="12">
        <v>41.614774300838498</v>
      </c>
      <c r="C6" s="12">
        <v>39.210431816739401</v>
      </c>
      <c r="D6" s="12">
        <v>18.1765737356376</v>
      </c>
      <c r="E6" s="12">
        <v>30.814427860800699</v>
      </c>
      <c r="F6" s="3">
        <f t="shared" si="2"/>
        <v>7.8789000531709841E-2</v>
      </c>
      <c r="G6" s="2">
        <f t="shared" si="2"/>
        <v>7.4236873446058935E-2</v>
      </c>
      <c r="H6" s="2">
        <f t="shared" si="2"/>
        <v>3.4413597136653415E-2</v>
      </c>
      <c r="I6" s="2">
        <f t="shared" si="2"/>
        <v>5.8340769928434816E-2</v>
      </c>
      <c r="J6" s="9">
        <f t="shared" si="3"/>
        <v>0.31515600212683936</v>
      </c>
      <c r="K6" s="6">
        <f>G6*4</f>
        <v>0.29694749378423574</v>
      </c>
      <c r="L6" s="6">
        <f t="shared" si="0"/>
        <v>0.13765438854661366</v>
      </c>
      <c r="M6" s="10">
        <f t="shared" si="0"/>
        <v>0.23336307971373926</v>
      </c>
      <c r="N6" s="2">
        <f t="shared" si="4"/>
        <v>94.403600890013209</v>
      </c>
      <c r="O6" s="2">
        <f t="shared" si="5"/>
        <v>75.198986518753614</v>
      </c>
      <c r="P6" s="2">
        <f t="shared" si="6"/>
        <v>50.423338955535868</v>
      </c>
      <c r="Q6" s="4">
        <f t="shared" si="7"/>
        <v>46.051641687390948</v>
      </c>
      <c r="R6" s="3">
        <f t="shared" si="8"/>
        <v>4.5475792174452785</v>
      </c>
      <c r="S6" s="2">
        <f t="shared" si="1"/>
        <v>4.3201377537207426</v>
      </c>
      <c r="T6" s="2">
        <f t="shared" si="1"/>
        <v>3.9204541424060091</v>
      </c>
      <c r="U6" s="4">
        <f t="shared" si="1"/>
        <v>3.8297634121720754</v>
      </c>
      <c r="V6" s="9">
        <f t="shared" si="9"/>
        <v>4.1544836314360261</v>
      </c>
      <c r="W6" s="10">
        <f t="shared" si="10"/>
        <v>0.3377269362983239</v>
      </c>
    </row>
    <row r="7" spans="1:35">
      <c r="A7" s="4">
        <v>90</v>
      </c>
      <c r="B7" s="12">
        <v>53.8869390952459</v>
      </c>
      <c r="C7" s="12">
        <v>45.488688268073602</v>
      </c>
      <c r="D7" s="12">
        <v>34.548773679201197</v>
      </c>
      <c r="E7" s="12">
        <v>50.945620041662799</v>
      </c>
      <c r="F7" s="3">
        <f t="shared" si="2"/>
        <v>0.10202381592496101</v>
      </c>
      <c r="G7" s="2">
        <f t="shared" si="2"/>
        <v>8.6123458419617563E-2</v>
      </c>
      <c r="H7" s="2">
        <f t="shared" si="2"/>
        <v>6.5410984284147836E-2</v>
      </c>
      <c r="I7" s="2">
        <f t="shared" si="2"/>
        <v>9.6455034347500482E-2</v>
      </c>
      <c r="J7" s="9">
        <f t="shared" si="3"/>
        <v>0.40809526369984406</v>
      </c>
      <c r="K7" s="6">
        <f t="shared" si="0"/>
        <v>0.34449383367847025</v>
      </c>
      <c r="L7" s="6">
        <f t="shared" si="0"/>
        <v>0.26164393713659134</v>
      </c>
      <c r="M7" s="10">
        <f t="shared" si="0"/>
        <v>0.38582013739000193</v>
      </c>
      <c r="N7" s="2">
        <f t="shared" si="4"/>
        <v>122.24314986683811</v>
      </c>
      <c r="O7" s="2">
        <f t="shared" si="5"/>
        <v>87.239622144796499</v>
      </c>
      <c r="P7" s="2">
        <f t="shared" si="6"/>
        <v>95.841193783892734</v>
      </c>
      <c r="Q7" s="4">
        <f t="shared" si="7"/>
        <v>76.137368193201155</v>
      </c>
      <c r="R7" s="3">
        <f t="shared" si="8"/>
        <v>4.8060120929759336</v>
      </c>
      <c r="S7" s="2">
        <f t="shared" si="1"/>
        <v>4.4686586101089691</v>
      </c>
      <c r="T7" s="2">
        <f t="shared" si="1"/>
        <v>4.562692590298461</v>
      </c>
      <c r="U7" s="4">
        <f t="shared" si="1"/>
        <v>4.3325391849931671</v>
      </c>
      <c r="V7" s="9">
        <f t="shared" si="9"/>
        <v>4.5424756195941329</v>
      </c>
      <c r="W7" s="10">
        <f t="shared" si="10"/>
        <v>0.19948471634795695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 s="4">
        <v>120</v>
      </c>
      <c r="B8" s="12">
        <v>45.096108800836497</v>
      </c>
      <c r="C8" s="12">
        <v>43.540539659585797</v>
      </c>
      <c r="D8" s="12">
        <v>19.745655043542399</v>
      </c>
      <c r="E8" s="12">
        <v>37.707685757580599</v>
      </c>
      <c r="F8" s="3">
        <f t="shared" si="2"/>
        <v>8.5380190088296601E-2</v>
      </c>
      <c r="G8" s="2">
        <f t="shared" si="2"/>
        <v>8.2435040439974627E-2</v>
      </c>
      <c r="H8" s="2">
        <f t="shared" si="2"/>
        <v>3.7384329288391083E-2</v>
      </c>
      <c r="I8" s="2">
        <f t="shared" si="2"/>
        <v>7.1391733419630815E-2</v>
      </c>
      <c r="J8" s="9">
        <f t="shared" si="3"/>
        <v>0.3415207603531864</v>
      </c>
      <c r="K8" s="6">
        <f t="shared" si="0"/>
        <v>0.32974016175989851</v>
      </c>
      <c r="L8" s="6">
        <f t="shared" si="0"/>
        <v>0.14953731715356433</v>
      </c>
      <c r="M8" s="10">
        <f t="shared" si="0"/>
        <v>0.28556693367852326</v>
      </c>
      <c r="N8" s="2">
        <f t="shared" si="4"/>
        <v>102.30104880902842</v>
      </c>
      <c r="O8" s="2">
        <f t="shared" si="5"/>
        <v>83.503402109503213</v>
      </c>
      <c r="P8" s="2">
        <f t="shared" si="6"/>
        <v>54.776102011323289</v>
      </c>
      <c r="Q8" s="4">
        <f t="shared" si="7"/>
        <v>56.35349912103527</v>
      </c>
      <c r="R8" s="3">
        <f t="shared" si="8"/>
        <v>4.6279199251926944</v>
      </c>
      <c r="S8" s="2">
        <f t="shared" si="1"/>
        <v>4.4248873748531885</v>
      </c>
      <c r="T8" s="2">
        <f t="shared" si="1"/>
        <v>4.0032540041531472</v>
      </c>
      <c r="U8" s="4">
        <f t="shared" si="1"/>
        <v>4.0316443347608288</v>
      </c>
      <c r="V8" s="9">
        <f t="shared" si="9"/>
        <v>4.2719264097399652</v>
      </c>
      <c r="W8" s="10">
        <f t="shared" si="10"/>
        <v>0.30553165519186831</v>
      </c>
      <c r="Z8">
        <f>-LN(2)/Z5</f>
        <v>-262.98403026623134</v>
      </c>
      <c r="AB8">
        <f>-LN(2)/AB5</f>
        <v>-562.82505365160398</v>
      </c>
      <c r="AD8">
        <f>-LN(2)/AD5</f>
        <v>-333.84845383255487</v>
      </c>
      <c r="AF8">
        <f>-LN(2)/AF5</f>
        <v>-4699.7331405413661</v>
      </c>
      <c r="AH8">
        <f>-LN(2)/AH5</f>
        <v>-455.19657127057417</v>
      </c>
    </row>
    <row r="9" spans="1:35">
      <c r="A9" s="4">
        <v>240</v>
      </c>
      <c r="B9" s="12">
        <v>60.224199203476402</v>
      </c>
      <c r="C9" s="12">
        <v>52.539495919923901</v>
      </c>
      <c r="D9" s="12">
        <v>50.254404982836398</v>
      </c>
      <c r="E9" s="12">
        <v>46.560952629194702</v>
      </c>
      <c r="F9" s="3">
        <f t="shared" si="2"/>
        <v>0.11402211216531563</v>
      </c>
      <c r="G9" s="2">
        <f t="shared" si="2"/>
        <v>9.9472709909356485E-2</v>
      </c>
      <c r="H9" s="2">
        <f t="shared" si="2"/>
        <v>9.5146361056526949E-2</v>
      </c>
      <c r="I9" s="2">
        <f t="shared" si="2"/>
        <v>8.8153570050351598E-2</v>
      </c>
      <c r="J9" s="9">
        <f t="shared" si="3"/>
        <v>0.45608844866126252</v>
      </c>
      <c r="K9" s="6">
        <f t="shared" si="0"/>
        <v>0.39789083963742594</v>
      </c>
      <c r="L9" s="6">
        <f t="shared" si="0"/>
        <v>0.38058544422610779</v>
      </c>
      <c r="M9" s="10">
        <f t="shared" si="0"/>
        <v>0.35261428020140639</v>
      </c>
      <c r="N9" s="2">
        <f t="shared" si="4"/>
        <v>136.61929833922187</v>
      </c>
      <c r="O9" s="2">
        <f t="shared" si="5"/>
        <v>100.76188050797681</v>
      </c>
      <c r="P9" s="2">
        <f t="shared" si="6"/>
        <v>139.40993133871513</v>
      </c>
      <c r="Q9" s="4">
        <f t="shared" si="7"/>
        <v>69.584556844260732</v>
      </c>
      <c r="R9" s="3">
        <f t="shared" si="8"/>
        <v>4.9171982134335526</v>
      </c>
      <c r="S9" s="2">
        <f t="shared" si="1"/>
        <v>4.6127601145494044</v>
      </c>
      <c r="T9" s="2">
        <f t="shared" si="1"/>
        <v>4.9374187392515347</v>
      </c>
      <c r="U9" s="4">
        <f t="shared" si="1"/>
        <v>4.2425426582988424</v>
      </c>
      <c r="V9" s="9">
        <f t="shared" si="9"/>
        <v>4.6774799313833331</v>
      </c>
      <c r="W9" s="10">
        <f t="shared" si="10"/>
        <v>0.32577708370102837</v>
      </c>
    </row>
    <row r="10" spans="1:35" ht="16.5">
      <c r="A10" s="4" t="s">
        <v>1</v>
      </c>
      <c r="B10" s="12">
        <v>110.475489530386</v>
      </c>
      <c r="C10" s="12">
        <v>88.666950759132106</v>
      </c>
      <c r="D10" s="12">
        <v>62.4115172150128</v>
      </c>
      <c r="E10" s="12">
        <v>79.085796531078302</v>
      </c>
      <c r="F10" s="3">
        <f t="shared" si="2"/>
        <v>0.20916257626261126</v>
      </c>
      <c r="G10" s="2">
        <f t="shared" si="2"/>
        <v>0.16787260168717505</v>
      </c>
      <c r="H10" s="2">
        <f t="shared" si="2"/>
        <v>0.11816334812944983</v>
      </c>
      <c r="I10" s="2">
        <f t="shared" si="2"/>
        <v>0.14973266032617349</v>
      </c>
      <c r="J10" s="9">
        <f t="shared" si="3"/>
        <v>0.83665030505044502</v>
      </c>
      <c r="K10" s="6">
        <f t="shared" si="0"/>
        <v>0.6714904067487002</v>
      </c>
      <c r="L10" s="6">
        <f t="shared" si="0"/>
        <v>0.47265339251779931</v>
      </c>
      <c r="M10" s="10">
        <f t="shared" si="0"/>
        <v>0.59893064130469398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-5.270281996199107</v>
      </c>
      <c r="AB11">
        <f t="shared" ref="AB11:AH11" si="11">(0.693/AB8)*(100/0.05)</f>
        <v>-2.462576942884195</v>
      </c>
      <c r="AD11">
        <f t="shared" si="11"/>
        <v>-4.1515843014662055</v>
      </c>
      <c r="AF11">
        <f t="shared" si="11"/>
        <v>-0.29491036162115908</v>
      </c>
      <c r="AH11">
        <f t="shared" si="11"/>
        <v>-3.0448384005426643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-16.253549676278041</v>
      </c>
      <c r="AB14">
        <f>(0.693/AB8)*(25.7)*(0.1/50000)*(120000000)</f>
        <v>-7.5945872918548565</v>
      </c>
      <c r="AD14">
        <f>(0.693/AD8)*(25.7)*(0.1/50000)*(120000000)</f>
        <v>-12.803485985721776</v>
      </c>
      <c r="AF14">
        <f>(0.693/AF8)*(25.7)*(0.1/50000)*(120000000)</f>
        <v>-0.90950355523965454</v>
      </c>
      <c r="AH14">
        <f>(0.693/AH8)*(25.7)*(0.1/50000)*(120000000)</f>
        <v>-9.3902816272735752</v>
      </c>
    </row>
    <row r="17" spans="1:2">
      <c r="A17" s="1" t="s">
        <v>5</v>
      </c>
      <c r="B17">
        <v>528.17999999999995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38757-09E9-4C63-B154-88082EEFBD9A}">
  <dimension ref="A2:AI17"/>
  <sheetViews>
    <sheetView tabSelected="1" workbookViewId="0">
      <selection activeCell="J4" sqref="J4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109.437015220622</v>
      </c>
      <c r="C3" s="12">
        <v>55.078557319760201</v>
      </c>
      <c r="D3" s="12">
        <v>49.1737250147795</v>
      </c>
      <c r="E3" s="12">
        <v>49.015471267890497</v>
      </c>
      <c r="F3" s="3">
        <f>B3/$B$17</f>
        <v>0.45204535125188255</v>
      </c>
      <c r="G3" s="2">
        <f>C3/$B$17</f>
        <v>0.22750991280111446</v>
      </c>
      <c r="H3" s="2">
        <f>D3/$B$17</f>
        <v>0.20311915261812402</v>
      </c>
      <c r="I3" s="2">
        <f>E3/$B$17</f>
        <v>0.20246546272668148</v>
      </c>
      <c r="J3" s="9">
        <f>F3*4</f>
        <v>1.8081814050075302</v>
      </c>
      <c r="K3" s="6">
        <f t="shared" ref="K3:M10" si="0">G3*4</f>
        <v>0.91003965120445784</v>
      </c>
      <c r="L3" s="6">
        <f t="shared" si="0"/>
        <v>0.81247661047249609</v>
      </c>
      <c r="M3" s="10">
        <f t="shared" si="0"/>
        <v>0.80986185090672591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104.003555212462</v>
      </c>
      <c r="C4" s="12">
        <v>96.510537087868599</v>
      </c>
      <c r="D4" s="12">
        <v>95.621593494094796</v>
      </c>
      <c r="E4" s="12">
        <v>81.813990815261903</v>
      </c>
      <c r="F4" s="3">
        <f t="shared" ref="F4:I10" si="2">B4/$B$17</f>
        <v>0.42960166222262525</v>
      </c>
      <c r="G4" s="2">
        <f t="shared" si="2"/>
        <v>0.39865067179913755</v>
      </c>
      <c r="H4" s="2">
        <f t="shared" si="2"/>
        <v>0.39497876226943696</v>
      </c>
      <c r="I4" s="2">
        <f t="shared" si="2"/>
        <v>0.33794447098950364</v>
      </c>
      <c r="J4" s="9">
        <f t="shared" ref="J4:J10" si="3">F4*4</f>
        <v>1.718406648890501</v>
      </c>
      <c r="K4" s="6">
        <f t="shared" si="0"/>
        <v>1.5946026871965502</v>
      </c>
      <c r="L4" s="6">
        <f t="shared" si="0"/>
        <v>1.5799150490777478</v>
      </c>
      <c r="M4" s="10">
        <f t="shared" si="0"/>
        <v>1.3517778839580146</v>
      </c>
      <c r="N4" s="2">
        <f t="shared" ref="N4:N9" si="4">(J4/$J$3)*100</f>
        <v>95.035080226551969</v>
      </c>
      <c r="O4" s="2">
        <f t="shared" ref="O4:O9" si="5">(K4/$K$3)*100</f>
        <v>175.22342956002609</v>
      </c>
      <c r="P4" s="2">
        <f t="shared" ref="P4:P9" si="6">(L4/$L$3)*100</f>
        <v>194.45668080942633</v>
      </c>
      <c r="Q4" s="4">
        <f t="shared" ref="Q4:Q9" si="7">(M4/$M$3)*100</f>
        <v>166.9146265433489</v>
      </c>
      <c r="R4" s="3">
        <f t="shared" ref="R4:R9" si="8">LN(N4)</f>
        <v>4.5542460889814516</v>
      </c>
      <c r="S4" s="2">
        <f t="shared" si="1"/>
        <v>5.1660618999266283</v>
      </c>
      <c r="T4" s="2">
        <f t="shared" si="1"/>
        <v>5.2702094174783882</v>
      </c>
      <c r="U4" s="4">
        <f t="shared" si="1"/>
        <v>5.1174824633968266</v>
      </c>
      <c r="V4" s="9">
        <f t="shared" ref="V4:V9" si="9">AVERAGE(R4:U4)</f>
        <v>5.026999967445823</v>
      </c>
      <c r="W4" s="10">
        <f t="shared" ref="W4:W9" si="10">_xlfn.STDEV.S(R4:U4)</f>
        <v>0.32154438227978627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102.080430565949</v>
      </c>
      <c r="C5" s="12">
        <v>99.463916755856005</v>
      </c>
      <c r="D5" s="12">
        <v>101.521442580787</v>
      </c>
      <c r="E5" s="12">
        <v>79.975533354952603</v>
      </c>
      <c r="F5" s="3">
        <f t="shared" si="2"/>
        <v>0.42165791892350873</v>
      </c>
      <c r="G5" s="2">
        <f t="shared" si="2"/>
        <v>0.41085003183014795</v>
      </c>
      <c r="H5" s="2">
        <f t="shared" si="2"/>
        <v>0.41934893855165989</v>
      </c>
      <c r="I5" s="2">
        <f t="shared" si="2"/>
        <v>0.33035045769581362</v>
      </c>
      <c r="J5" s="9">
        <f t="shared" si="3"/>
        <v>1.6866316756940349</v>
      </c>
      <c r="K5" s="6">
        <f t="shared" si="0"/>
        <v>1.6434001273205918</v>
      </c>
      <c r="L5" s="6">
        <f t="shared" si="0"/>
        <v>1.6773957542066396</v>
      </c>
      <c r="M5" s="10">
        <f t="shared" si="0"/>
        <v>1.3214018307832545</v>
      </c>
      <c r="N5" s="2">
        <f t="shared" si="4"/>
        <v>93.277791211828713</v>
      </c>
      <c r="O5" s="2">
        <f t="shared" si="5"/>
        <v>180.58555197518206</v>
      </c>
      <c r="P5" s="2">
        <f t="shared" si="6"/>
        <v>206.45465144296887</v>
      </c>
      <c r="Q5" s="4">
        <f t="shared" si="7"/>
        <v>163.16385681135682</v>
      </c>
      <c r="R5" s="3">
        <f t="shared" si="8"/>
        <v>4.5355820432033536</v>
      </c>
      <c r="S5" s="2">
        <f t="shared" si="1"/>
        <v>5.196204637645284</v>
      </c>
      <c r="T5" s="2">
        <f t="shared" si="1"/>
        <v>5.3300807826811898</v>
      </c>
      <c r="U5" s="4">
        <f t="shared" si="1"/>
        <v>5.0947549523861895</v>
      </c>
      <c r="V5" s="9">
        <f t="shared" si="9"/>
        <v>5.0391556039790046</v>
      </c>
      <c r="W5" s="10">
        <f t="shared" si="10"/>
        <v>0.34927519104281385</v>
      </c>
      <c r="Z5" cm="1">
        <f t="array" ref="Z5:AA5">LINEST(R3:R9,A3:A9)</f>
        <v>-2.1705034283688398E-3</v>
      </c>
      <c r="AA5">
        <v>4.6157470372286991</v>
      </c>
      <c r="AB5" cm="1">
        <f t="array" ref="AB5:AC5">LINEST(S3:S9,A3:A9)</f>
        <v>-2.5868958240166315E-3</v>
      </c>
      <c r="AC5">
        <v>5.0757616270503867</v>
      </c>
      <c r="AD5" cm="1">
        <f t="array" ref="AD5:AE5">LINEST(T3:T9,A3:A9)</f>
        <v>-2.2349867201961695E-5</v>
      </c>
      <c r="AE5">
        <v>5.0460271556698251</v>
      </c>
      <c r="AF5" cm="1">
        <f t="array" ref="AF5:AG5">LINEST(U3:U9,A3:A9)</f>
        <v>1.5727781370614088E-3</v>
      </c>
      <c r="AG5">
        <v>4.9737268966193309</v>
      </c>
      <c r="AH5" cm="1">
        <f t="array" ref="AH5:AI5">LINEST(V3:V9,A3:A9)</f>
        <v>-8.0174274563150569E-4</v>
      </c>
      <c r="AI5">
        <v>4.9278156791420598</v>
      </c>
    </row>
    <row r="6" spans="1:35">
      <c r="A6">
        <v>60</v>
      </c>
      <c r="B6" s="12">
        <v>105.705078363845</v>
      </c>
      <c r="C6" s="12">
        <v>103.08163695611201</v>
      </c>
      <c r="D6" s="12">
        <v>103.02433814516</v>
      </c>
      <c r="E6" s="12">
        <v>89.071273838542496</v>
      </c>
      <c r="F6" s="3">
        <f t="shared" si="2"/>
        <v>0.43663004863356236</v>
      </c>
      <c r="G6" s="2">
        <f t="shared" si="2"/>
        <v>0.42579354610051512</v>
      </c>
      <c r="H6" s="2">
        <f t="shared" si="2"/>
        <v>0.42555686511035018</v>
      </c>
      <c r="I6" s="2">
        <f t="shared" si="2"/>
        <v>0.36792172362911152</v>
      </c>
      <c r="J6" s="9">
        <f t="shared" si="3"/>
        <v>1.7465201945342494</v>
      </c>
      <c r="K6" s="6">
        <f t="shared" si="0"/>
        <v>1.7031741844020605</v>
      </c>
      <c r="L6" s="6">
        <f t="shared" si="0"/>
        <v>1.7022274604414007</v>
      </c>
      <c r="M6" s="10">
        <f t="shared" si="0"/>
        <v>1.4716868945164461</v>
      </c>
      <c r="N6" s="2">
        <f t="shared" si="4"/>
        <v>96.589876972381319</v>
      </c>
      <c r="O6" s="2">
        <f t="shared" si="5"/>
        <v>187.15384347790464</v>
      </c>
      <c r="P6" s="2">
        <f t="shared" si="6"/>
        <v>209.5109494230818</v>
      </c>
      <c r="Q6" s="4">
        <f t="shared" si="7"/>
        <v>181.72073334096885</v>
      </c>
      <c r="R6" s="3">
        <f t="shared" si="8"/>
        <v>4.5704739424807066</v>
      </c>
      <c r="S6" s="2">
        <f t="shared" si="1"/>
        <v>5.2319309710239015</v>
      </c>
      <c r="T6" s="2">
        <f t="shared" si="1"/>
        <v>5.3447760025457649</v>
      </c>
      <c r="U6" s="4">
        <f t="shared" si="1"/>
        <v>5.2024710764375879</v>
      </c>
      <c r="V6" s="9">
        <f t="shared" si="9"/>
        <v>5.0874129981219909</v>
      </c>
      <c r="W6" s="10">
        <f t="shared" si="10"/>
        <v>0.35004071628440109</v>
      </c>
    </row>
    <row r="7" spans="1:35">
      <c r="A7">
        <v>90</v>
      </c>
      <c r="B7" s="12">
        <v>104.077122965169</v>
      </c>
      <c r="C7" s="12">
        <v>84.044042772440704</v>
      </c>
      <c r="D7" s="12">
        <v>58.957912890237203</v>
      </c>
      <c r="E7" s="12">
        <v>88.657438187983402</v>
      </c>
      <c r="F7" s="3">
        <f t="shared" si="2"/>
        <v>0.42990554441957846</v>
      </c>
      <c r="G7" s="2">
        <f t="shared" si="2"/>
        <v>0.34715602174553045</v>
      </c>
      <c r="H7" s="2">
        <f t="shared" si="2"/>
        <v>0.24353414964595096</v>
      </c>
      <c r="I7" s="2">
        <f t="shared" si="2"/>
        <v>0.36621231587854008</v>
      </c>
      <c r="J7" s="9">
        <f t="shared" si="3"/>
        <v>1.7196221776783138</v>
      </c>
      <c r="K7" s="6">
        <f t="shared" si="0"/>
        <v>1.3886240869821218</v>
      </c>
      <c r="L7" s="6">
        <f t="shared" si="0"/>
        <v>0.97413659858380386</v>
      </c>
      <c r="M7" s="10">
        <f t="shared" si="0"/>
        <v>1.4648492635141603</v>
      </c>
      <c r="N7" s="2">
        <f t="shared" si="4"/>
        <v>95.1023040562212</v>
      </c>
      <c r="O7" s="2">
        <f t="shared" si="5"/>
        <v>152.5894047742037</v>
      </c>
      <c r="P7" s="2">
        <f t="shared" si="6"/>
        <v>119.89718670390945</v>
      </c>
      <c r="Q7" s="4">
        <f t="shared" si="7"/>
        <v>180.87643736695424</v>
      </c>
      <c r="R7" s="3">
        <f t="shared" si="8"/>
        <v>4.5549531969783752</v>
      </c>
      <c r="S7" s="2">
        <f t="shared" si="1"/>
        <v>5.0277506850781819</v>
      </c>
      <c r="T7" s="2">
        <f t="shared" si="1"/>
        <v>4.7866345980710312</v>
      </c>
      <c r="U7" s="4">
        <f t="shared" si="1"/>
        <v>5.197814131662045</v>
      </c>
      <c r="V7" s="9">
        <f t="shared" si="9"/>
        <v>4.8917881529474085</v>
      </c>
      <c r="W7" s="10">
        <f t="shared" si="10"/>
        <v>0.28086341132150733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70.217705856131303</v>
      </c>
      <c r="C8" s="12">
        <v>45.757870353775502</v>
      </c>
      <c r="D8" s="12">
        <v>64.560475797465401</v>
      </c>
      <c r="E8" s="12">
        <v>92.5053247755108</v>
      </c>
      <c r="F8" s="3">
        <f t="shared" si="2"/>
        <v>0.29004434599980711</v>
      </c>
      <c r="G8" s="2">
        <f t="shared" si="2"/>
        <v>0.18900947302803264</v>
      </c>
      <c r="H8" s="2">
        <f t="shared" si="2"/>
        <v>0.26667634255209943</v>
      </c>
      <c r="I8" s="2">
        <f t="shared" si="2"/>
        <v>0.38210656555749567</v>
      </c>
      <c r="J8" s="9">
        <f t="shared" si="3"/>
        <v>1.1601773839992284</v>
      </c>
      <c r="K8" s="6">
        <f t="shared" si="0"/>
        <v>0.75603789211213057</v>
      </c>
      <c r="L8" s="6">
        <f t="shared" si="0"/>
        <v>1.0667053702083977</v>
      </c>
      <c r="M8" s="10">
        <f t="shared" si="0"/>
        <v>1.5284262622299827</v>
      </c>
      <c r="N8" s="2">
        <f t="shared" si="4"/>
        <v>64.162665360138291</v>
      </c>
      <c r="O8" s="2">
        <f t="shared" si="5"/>
        <v>83.077467131404376</v>
      </c>
      <c r="P8" s="2">
        <f t="shared" si="6"/>
        <v>131.29059427176063</v>
      </c>
      <c r="Q8" s="4">
        <f t="shared" si="7"/>
        <v>188.72678846629805</v>
      </c>
      <c r="R8" s="3">
        <f t="shared" si="8"/>
        <v>4.1614215050915684</v>
      </c>
      <c r="S8" s="2">
        <f t="shared" si="1"/>
        <v>4.4197735114392271</v>
      </c>
      <c r="T8" s="2">
        <f t="shared" si="1"/>
        <v>4.8774131433411414</v>
      </c>
      <c r="U8" s="4">
        <f t="shared" si="1"/>
        <v>5.2403004055540965</v>
      </c>
      <c r="V8" s="9">
        <f t="shared" si="9"/>
        <v>4.6747271413565077</v>
      </c>
      <c r="W8" s="10">
        <f t="shared" si="10"/>
        <v>0.4793880690369694</v>
      </c>
      <c r="Z8">
        <f>-LN(2)/Z5</f>
        <v>319.34857669441874</v>
      </c>
      <c r="AB8">
        <f>-LN(2)/AB5</f>
        <v>267.94553306893772</v>
      </c>
      <c r="AD8">
        <f>-LN(2)/AD5</f>
        <v>31013.480943596223</v>
      </c>
      <c r="AF8">
        <f>-LN(2)/AF5</f>
        <v>-440.71516778267721</v>
      </c>
      <c r="AH8">
        <f>-LN(2)/AH5</f>
        <v>864.55061094937207</v>
      </c>
    </row>
    <row r="9" spans="1:35">
      <c r="A9">
        <v>240</v>
      </c>
      <c r="B9" s="12">
        <v>67.621899618794998</v>
      </c>
      <c r="C9" s="12">
        <v>47.054316798782502</v>
      </c>
      <c r="D9" s="12">
        <v>80.293689693868799</v>
      </c>
      <c r="E9" s="12">
        <v>91.647777985697999</v>
      </c>
      <c r="F9" s="3">
        <f t="shared" si="2"/>
        <v>0.27932199451778861</v>
      </c>
      <c r="G9" s="2">
        <f t="shared" si="2"/>
        <v>0.1943646317687108</v>
      </c>
      <c r="H9" s="2">
        <f t="shared" si="2"/>
        <v>0.33166464827099007</v>
      </c>
      <c r="I9" s="2">
        <f t="shared" si="2"/>
        <v>0.37856434504796921</v>
      </c>
      <c r="J9" s="9">
        <f t="shared" si="3"/>
        <v>1.1172879780711544</v>
      </c>
      <c r="K9" s="6">
        <f t="shared" si="0"/>
        <v>0.7774585270748432</v>
      </c>
      <c r="L9" s="6">
        <f t="shared" si="0"/>
        <v>1.3266585930839603</v>
      </c>
      <c r="M9" s="10">
        <f t="shared" si="0"/>
        <v>1.5142573801918768</v>
      </c>
      <c r="N9" s="2">
        <f t="shared" si="4"/>
        <v>61.790701694916585</v>
      </c>
      <c r="O9" s="2">
        <f t="shared" si="5"/>
        <v>85.431280499246327</v>
      </c>
      <c r="P9" s="2">
        <f t="shared" si="6"/>
        <v>163.28575813554085</v>
      </c>
      <c r="Q9" s="4">
        <f t="shared" si="7"/>
        <v>186.97724537790066</v>
      </c>
      <c r="R9" s="3">
        <f t="shared" si="8"/>
        <v>4.123752895132645</v>
      </c>
      <c r="S9" s="2">
        <f t="shared" si="1"/>
        <v>4.4477123159221579</v>
      </c>
      <c r="T9" s="2">
        <f t="shared" si="1"/>
        <v>5.0955017832860809</v>
      </c>
      <c r="U9" s="4">
        <f t="shared" si="1"/>
        <v>5.230986926979555</v>
      </c>
      <c r="V9" s="9">
        <f t="shared" si="9"/>
        <v>4.7244884803301099</v>
      </c>
      <c r="W9" s="10">
        <f t="shared" si="10"/>
        <v>0.52652313527375616</v>
      </c>
    </row>
    <row r="10" spans="1:35" ht="16.5">
      <c r="A10" t="s">
        <v>1</v>
      </c>
      <c r="B10" s="12">
        <v>58.888757802737899</v>
      </c>
      <c r="C10" s="12">
        <v>51.706155924271698</v>
      </c>
      <c r="D10" s="12">
        <v>56.7129537322865</v>
      </c>
      <c r="E10" s="12">
        <v>31.561940310864902</v>
      </c>
      <c r="F10" s="3">
        <f t="shared" si="2"/>
        <v>0.24324849459810033</v>
      </c>
      <c r="G10" s="2">
        <f t="shared" si="2"/>
        <v>0.21357972318188342</v>
      </c>
      <c r="H10" s="2">
        <f t="shared" si="2"/>
        <v>0.2342610225503691</v>
      </c>
      <c r="I10" s="2">
        <f t="shared" si="2"/>
        <v>0.13037113964825461</v>
      </c>
      <c r="J10" s="9">
        <f t="shared" si="3"/>
        <v>0.97299397839240132</v>
      </c>
      <c r="K10" s="6">
        <f t="shared" si="0"/>
        <v>0.8543188927275337</v>
      </c>
      <c r="L10" s="6">
        <f t="shared" si="0"/>
        <v>0.93704409020147639</v>
      </c>
      <c r="M10" s="10">
        <f t="shared" si="0"/>
        <v>0.52148455859301845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4.3400851018235436</v>
      </c>
      <c r="AB11">
        <f t="shared" ref="AB11:AH11" si="11">(0.693/AB8)*(100/0.05)</f>
        <v>5.1726930623747567</v>
      </c>
      <c r="AD11">
        <f t="shared" si="11"/>
        <v>4.4690243011440686E-2</v>
      </c>
      <c r="AF11">
        <f t="shared" si="11"/>
        <v>-3.1448883571973085</v>
      </c>
      <c r="AH11">
        <f t="shared" si="11"/>
        <v>1.603145012503107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13.384822454023807</v>
      </c>
      <c r="AB14">
        <f>(0.693/AB8)*(25.7)*(0.1/50000)*(120000000)</f>
        <v>15.95258540436375</v>
      </c>
      <c r="AD14">
        <f>(0.693/AD8)*(25.7)*(0.1/50000)*(120000000)</f>
        <v>0.13782470944728306</v>
      </c>
      <c r="AF14">
        <f>(0.693/AF8)*(25.7)*(0.1/50000)*(120000000)</f>
        <v>-9.6988356935964966</v>
      </c>
      <c r="AH14">
        <f>(0.693/AH8)*(25.7)*(0.1/50000)*(120000000)</f>
        <v>4.9440992185595825</v>
      </c>
    </row>
    <row r="17" spans="1:2">
      <c r="A17" s="1" t="s">
        <v>5</v>
      </c>
      <c r="B17">
        <v>242.09299999999999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DADE-244A-41F7-AA1A-25AB21452ABF}">
  <dimension ref="A2:AI17"/>
  <sheetViews>
    <sheetView topLeftCell="K1" workbookViewId="0">
      <selection activeCell="J3" sqref="J3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109.437015220622</v>
      </c>
      <c r="C3" s="12"/>
      <c r="D3" s="12"/>
      <c r="E3" s="12"/>
      <c r="F3" s="3">
        <f t="shared" ref="F3:I10" si="0">B3/$B$17</f>
        <v>0.45204535125188255</v>
      </c>
      <c r="G3">
        <f t="shared" si="0"/>
        <v>0</v>
      </c>
      <c r="H3">
        <f t="shared" si="0"/>
        <v>0</v>
      </c>
      <c r="I3">
        <f t="shared" si="0"/>
        <v>0</v>
      </c>
      <c r="J3" s="3">
        <f t="shared" ref="J3:M10" si="1">F3*4</f>
        <v>1.8081814050075302</v>
      </c>
      <c r="K3">
        <f t="shared" si="1"/>
        <v>0</v>
      </c>
      <c r="L3">
        <f t="shared" si="1"/>
        <v>0</v>
      </c>
      <c r="M3" s="4">
        <f t="shared" si="1"/>
        <v>0</v>
      </c>
      <c r="N3">
        <f t="shared" ref="N3:N9" si="2">(J3/$J$3)*100</f>
        <v>100</v>
      </c>
      <c r="O3" t="e">
        <f>(K3/$K$3)*100</f>
        <v>#DIV/0!</v>
      </c>
      <c r="P3" t="e">
        <f>(L3/$L$3)*100</f>
        <v>#DIV/0!</v>
      </c>
      <c r="Q3" s="4" t="e">
        <f>(M3/$M$3)*100</f>
        <v>#DIV/0!</v>
      </c>
      <c r="R3" s="3">
        <f t="shared" ref="R3:U9" si="3">LN(N3)</f>
        <v>4.6051701859880918</v>
      </c>
      <c r="S3" t="e">
        <f t="shared" si="3"/>
        <v>#DIV/0!</v>
      </c>
      <c r="T3" t="e">
        <f t="shared" si="3"/>
        <v>#DIV/0!</v>
      </c>
      <c r="U3" s="4" t="e">
        <f t="shared" si="3"/>
        <v>#DIV/0!</v>
      </c>
      <c r="V3" s="3" t="e">
        <f t="shared" ref="V3:V9" si="4">AVERAGE(R3:U3)</f>
        <v>#DIV/0!</v>
      </c>
      <c r="W3" s="4" t="e">
        <f t="shared" ref="W3:W9" si="5">_xlfn.STDEV.S(R3:U3)</f>
        <v>#DIV/0!</v>
      </c>
    </row>
    <row r="4" spans="1:35">
      <c r="A4">
        <v>15</v>
      </c>
      <c r="B4" s="12">
        <v>104.003555212462</v>
      </c>
      <c r="C4" s="12">
        <v>96.510537087868599</v>
      </c>
      <c r="D4" s="12">
        <v>95.621593494094796</v>
      </c>
      <c r="E4" s="12">
        <v>81.813990815261903</v>
      </c>
      <c r="F4" s="3">
        <f t="shared" si="0"/>
        <v>0.42960166222262525</v>
      </c>
      <c r="G4">
        <f t="shared" si="0"/>
        <v>0.39865067179913755</v>
      </c>
      <c r="H4">
        <f t="shared" si="0"/>
        <v>0.39497876226943696</v>
      </c>
      <c r="I4">
        <f t="shared" si="0"/>
        <v>0.33794447098950364</v>
      </c>
      <c r="J4" s="3">
        <f t="shared" si="1"/>
        <v>1.718406648890501</v>
      </c>
      <c r="K4">
        <f t="shared" si="1"/>
        <v>1.5946026871965502</v>
      </c>
      <c r="L4">
        <f t="shared" si="1"/>
        <v>1.5799150490777478</v>
      </c>
      <c r="M4" s="4">
        <f t="shared" si="1"/>
        <v>1.3517778839580146</v>
      </c>
      <c r="N4">
        <f t="shared" si="2"/>
        <v>95.035080226551969</v>
      </c>
      <c r="O4">
        <f t="shared" ref="O4:O9" si="6">(K4/$K$4)*100</f>
        <v>100</v>
      </c>
      <c r="P4">
        <f t="shared" ref="P4:P9" si="7">(L4/$L$4)*100</f>
        <v>100</v>
      </c>
      <c r="Q4">
        <f t="shared" ref="Q4:Q9" si="8">(M4/$M$4)*100</f>
        <v>100</v>
      </c>
      <c r="R4" s="3">
        <f t="shared" si="3"/>
        <v>4.5542460889814516</v>
      </c>
      <c r="S4">
        <f t="shared" si="3"/>
        <v>4.6051701859880918</v>
      </c>
      <c r="T4">
        <f t="shared" si="3"/>
        <v>4.6051701859880918</v>
      </c>
      <c r="U4" s="4">
        <f t="shared" si="3"/>
        <v>4.6051701859880918</v>
      </c>
      <c r="V4" s="3">
        <f t="shared" si="4"/>
        <v>4.592439161736432</v>
      </c>
      <c r="W4" s="4">
        <f t="shared" si="5"/>
        <v>2.5462048503320123E-2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102.080430565949</v>
      </c>
      <c r="C5" s="12">
        <v>99.463916755856005</v>
      </c>
      <c r="D5" s="12">
        <v>101.521442580787</v>
      </c>
      <c r="E5" s="12">
        <v>79.975533354952603</v>
      </c>
      <c r="F5" s="3">
        <f t="shared" si="0"/>
        <v>0.42165791892350873</v>
      </c>
      <c r="G5">
        <f t="shared" si="0"/>
        <v>0.41085003183014795</v>
      </c>
      <c r="H5">
        <f t="shared" si="0"/>
        <v>0.41934893855165989</v>
      </c>
      <c r="I5">
        <f t="shared" si="0"/>
        <v>0.33035045769581362</v>
      </c>
      <c r="J5" s="3">
        <f t="shared" si="1"/>
        <v>1.6866316756940349</v>
      </c>
      <c r="K5">
        <f t="shared" si="1"/>
        <v>1.6434001273205918</v>
      </c>
      <c r="L5">
        <f t="shared" si="1"/>
        <v>1.6773957542066396</v>
      </c>
      <c r="M5" s="4">
        <f t="shared" si="1"/>
        <v>1.3214018307832545</v>
      </c>
      <c r="N5">
        <f t="shared" si="2"/>
        <v>93.277791211828713</v>
      </c>
      <c r="O5">
        <f t="shared" si="6"/>
        <v>103.06016291806404</v>
      </c>
      <c r="P5">
        <f t="shared" si="7"/>
        <v>106.16999662012174</v>
      </c>
      <c r="Q5">
        <f t="shared" si="8"/>
        <v>97.752881332411008</v>
      </c>
      <c r="R5" s="3">
        <f t="shared" si="3"/>
        <v>4.5355820432033536</v>
      </c>
      <c r="S5">
        <f t="shared" si="3"/>
        <v>4.6353129237067465</v>
      </c>
      <c r="T5">
        <f t="shared" si="3"/>
        <v>4.6650415511908925</v>
      </c>
      <c r="U5" s="4">
        <f t="shared" si="3"/>
        <v>4.5824426749774547</v>
      </c>
      <c r="V5" s="3">
        <f t="shared" si="4"/>
        <v>4.6045947982696118</v>
      </c>
      <c r="W5" s="4">
        <f t="shared" si="5"/>
        <v>5.7302967047335854E-2</v>
      </c>
      <c r="Z5" cm="1">
        <f t="array" ref="Z5:AA5">LINEST(R3:R9,A3:A9)</f>
        <v>-2.1705034283688398E-3</v>
      </c>
      <c r="AA5">
        <v>4.6157470372286991</v>
      </c>
      <c r="AB5" cm="1">
        <f t="array" ref="AB5:AC5">LINEST(S4:S9,A4:A9)</f>
        <v>-3.8867751311689215E-3</v>
      </c>
      <c r="AC5">
        <v>4.7135406558671518</v>
      </c>
      <c r="AD5" cm="1">
        <f t="array" ref="AD5:AE5">LINEST(T4:T9,A4:A9)</f>
        <v>-1.2400958827468794E-3</v>
      </c>
      <c r="AE5">
        <v>4.5671055922310559</v>
      </c>
      <c r="AF5" cm="1">
        <f t="array" ref="AF5:AG5">LINEST(U4:U9,A4:A9)</f>
        <v>5.5474168365671694E-4</v>
      </c>
      <c r="AG5">
        <v>4.6170091095890688</v>
      </c>
      <c r="AH5" cm="1">
        <f t="array" ref="AH5:AI5">LINEST(V4:V9,A4:A9)</f>
        <v>-1.6929620996215674E-3</v>
      </c>
      <c r="AI5">
        <v>4.6294669125357437</v>
      </c>
    </row>
    <row r="6" spans="1:35">
      <c r="A6">
        <v>60</v>
      </c>
      <c r="B6" s="12">
        <v>105.705078363845</v>
      </c>
      <c r="C6" s="12">
        <v>103.08163695611201</v>
      </c>
      <c r="D6" s="12">
        <v>103.02433814516</v>
      </c>
      <c r="E6" s="12">
        <v>89.071273838542496</v>
      </c>
      <c r="F6" s="3">
        <f t="shared" si="0"/>
        <v>0.43663004863356236</v>
      </c>
      <c r="G6">
        <f t="shared" si="0"/>
        <v>0.42579354610051512</v>
      </c>
      <c r="H6">
        <f t="shared" si="0"/>
        <v>0.42555686511035018</v>
      </c>
      <c r="I6">
        <f t="shared" si="0"/>
        <v>0.36792172362911152</v>
      </c>
      <c r="J6" s="3">
        <f t="shared" si="1"/>
        <v>1.7465201945342494</v>
      </c>
      <c r="K6">
        <f t="shared" si="1"/>
        <v>1.7031741844020605</v>
      </c>
      <c r="L6">
        <f t="shared" si="1"/>
        <v>1.7022274604414007</v>
      </c>
      <c r="M6" s="4">
        <f t="shared" si="1"/>
        <v>1.4716868945164461</v>
      </c>
      <c r="N6">
        <f t="shared" si="2"/>
        <v>96.589876972381319</v>
      </c>
      <c r="O6">
        <f t="shared" si="6"/>
        <v>106.80868645696242</v>
      </c>
      <c r="P6">
        <f t="shared" si="7"/>
        <v>107.74170810228378</v>
      </c>
      <c r="Q6">
        <f t="shared" si="8"/>
        <v>108.87046695921205</v>
      </c>
      <c r="R6" s="3">
        <f t="shared" si="3"/>
        <v>4.5704739424807066</v>
      </c>
      <c r="S6">
        <f t="shared" si="3"/>
        <v>4.671039257085364</v>
      </c>
      <c r="T6">
        <f t="shared" si="3"/>
        <v>4.6797367710554676</v>
      </c>
      <c r="U6" s="4">
        <f t="shared" si="3"/>
        <v>4.6901587990288522</v>
      </c>
      <c r="V6" s="3">
        <f t="shared" si="4"/>
        <v>4.6528521924125972</v>
      </c>
      <c r="W6" s="4">
        <f t="shared" si="5"/>
        <v>5.5472241855054935E-2</v>
      </c>
    </row>
    <row r="7" spans="1:35">
      <c r="A7">
        <v>90</v>
      </c>
      <c r="B7" s="12">
        <v>104.077122965169</v>
      </c>
      <c r="C7" s="12">
        <v>84.044042772440704</v>
      </c>
      <c r="D7" s="12">
        <v>58.957912890237203</v>
      </c>
      <c r="E7" s="12">
        <v>88.657438187983402</v>
      </c>
      <c r="F7" s="3">
        <f t="shared" si="0"/>
        <v>0.42990554441957846</v>
      </c>
      <c r="G7">
        <f t="shared" si="0"/>
        <v>0.34715602174553045</v>
      </c>
      <c r="H7">
        <f t="shared" si="0"/>
        <v>0.24353414964595096</v>
      </c>
      <c r="I7">
        <f t="shared" si="0"/>
        <v>0.36621231587854008</v>
      </c>
      <c r="J7" s="3">
        <f t="shared" si="1"/>
        <v>1.7196221776783138</v>
      </c>
      <c r="K7">
        <f t="shared" si="1"/>
        <v>1.3886240869821218</v>
      </c>
      <c r="L7">
        <f t="shared" si="1"/>
        <v>0.97413659858380386</v>
      </c>
      <c r="M7" s="4">
        <f t="shared" si="1"/>
        <v>1.4648492635141603</v>
      </c>
      <c r="N7">
        <f t="shared" si="2"/>
        <v>95.1023040562212</v>
      </c>
      <c r="O7">
        <f t="shared" si="6"/>
        <v>87.082763507908254</v>
      </c>
      <c r="P7">
        <f t="shared" si="7"/>
        <v>61.657530204072799</v>
      </c>
      <c r="Q7">
        <f t="shared" si="8"/>
        <v>108.36464192068833</v>
      </c>
      <c r="R7" s="3">
        <f t="shared" si="3"/>
        <v>4.5549531969783752</v>
      </c>
      <c r="S7">
        <f t="shared" si="3"/>
        <v>4.4668589711396454</v>
      </c>
      <c r="T7">
        <f t="shared" si="3"/>
        <v>4.1215953665807348</v>
      </c>
      <c r="U7" s="4">
        <f t="shared" si="3"/>
        <v>4.6855018542533102</v>
      </c>
      <c r="V7" s="3">
        <f t="shared" si="4"/>
        <v>4.4572273472380166</v>
      </c>
      <c r="W7" s="4">
        <f t="shared" si="5"/>
        <v>0.24110937136457589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70.217705856131303</v>
      </c>
      <c r="C8" s="12">
        <v>45.757870353775502</v>
      </c>
      <c r="D8" s="12">
        <v>64.560475797465401</v>
      </c>
      <c r="E8" s="12">
        <v>92.5053247755108</v>
      </c>
      <c r="F8" s="3">
        <f t="shared" si="0"/>
        <v>0.29004434599980711</v>
      </c>
      <c r="G8">
        <f t="shared" si="0"/>
        <v>0.18900947302803264</v>
      </c>
      <c r="H8">
        <f t="shared" si="0"/>
        <v>0.26667634255209943</v>
      </c>
      <c r="I8">
        <f t="shared" si="0"/>
        <v>0.38210656555749567</v>
      </c>
      <c r="J8" s="3">
        <f t="shared" si="1"/>
        <v>1.1601773839992284</v>
      </c>
      <c r="K8">
        <f t="shared" si="1"/>
        <v>0.75603789211213057</v>
      </c>
      <c r="L8">
        <f t="shared" si="1"/>
        <v>1.0667053702083977</v>
      </c>
      <c r="M8" s="4">
        <f t="shared" si="1"/>
        <v>1.5284262622299827</v>
      </c>
      <c r="N8">
        <f t="shared" si="2"/>
        <v>64.162665360138291</v>
      </c>
      <c r="O8">
        <f t="shared" si="6"/>
        <v>47.412305158052305</v>
      </c>
      <c r="P8">
        <f t="shared" si="7"/>
        <v>67.51662824093431</v>
      </c>
      <c r="Q8">
        <f t="shared" si="8"/>
        <v>113.06785533099124</v>
      </c>
      <c r="R8" s="3">
        <f t="shared" si="3"/>
        <v>4.1614215050915684</v>
      </c>
      <c r="S8">
        <f t="shared" si="3"/>
        <v>3.8588817975006897</v>
      </c>
      <c r="T8">
        <f t="shared" si="3"/>
        <v>4.212373911850845</v>
      </c>
      <c r="U8" s="4">
        <f t="shared" si="3"/>
        <v>4.7279881281453617</v>
      </c>
      <c r="V8" s="3">
        <f t="shared" si="4"/>
        <v>4.2401663356471158</v>
      </c>
      <c r="W8" s="4">
        <f t="shared" si="5"/>
        <v>0.36070355668952886</v>
      </c>
      <c r="Z8">
        <f>-LN(2)/Z5</f>
        <v>319.34857669441874</v>
      </c>
      <c r="AB8">
        <f>-LN(2)/AB5</f>
        <v>178.33477810471786</v>
      </c>
      <c r="AD8">
        <f>-LN(2)/AD5</f>
        <v>558.94644132241353</v>
      </c>
      <c r="AF8">
        <f>-LN(2)/AF5</f>
        <v>-1249.4953975531355</v>
      </c>
      <c r="AH8">
        <f>-LN(2)/AH5</f>
        <v>409.42864622597659</v>
      </c>
    </row>
    <row r="9" spans="1:35">
      <c r="A9">
        <v>240</v>
      </c>
      <c r="B9" s="12">
        <v>67.621899618794998</v>
      </c>
      <c r="C9" s="12">
        <v>47.054316798782502</v>
      </c>
      <c r="D9" s="12">
        <v>80.293689693868799</v>
      </c>
      <c r="E9" s="12">
        <v>91.647777985697999</v>
      </c>
      <c r="F9" s="3">
        <f t="shared" si="0"/>
        <v>0.27932199451778861</v>
      </c>
      <c r="G9">
        <f t="shared" si="0"/>
        <v>0.1943646317687108</v>
      </c>
      <c r="H9">
        <f t="shared" si="0"/>
        <v>0.33166464827099007</v>
      </c>
      <c r="I9">
        <f t="shared" si="0"/>
        <v>0.37856434504796921</v>
      </c>
      <c r="J9" s="3">
        <f t="shared" si="1"/>
        <v>1.1172879780711544</v>
      </c>
      <c r="K9">
        <f t="shared" si="1"/>
        <v>0.7774585270748432</v>
      </c>
      <c r="L9">
        <f t="shared" si="1"/>
        <v>1.3266585930839603</v>
      </c>
      <c r="M9" s="4">
        <f t="shared" si="1"/>
        <v>1.5142573801918768</v>
      </c>
      <c r="N9">
        <f t="shared" si="2"/>
        <v>61.790701694916585</v>
      </c>
      <c r="O9">
        <f t="shared" si="6"/>
        <v>48.755626295957313</v>
      </c>
      <c r="P9">
        <f t="shared" si="7"/>
        <v>83.970248518005931</v>
      </c>
      <c r="Q9">
        <f t="shared" si="8"/>
        <v>112.0196888972707</v>
      </c>
      <c r="R9" s="3">
        <f t="shared" si="3"/>
        <v>4.123752895132645</v>
      </c>
      <c r="S9">
        <f t="shared" si="3"/>
        <v>3.8868206019836204</v>
      </c>
      <c r="T9">
        <f t="shared" si="3"/>
        <v>4.4304625517957836</v>
      </c>
      <c r="U9" s="4">
        <f t="shared" si="3"/>
        <v>4.7186746495708194</v>
      </c>
      <c r="V9" s="3">
        <f t="shared" si="4"/>
        <v>4.2899276746207171</v>
      </c>
      <c r="W9" s="4">
        <f t="shared" si="5"/>
        <v>0.36225377365388184</v>
      </c>
    </row>
    <row r="10" spans="1:35" ht="16.5">
      <c r="A10" t="s">
        <v>1</v>
      </c>
      <c r="B10" s="12">
        <v>58.888757802737899</v>
      </c>
      <c r="C10" s="12">
        <v>51.706155924271698</v>
      </c>
      <c r="D10" s="12">
        <v>56.7129537322865</v>
      </c>
      <c r="E10" s="12">
        <v>31.561940310864902</v>
      </c>
      <c r="F10" s="3">
        <f t="shared" si="0"/>
        <v>0.24324849459810033</v>
      </c>
      <c r="G10">
        <f t="shared" si="0"/>
        <v>0.21357972318188342</v>
      </c>
      <c r="H10">
        <f t="shared" si="0"/>
        <v>0.2342610225503691</v>
      </c>
      <c r="I10">
        <f t="shared" si="0"/>
        <v>0.13037113964825461</v>
      </c>
      <c r="J10" s="3">
        <f t="shared" si="1"/>
        <v>0.97299397839240132</v>
      </c>
      <c r="K10">
        <f t="shared" si="1"/>
        <v>0.8543188927275337</v>
      </c>
      <c r="L10">
        <f t="shared" si="1"/>
        <v>0.93704409020147639</v>
      </c>
      <c r="M10" s="4">
        <f t="shared" si="1"/>
        <v>0.52148455859301845</v>
      </c>
      <c r="Q10" s="4"/>
      <c r="R10" s="3"/>
      <c r="U10" s="4"/>
      <c r="V10" s="3"/>
      <c r="W10" s="4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4.3400851018235436</v>
      </c>
      <c r="AB11">
        <f>(0.693/AB8)*(100/0.05)</f>
        <v>7.7718996526081039</v>
      </c>
      <c r="AD11">
        <f>(0.693/AD8)*(100/0.05)</f>
        <v>2.4796651298483217</v>
      </c>
      <c r="AF11">
        <f>(0.693/AF8)*(100/0.05)</f>
        <v>-1.1092477833165124</v>
      </c>
      <c r="AH11">
        <f>(0.693/AH8)*(100/0.05)</f>
        <v>3.3852052433942856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13.384822454023807</v>
      </c>
      <c r="AB14">
        <f>(0.693/AB8)*(25.7)*(0.1/50000)*(120000000)</f>
        <v>23.968538528643389</v>
      </c>
      <c r="AD14">
        <f>(0.693/AD8)*(25.7)*(0.1/50000)*(120000000)</f>
        <v>7.6472872604522237</v>
      </c>
      <c r="AF14">
        <f>(0.693/AF8)*(25.7)*(0.1/50000)*(120000000)</f>
        <v>-3.4209201637481241</v>
      </c>
      <c r="AH14">
        <f>(0.693/AH8)*(25.7)*(0.1/50000)*(120000000)</f>
        <v>10.439972970627977</v>
      </c>
    </row>
    <row r="17" spans="1:2">
      <c r="A17" s="1" t="s">
        <v>5</v>
      </c>
      <c r="B17">
        <v>242.09299999999999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9CC20-D1F3-402D-AD07-A4212B69400A}">
  <dimension ref="A2:AI17"/>
  <sheetViews>
    <sheetView workbookViewId="0">
      <selection activeCell="B3" sqref="B3:E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/>
      <c r="C3" s="12"/>
      <c r="D3" s="12"/>
      <c r="E3" s="12"/>
      <c r="F3" s="3">
        <f>B3/$B$17</f>
        <v>0</v>
      </c>
      <c r="G3" s="2">
        <f>C3/$B$17</f>
        <v>0</v>
      </c>
      <c r="H3" s="2">
        <f>D3/$B$17</f>
        <v>0</v>
      </c>
      <c r="I3" s="2">
        <f>E3/$B$17</f>
        <v>0</v>
      </c>
      <c r="J3" s="9">
        <f>F3*4</f>
        <v>0</v>
      </c>
      <c r="K3" s="6">
        <f t="shared" ref="K3:M10" si="0">G3*4</f>
        <v>0</v>
      </c>
      <c r="L3" s="6">
        <f t="shared" si="0"/>
        <v>0</v>
      </c>
      <c r="M3" s="10">
        <f t="shared" si="0"/>
        <v>0</v>
      </c>
      <c r="N3" s="2" t="e">
        <f>(J3/$J$3)*100</f>
        <v>#DIV/0!</v>
      </c>
      <c r="O3" s="2" t="e">
        <f>(K3/$K$3)*100</f>
        <v>#DIV/0!</v>
      </c>
      <c r="P3" s="2" t="e">
        <f>(L3/$L$3)*100</f>
        <v>#DIV/0!</v>
      </c>
      <c r="Q3" s="4" t="e">
        <f>(M3/$M$3)*100</f>
        <v>#DIV/0!</v>
      </c>
      <c r="R3" s="3" t="e">
        <f>LN(N3)</f>
        <v>#DIV/0!</v>
      </c>
      <c r="S3" s="2" t="e">
        <f t="shared" ref="S3:U9" si="1">LN(O3)</f>
        <v>#DIV/0!</v>
      </c>
      <c r="T3" s="2" t="e">
        <f t="shared" si="1"/>
        <v>#DIV/0!</v>
      </c>
      <c r="U3" s="4" t="e">
        <f t="shared" si="1"/>
        <v>#DIV/0!</v>
      </c>
      <c r="V3" s="9" t="e">
        <f>AVERAGE(R3:U3)</f>
        <v>#DIV/0!</v>
      </c>
      <c r="W3" s="10" t="e">
        <f>_xlfn.STDEV.S(R3:U3)</f>
        <v>#DIV/0!</v>
      </c>
    </row>
    <row r="4" spans="1:35">
      <c r="A4">
        <v>15</v>
      </c>
      <c r="B4" s="12"/>
      <c r="C4" s="12"/>
      <c r="D4" s="12"/>
      <c r="E4" s="12"/>
      <c r="F4" s="3">
        <f t="shared" ref="F4:I10" si="2">B4/$B$17</f>
        <v>0</v>
      </c>
      <c r="G4" s="2">
        <f t="shared" si="2"/>
        <v>0</v>
      </c>
      <c r="H4" s="2">
        <f t="shared" si="2"/>
        <v>0</v>
      </c>
      <c r="I4" s="2">
        <f t="shared" si="2"/>
        <v>0</v>
      </c>
      <c r="J4" s="9">
        <f t="shared" ref="J4:J10" si="3">F4*4</f>
        <v>0</v>
      </c>
      <c r="K4" s="6">
        <f t="shared" si="0"/>
        <v>0</v>
      </c>
      <c r="L4" s="6">
        <f t="shared" si="0"/>
        <v>0</v>
      </c>
      <c r="M4" s="10">
        <f t="shared" si="0"/>
        <v>0</v>
      </c>
      <c r="N4" s="2" t="e">
        <f t="shared" ref="N4:N9" si="4">(J4/$J$3)*100</f>
        <v>#DIV/0!</v>
      </c>
      <c r="O4" s="2" t="e">
        <f t="shared" ref="O4:O9" si="5">(K4/$K$3)*100</f>
        <v>#DIV/0!</v>
      </c>
      <c r="P4" s="2" t="e">
        <f t="shared" ref="P4:P9" si="6">(L4/$L$3)*100</f>
        <v>#DIV/0!</v>
      </c>
      <c r="Q4" s="4" t="e">
        <f t="shared" ref="Q4:Q9" si="7">(M4/$M$3)*100</f>
        <v>#DIV/0!</v>
      </c>
      <c r="R4" s="3" t="e">
        <f t="shared" ref="R4:R9" si="8">LN(N4)</f>
        <v>#DIV/0!</v>
      </c>
      <c r="S4" s="2" t="e">
        <f t="shared" si="1"/>
        <v>#DIV/0!</v>
      </c>
      <c r="T4" s="2" t="e">
        <f t="shared" si="1"/>
        <v>#DIV/0!</v>
      </c>
      <c r="U4" s="4" t="e">
        <f t="shared" si="1"/>
        <v>#DIV/0!</v>
      </c>
      <c r="V4" s="9" t="e">
        <f t="shared" ref="V4:V9" si="9">AVERAGE(R4:U4)</f>
        <v>#DIV/0!</v>
      </c>
      <c r="W4" s="10" t="e">
        <f t="shared" ref="W4:W9" si="10">_xlfn.STDEV.S(R4:U4)</f>
        <v>#DIV/0!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/>
      <c r="C5" s="12"/>
      <c r="D5" s="12"/>
      <c r="E5" s="12"/>
      <c r="F5" s="3">
        <f t="shared" si="2"/>
        <v>0</v>
      </c>
      <c r="G5" s="2">
        <f t="shared" si="2"/>
        <v>0</v>
      </c>
      <c r="H5" s="2">
        <f t="shared" si="2"/>
        <v>0</v>
      </c>
      <c r="I5" s="2">
        <f t="shared" si="2"/>
        <v>0</v>
      </c>
      <c r="J5" s="9">
        <f t="shared" si="3"/>
        <v>0</v>
      </c>
      <c r="K5" s="6">
        <f t="shared" si="0"/>
        <v>0</v>
      </c>
      <c r="L5" s="6">
        <f t="shared" si="0"/>
        <v>0</v>
      </c>
      <c r="M5" s="10">
        <f t="shared" si="0"/>
        <v>0</v>
      </c>
      <c r="N5" s="2" t="e">
        <f t="shared" si="4"/>
        <v>#DIV/0!</v>
      </c>
      <c r="O5" s="2" t="e">
        <f t="shared" si="5"/>
        <v>#DIV/0!</v>
      </c>
      <c r="P5" s="2" t="e">
        <f t="shared" si="6"/>
        <v>#DIV/0!</v>
      </c>
      <c r="Q5" s="4" t="e">
        <f t="shared" si="7"/>
        <v>#DIV/0!</v>
      </c>
      <c r="R5" s="3" t="e">
        <f t="shared" si="8"/>
        <v>#DIV/0!</v>
      </c>
      <c r="S5" s="2" t="e">
        <f t="shared" si="1"/>
        <v>#DIV/0!</v>
      </c>
      <c r="T5" s="2" t="e">
        <f t="shared" si="1"/>
        <v>#DIV/0!</v>
      </c>
      <c r="U5" s="4" t="e">
        <f t="shared" si="1"/>
        <v>#DIV/0!</v>
      </c>
      <c r="V5" s="9" t="e">
        <f t="shared" si="9"/>
        <v>#DIV/0!</v>
      </c>
      <c r="W5" s="10" t="e">
        <f t="shared" si="10"/>
        <v>#DIV/0!</v>
      </c>
      <c r="Z5" t="e" cm="1">
        <f t="array" ref="Z5">LINEST(R3:R9,A3:A9)</f>
        <v>#VALUE!</v>
      </c>
      <c r="AB5" t="e" cm="1">
        <f t="array" ref="AB5">LINEST(S3:S9,A3:A9)</f>
        <v>#VALUE!</v>
      </c>
      <c r="AD5" t="e" cm="1">
        <f t="array" ref="AD5">LINEST(T3:T9,A3:A9)</f>
        <v>#VALUE!</v>
      </c>
      <c r="AF5" t="e" cm="1">
        <f t="array" ref="AF5">LINEST(U3:U9,A3:A9)</f>
        <v>#VALUE!</v>
      </c>
      <c r="AH5" t="e" cm="1">
        <f t="array" ref="AH5">LINEST(V3:V9,A3:A9)</f>
        <v>#VALUE!</v>
      </c>
    </row>
    <row r="6" spans="1:35">
      <c r="A6">
        <v>60</v>
      </c>
      <c r="B6" s="12"/>
      <c r="C6" s="12"/>
      <c r="D6" s="12"/>
      <c r="E6" s="12"/>
      <c r="F6" s="3">
        <f t="shared" si="2"/>
        <v>0</v>
      </c>
      <c r="G6" s="2">
        <f t="shared" si="2"/>
        <v>0</v>
      </c>
      <c r="H6" s="2">
        <f t="shared" si="2"/>
        <v>0</v>
      </c>
      <c r="I6" s="2">
        <f t="shared" si="2"/>
        <v>0</v>
      </c>
      <c r="J6" s="9">
        <f t="shared" si="3"/>
        <v>0</v>
      </c>
      <c r="K6" s="6">
        <f t="shared" si="0"/>
        <v>0</v>
      </c>
      <c r="L6" s="6">
        <f t="shared" si="0"/>
        <v>0</v>
      </c>
      <c r="M6" s="10">
        <f t="shared" si="0"/>
        <v>0</v>
      </c>
      <c r="N6" s="2" t="e">
        <f t="shared" si="4"/>
        <v>#DIV/0!</v>
      </c>
      <c r="O6" s="2" t="e">
        <f t="shared" si="5"/>
        <v>#DIV/0!</v>
      </c>
      <c r="P6" s="2" t="e">
        <f t="shared" si="6"/>
        <v>#DIV/0!</v>
      </c>
      <c r="Q6" s="4" t="e">
        <f t="shared" si="7"/>
        <v>#DIV/0!</v>
      </c>
      <c r="R6" s="3" t="e">
        <f t="shared" si="8"/>
        <v>#DIV/0!</v>
      </c>
      <c r="S6" s="2" t="e">
        <f t="shared" si="1"/>
        <v>#DIV/0!</v>
      </c>
      <c r="T6" s="2" t="e">
        <f t="shared" si="1"/>
        <v>#DIV/0!</v>
      </c>
      <c r="U6" s="4" t="e">
        <f t="shared" si="1"/>
        <v>#DIV/0!</v>
      </c>
      <c r="V6" s="9" t="e">
        <f t="shared" si="9"/>
        <v>#DIV/0!</v>
      </c>
      <c r="W6" s="10" t="e">
        <f t="shared" si="10"/>
        <v>#DIV/0!</v>
      </c>
    </row>
    <row r="7" spans="1:35">
      <c r="A7">
        <v>90</v>
      </c>
      <c r="B7" s="12"/>
      <c r="C7" s="12"/>
      <c r="D7" s="12"/>
      <c r="E7" s="12"/>
      <c r="F7" s="3">
        <f t="shared" si="2"/>
        <v>0</v>
      </c>
      <c r="G7" s="2">
        <f t="shared" si="2"/>
        <v>0</v>
      </c>
      <c r="H7" s="2">
        <f t="shared" si="2"/>
        <v>0</v>
      </c>
      <c r="I7" s="2">
        <f t="shared" si="2"/>
        <v>0</v>
      </c>
      <c r="J7" s="9">
        <f t="shared" si="3"/>
        <v>0</v>
      </c>
      <c r="K7" s="6">
        <f t="shared" si="0"/>
        <v>0</v>
      </c>
      <c r="L7" s="6">
        <f t="shared" si="0"/>
        <v>0</v>
      </c>
      <c r="M7" s="10">
        <f t="shared" si="0"/>
        <v>0</v>
      </c>
      <c r="N7" s="2" t="e">
        <f t="shared" si="4"/>
        <v>#DIV/0!</v>
      </c>
      <c r="O7" s="2" t="e">
        <f t="shared" si="5"/>
        <v>#DIV/0!</v>
      </c>
      <c r="P7" s="2" t="e">
        <f t="shared" si="6"/>
        <v>#DIV/0!</v>
      </c>
      <c r="Q7" s="4" t="e">
        <f t="shared" si="7"/>
        <v>#DIV/0!</v>
      </c>
      <c r="R7" s="3" t="e">
        <f t="shared" si="8"/>
        <v>#DIV/0!</v>
      </c>
      <c r="S7" s="2" t="e">
        <f t="shared" si="1"/>
        <v>#DIV/0!</v>
      </c>
      <c r="T7" s="2" t="e">
        <f t="shared" si="1"/>
        <v>#DIV/0!</v>
      </c>
      <c r="U7" s="4" t="e">
        <f t="shared" si="1"/>
        <v>#DIV/0!</v>
      </c>
      <c r="V7" s="9" t="e">
        <f t="shared" si="9"/>
        <v>#DIV/0!</v>
      </c>
      <c r="W7" s="10" t="e">
        <f t="shared" si="10"/>
        <v>#DIV/0!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/>
      <c r="C8" s="12"/>
      <c r="D8" s="12"/>
      <c r="E8" s="12"/>
      <c r="F8" s="3">
        <f t="shared" si="2"/>
        <v>0</v>
      </c>
      <c r="G8" s="2">
        <f t="shared" si="2"/>
        <v>0</v>
      </c>
      <c r="H8" s="2">
        <f t="shared" si="2"/>
        <v>0</v>
      </c>
      <c r="I8" s="2">
        <f t="shared" si="2"/>
        <v>0</v>
      </c>
      <c r="J8" s="9">
        <f t="shared" si="3"/>
        <v>0</v>
      </c>
      <c r="K8" s="6">
        <f t="shared" si="0"/>
        <v>0</v>
      </c>
      <c r="L8" s="6">
        <f t="shared" si="0"/>
        <v>0</v>
      </c>
      <c r="M8" s="10">
        <f t="shared" si="0"/>
        <v>0</v>
      </c>
      <c r="N8" s="2" t="e">
        <f t="shared" si="4"/>
        <v>#DIV/0!</v>
      </c>
      <c r="O8" s="2" t="e">
        <f t="shared" si="5"/>
        <v>#DIV/0!</v>
      </c>
      <c r="P8" s="2" t="e">
        <f t="shared" si="6"/>
        <v>#DIV/0!</v>
      </c>
      <c r="Q8" s="4" t="e">
        <f t="shared" si="7"/>
        <v>#DIV/0!</v>
      </c>
      <c r="R8" s="3" t="e">
        <f t="shared" si="8"/>
        <v>#DIV/0!</v>
      </c>
      <c r="S8" s="2" t="e">
        <f t="shared" si="1"/>
        <v>#DIV/0!</v>
      </c>
      <c r="T8" s="2" t="e">
        <f t="shared" si="1"/>
        <v>#DIV/0!</v>
      </c>
      <c r="U8" s="4" t="e">
        <f t="shared" si="1"/>
        <v>#DIV/0!</v>
      </c>
      <c r="V8" s="9" t="e">
        <f t="shared" si="9"/>
        <v>#DIV/0!</v>
      </c>
      <c r="W8" s="10" t="e">
        <f t="shared" si="10"/>
        <v>#DIV/0!</v>
      </c>
      <c r="Z8" t="e">
        <f>-LN(2)/Z5</f>
        <v>#VALUE!</v>
      </c>
      <c r="AB8" t="e">
        <f>-LN(2)/AB5</f>
        <v>#VALUE!</v>
      </c>
      <c r="AD8" t="e">
        <f>-LN(2)/AD5</f>
        <v>#VALUE!</v>
      </c>
      <c r="AF8" t="e">
        <f>-LN(2)/AF5</f>
        <v>#VALUE!</v>
      </c>
      <c r="AH8" t="e">
        <f>-LN(2)/AH5</f>
        <v>#VALUE!</v>
      </c>
    </row>
    <row r="9" spans="1:35">
      <c r="A9">
        <v>240</v>
      </c>
      <c r="B9" s="12"/>
      <c r="C9" s="12"/>
      <c r="D9" s="12"/>
      <c r="E9" s="12"/>
      <c r="F9" s="3">
        <f t="shared" si="2"/>
        <v>0</v>
      </c>
      <c r="G9" s="2">
        <f t="shared" si="2"/>
        <v>0</v>
      </c>
      <c r="H9" s="2">
        <f t="shared" si="2"/>
        <v>0</v>
      </c>
      <c r="I9" s="2">
        <f t="shared" si="2"/>
        <v>0</v>
      </c>
      <c r="J9" s="9">
        <f t="shared" si="3"/>
        <v>0</v>
      </c>
      <c r="K9" s="6">
        <f t="shared" si="0"/>
        <v>0</v>
      </c>
      <c r="L9" s="6">
        <f t="shared" si="0"/>
        <v>0</v>
      </c>
      <c r="M9" s="10">
        <f t="shared" si="0"/>
        <v>0</v>
      </c>
      <c r="N9" s="2" t="e">
        <f t="shared" si="4"/>
        <v>#DIV/0!</v>
      </c>
      <c r="O9" s="2" t="e">
        <f t="shared" si="5"/>
        <v>#DIV/0!</v>
      </c>
      <c r="P9" s="2" t="e">
        <f t="shared" si="6"/>
        <v>#DIV/0!</v>
      </c>
      <c r="Q9" s="4" t="e">
        <f t="shared" si="7"/>
        <v>#DIV/0!</v>
      </c>
      <c r="R9" s="3" t="e">
        <f t="shared" si="8"/>
        <v>#DIV/0!</v>
      </c>
      <c r="S9" s="2" t="e">
        <f t="shared" si="1"/>
        <v>#DIV/0!</v>
      </c>
      <c r="T9" s="2" t="e">
        <f t="shared" si="1"/>
        <v>#DIV/0!</v>
      </c>
      <c r="U9" s="4" t="e">
        <f t="shared" si="1"/>
        <v>#DIV/0!</v>
      </c>
      <c r="V9" s="9" t="e">
        <f t="shared" si="9"/>
        <v>#DIV/0!</v>
      </c>
      <c r="W9" s="10" t="e">
        <f t="shared" si="10"/>
        <v>#DIV/0!</v>
      </c>
    </row>
    <row r="10" spans="1:35" ht="16.5">
      <c r="A10" t="s">
        <v>1</v>
      </c>
      <c r="B10" s="12"/>
      <c r="C10" s="12"/>
      <c r="D10" s="12"/>
      <c r="E10" s="12"/>
      <c r="F10" s="3">
        <f t="shared" si="2"/>
        <v>0</v>
      </c>
      <c r="G10" s="2">
        <f t="shared" si="2"/>
        <v>0</v>
      </c>
      <c r="H10" s="2">
        <f t="shared" si="2"/>
        <v>0</v>
      </c>
      <c r="I10" s="2">
        <f t="shared" si="2"/>
        <v>0</v>
      </c>
      <c r="J10" s="9">
        <f t="shared" si="3"/>
        <v>0</v>
      </c>
      <c r="K10" s="6">
        <f t="shared" si="0"/>
        <v>0</v>
      </c>
      <c r="L10" s="6">
        <f t="shared" si="0"/>
        <v>0</v>
      </c>
      <c r="M10" s="10">
        <f t="shared" si="0"/>
        <v>0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 t="e">
        <f>(0.693/Z8)*(100/0.05)</f>
        <v>#VALUE!</v>
      </c>
      <c r="AB11" t="e">
        <f t="shared" ref="AB11:AH11" si="11">(0.693/AB8)*(100/0.05)</f>
        <v>#VALUE!</v>
      </c>
      <c r="AD11" t="e">
        <f t="shared" si="11"/>
        <v>#VALUE!</v>
      </c>
      <c r="AF11" t="e">
        <f t="shared" si="11"/>
        <v>#VALUE!</v>
      </c>
      <c r="AH11" t="e">
        <f t="shared" si="11"/>
        <v>#VALUE!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 t="e">
        <f>(0.693/Z8)*(25.7)*(0.1/50000)*(120000000)</f>
        <v>#VALUE!</v>
      </c>
      <c r="AB14" t="e">
        <f>(0.693/AB8)*(25.7)*(0.1/50000)*(120000000)</f>
        <v>#VALUE!</v>
      </c>
      <c r="AD14" t="e">
        <f>(0.693/AD8)*(25.7)*(0.1/50000)*(120000000)</f>
        <v>#VALUE!</v>
      </c>
      <c r="AF14" t="e">
        <f>(0.693/AF8)*(25.7)*(0.1/50000)*(120000000)</f>
        <v>#VALUE!</v>
      </c>
      <c r="AH14" t="e">
        <f>(0.693/AH8)*(25.7)*(0.1/50000)*(120000000)</f>
        <v>#VALUE!</v>
      </c>
    </row>
    <row r="17" spans="1:2">
      <c r="A17" s="1" t="s">
        <v>5</v>
      </c>
      <c r="B17">
        <v>276.94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4CF5D-BF00-4CEA-A660-B9A13220110A}">
  <dimension ref="A2:AI17"/>
  <sheetViews>
    <sheetView workbookViewId="0">
      <selection activeCell="K3" sqref="K3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32.51980918364</v>
      </c>
      <c r="C3" s="12">
        <v>19.762250833484799</v>
      </c>
      <c r="D3" s="12">
        <v>23.613022338602999</v>
      </c>
      <c r="E3" s="12">
        <v>32.267682437728403</v>
      </c>
      <c r="F3" s="3">
        <f>B3/$B$17</f>
        <v>7.1921021726026185E-2</v>
      </c>
      <c r="G3" s="2">
        <f>C3/$B$17</f>
        <v>4.3706322614748758E-2</v>
      </c>
      <c r="H3" s="2">
        <f>D3/$B$17</f>
        <v>5.222271394772425E-2</v>
      </c>
      <c r="I3" s="2">
        <f>E3/$B$17</f>
        <v>7.1363416573178531E-2</v>
      </c>
      <c r="J3" s="9">
        <f>F3*4</f>
        <v>0.28768408690410474</v>
      </c>
      <c r="K3" s="6">
        <f t="shared" ref="K3:M10" si="0">G3*4</f>
        <v>0.17482529045899503</v>
      </c>
      <c r="L3" s="6">
        <f t="shared" si="0"/>
        <v>0.208890855790897</v>
      </c>
      <c r="M3" s="10">
        <f t="shared" si="0"/>
        <v>0.28545366629271413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20.071885701749299</v>
      </c>
      <c r="C4" s="12">
        <v>30.791246270575801</v>
      </c>
      <c r="D4" s="12">
        <v>19.999390892177001</v>
      </c>
      <c r="E4" s="12">
        <v>23.499934971319099</v>
      </c>
      <c r="F4" s="3">
        <f t="shared" ref="F4:I10" si="2">B4/$B$17</f>
        <v>4.4391113105425727E-2</v>
      </c>
      <c r="G4" s="2">
        <f t="shared" si="2"/>
        <v>6.8098120732872872E-2</v>
      </c>
      <c r="H4" s="2">
        <f t="shared" si="2"/>
        <v>4.4230783112564134E-2</v>
      </c>
      <c r="I4" s="2">
        <f t="shared" si="2"/>
        <v>5.1972609189930775E-2</v>
      </c>
      <c r="J4" s="9">
        <f t="shared" ref="J4:J10" si="3">F4*4</f>
        <v>0.17756445242170291</v>
      </c>
      <c r="K4" s="6">
        <f t="shared" si="0"/>
        <v>0.27239248293149149</v>
      </c>
      <c r="L4" s="6">
        <f t="shared" si="0"/>
        <v>0.17692313245025654</v>
      </c>
      <c r="M4" s="10">
        <f t="shared" si="0"/>
        <v>0.2078904367597231</v>
      </c>
      <c r="N4" s="2">
        <f t="shared" ref="N4:N9" si="4">(J4/$J$3)*100</f>
        <v>61.722027913518694</v>
      </c>
      <c r="O4" s="2">
        <f t="shared" ref="O4:O9" si="5">(K4/$K$3)*100</f>
        <v>155.80839718117369</v>
      </c>
      <c r="P4" s="2">
        <f t="shared" ref="P4:P9" si="6">(L4/$L$3)*100</f>
        <v>84.696446754643645</v>
      </c>
      <c r="Q4" s="4">
        <f t="shared" ref="Q4:Q9" si="7">(M4/$M$3)*100</f>
        <v>72.828084312129675</v>
      </c>
      <c r="R4" s="3">
        <f t="shared" ref="R4:R9" si="8">LN(N4)</f>
        <v>4.1226408836227009</v>
      </c>
      <c r="S4" s="2">
        <f t="shared" si="1"/>
        <v>5.0486270291676467</v>
      </c>
      <c r="T4" s="2">
        <f t="shared" si="1"/>
        <v>4.439073649829326</v>
      </c>
      <c r="U4" s="4">
        <f t="shared" si="1"/>
        <v>4.2881016543294326</v>
      </c>
      <c r="V4" s="9">
        <f t="shared" ref="V4:V9" si="9">AVERAGE(R4:U4)</f>
        <v>4.4746108042372761</v>
      </c>
      <c r="W4" s="10">
        <f t="shared" ref="W4:W9" si="10">_xlfn.STDEV.S(R4:U4)</f>
        <v>0.40390840704442926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17.222099690190799</v>
      </c>
      <c r="C5" s="12">
        <v>28.9443788786635</v>
      </c>
      <c r="D5" s="12">
        <v>17.253325917719401</v>
      </c>
      <c r="E5" s="12">
        <v>25.295905600057001</v>
      </c>
      <c r="F5" s="3">
        <f t="shared" si="2"/>
        <v>3.8088507807392952E-2</v>
      </c>
      <c r="G5" s="2">
        <f t="shared" si="2"/>
        <v>6.4013576784022239E-2</v>
      </c>
      <c r="H5" s="2">
        <f t="shared" si="2"/>
        <v>3.815756793550823E-2</v>
      </c>
      <c r="I5" s="2">
        <f t="shared" si="2"/>
        <v>5.5944589525957628E-2</v>
      </c>
      <c r="J5" s="9">
        <f t="shared" si="3"/>
        <v>0.15235403122957181</v>
      </c>
      <c r="K5" s="6">
        <f t="shared" si="0"/>
        <v>0.25605430713608895</v>
      </c>
      <c r="L5" s="6">
        <f t="shared" si="0"/>
        <v>0.15263027174203292</v>
      </c>
      <c r="M5" s="10">
        <f t="shared" si="0"/>
        <v>0.22377835810383051</v>
      </c>
      <c r="N5" s="2">
        <f t="shared" si="4"/>
        <v>52.9587968765046</v>
      </c>
      <c r="O5" s="2">
        <f t="shared" si="5"/>
        <v>146.46296680750893</v>
      </c>
      <c r="P5" s="2">
        <f t="shared" si="6"/>
        <v>73.066995280453156</v>
      </c>
      <c r="Q5" s="4">
        <f t="shared" si="7"/>
        <v>78.393933772201194</v>
      </c>
      <c r="R5" s="3">
        <f t="shared" si="8"/>
        <v>3.9695141937820453</v>
      </c>
      <c r="S5" s="2">
        <f t="shared" si="1"/>
        <v>4.9867726102044134</v>
      </c>
      <c r="T5" s="2">
        <f t="shared" si="1"/>
        <v>4.2913767638470945</v>
      </c>
      <c r="U5" s="4">
        <f t="shared" si="1"/>
        <v>4.3617465490081582</v>
      </c>
      <c r="V5" s="9">
        <f t="shared" si="9"/>
        <v>4.4023525292104271</v>
      </c>
      <c r="W5" s="10">
        <f t="shared" si="10"/>
        <v>0.42538622521640823</v>
      </c>
      <c r="Z5" cm="1">
        <f t="array" ref="Z5:AA5">LINEST(R3:R9,A3:A9)</f>
        <v>-9.3828578123941145E-4</v>
      </c>
      <c r="AA5">
        <v>4.4298879161673392</v>
      </c>
      <c r="AB5" cm="1">
        <f t="array" ref="AB5:AC5">LINEST(S3:S9,A3:A9)</f>
        <v>3.9776664375314134E-3</v>
      </c>
      <c r="AC5">
        <v>4.671171368896756</v>
      </c>
      <c r="AD5" cm="1">
        <f t="array" ref="AD5:AE5">LINEST(T3:T9,A3:A9)</f>
        <v>2.1284167428317828E-3</v>
      </c>
      <c r="AE5">
        <v>4.4376514247216781</v>
      </c>
      <c r="AF5" cm="1">
        <f t="array" ref="AF5:AG5">LINEST(U3:U9,A3:A9)</f>
        <v>-7.3871876511568313E-4</v>
      </c>
      <c r="AG5">
        <v>4.4144079808694805</v>
      </c>
      <c r="AH5" cm="1">
        <f t="array" ref="AH5:AI5">LINEST(V3:V9,A3:A9)</f>
        <v>1.1072696585020241E-3</v>
      </c>
      <c r="AI5">
        <v>4.488279672663813</v>
      </c>
    </row>
    <row r="6" spans="1:35">
      <c r="A6">
        <v>60</v>
      </c>
      <c r="B6" s="12">
        <v>32.475380047775197</v>
      </c>
      <c r="C6" s="12">
        <v>19.526319480957898</v>
      </c>
      <c r="D6" s="12">
        <v>30.889856971082601</v>
      </c>
      <c r="E6" s="12">
        <v>28.9209344715977</v>
      </c>
      <c r="F6" s="3">
        <f t="shared" si="2"/>
        <v>7.1822761959870834E-2</v>
      </c>
      <c r="G6" s="2">
        <f t="shared" si="2"/>
        <v>4.3184535299358409E-2</v>
      </c>
      <c r="H6" s="2">
        <f t="shared" si="2"/>
        <v>6.8316208800164979E-2</v>
      </c>
      <c r="I6" s="2">
        <f t="shared" si="2"/>
        <v>6.3961726980709704E-2</v>
      </c>
      <c r="J6" s="9">
        <f t="shared" si="3"/>
        <v>0.28729104783948334</v>
      </c>
      <c r="K6" s="6">
        <f t="shared" si="0"/>
        <v>0.17273814119743364</v>
      </c>
      <c r="L6" s="6">
        <f t="shared" si="0"/>
        <v>0.27326483520065992</v>
      </c>
      <c r="M6" s="10">
        <f t="shared" si="0"/>
        <v>0.25584690792283882</v>
      </c>
      <c r="N6" s="2">
        <f t="shared" si="4"/>
        <v>99.863378239355853</v>
      </c>
      <c r="O6" s="2">
        <f t="shared" si="5"/>
        <v>98.806151412028726</v>
      </c>
      <c r="P6" s="2">
        <f t="shared" si="6"/>
        <v>130.81704039462707</v>
      </c>
      <c r="Q6" s="4">
        <f t="shared" si="7"/>
        <v>89.628173722766093</v>
      </c>
      <c r="R6" s="3">
        <f t="shared" si="8"/>
        <v>4.6038030342554661</v>
      </c>
      <c r="S6" s="2">
        <f t="shared" si="1"/>
        <v>4.5931598640710218</v>
      </c>
      <c r="T6" s="2">
        <f t="shared" si="1"/>
        <v>4.8737997087840093</v>
      </c>
      <c r="U6" s="4">
        <f t="shared" si="1"/>
        <v>4.4956697094255009</v>
      </c>
      <c r="V6" s="9">
        <f t="shared" si="9"/>
        <v>4.6416080791339995</v>
      </c>
      <c r="W6" s="10">
        <f t="shared" si="10"/>
        <v>0.16226255636442866</v>
      </c>
    </row>
    <row r="7" spans="1:35">
      <c r="A7">
        <v>90</v>
      </c>
      <c r="B7" s="12">
        <v>33.9403959024187</v>
      </c>
      <c r="C7" s="12">
        <v>26.992688540534999</v>
      </c>
      <c r="D7" s="12">
        <v>19.9630818511794</v>
      </c>
      <c r="E7" s="12">
        <v>21.364271701112401</v>
      </c>
      <c r="F7" s="3">
        <f t="shared" si="2"/>
        <v>7.5062800562674045E-2</v>
      </c>
      <c r="G7" s="2">
        <f t="shared" si="2"/>
        <v>5.9697205724820852E-2</v>
      </c>
      <c r="H7" s="2">
        <f t="shared" si="2"/>
        <v>4.4150481801086779E-2</v>
      </c>
      <c r="I7" s="2">
        <f t="shared" si="2"/>
        <v>4.7249362396303077E-2</v>
      </c>
      <c r="J7" s="9">
        <f t="shared" si="3"/>
        <v>0.30025120225069618</v>
      </c>
      <c r="K7" s="6">
        <f t="shared" si="0"/>
        <v>0.23878882289928341</v>
      </c>
      <c r="L7" s="6">
        <f t="shared" si="0"/>
        <v>0.17660192720434711</v>
      </c>
      <c r="M7" s="10">
        <f t="shared" si="0"/>
        <v>0.18899744958521231</v>
      </c>
      <c r="N7" s="2">
        <f t="shared" si="4"/>
        <v>104.36837347586088</v>
      </c>
      <c r="O7" s="2">
        <f t="shared" si="5"/>
        <v>136.587116356195</v>
      </c>
      <c r="P7" s="2">
        <f t="shared" si="6"/>
        <v>84.542679733730608</v>
      </c>
      <c r="Q7" s="4">
        <f t="shared" si="7"/>
        <v>66.209501541804599</v>
      </c>
      <c r="R7" s="3">
        <f t="shared" si="8"/>
        <v>4.6479266934991701</v>
      </c>
      <c r="S7" s="2">
        <f t="shared" si="1"/>
        <v>4.9169626261160913</v>
      </c>
      <c r="T7" s="2">
        <f t="shared" si="1"/>
        <v>4.4372564924566076</v>
      </c>
      <c r="U7" s="4">
        <f t="shared" si="1"/>
        <v>4.1928239804656515</v>
      </c>
      <c r="V7" s="9">
        <f t="shared" si="9"/>
        <v>4.5487424481343801</v>
      </c>
      <c r="W7" s="10">
        <f t="shared" si="10"/>
        <v>0.30796682069259124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30.755757219393001</v>
      </c>
      <c r="C8" s="12">
        <v>28.078960975717902</v>
      </c>
      <c r="D8" s="12">
        <v>22.575049527372201</v>
      </c>
      <c r="E8" s="12">
        <v>21.934326806676602</v>
      </c>
      <c r="F8" s="3">
        <f t="shared" si="2"/>
        <v>6.8019632916208855E-2</v>
      </c>
      <c r="G8" s="2">
        <f t="shared" si="2"/>
        <v>6.2099612915158128E-2</v>
      </c>
      <c r="H8" s="2">
        <f t="shared" si="2"/>
        <v>4.9927126520196832E-2</v>
      </c>
      <c r="I8" s="2">
        <f t="shared" si="2"/>
        <v>4.8510099979380307E-2</v>
      </c>
      <c r="J8" s="9">
        <f t="shared" si="3"/>
        <v>0.27207853166483542</v>
      </c>
      <c r="K8" s="6">
        <f t="shared" si="0"/>
        <v>0.24839845166063251</v>
      </c>
      <c r="L8" s="6">
        <f t="shared" si="0"/>
        <v>0.19970850608078733</v>
      </c>
      <c r="M8" s="10">
        <f t="shared" si="0"/>
        <v>0.19404039991752123</v>
      </c>
      <c r="N8" s="2">
        <f t="shared" si="4"/>
        <v>94.575454135399852</v>
      </c>
      <c r="O8" s="2">
        <f t="shared" si="5"/>
        <v>142.08382037202674</v>
      </c>
      <c r="P8" s="2">
        <f t="shared" si="6"/>
        <v>95.604235678319327</v>
      </c>
      <c r="Q8" s="4">
        <f t="shared" si="7"/>
        <v>67.976145634277984</v>
      </c>
      <c r="R8" s="3">
        <f t="shared" si="8"/>
        <v>4.5493979723621756</v>
      </c>
      <c r="S8" s="2">
        <f t="shared" si="1"/>
        <v>4.9564171677620532</v>
      </c>
      <c r="T8" s="2">
        <f t="shared" si="1"/>
        <v>4.5602171253344324</v>
      </c>
      <c r="U8" s="4">
        <f t="shared" si="1"/>
        <v>4.2191568441356582</v>
      </c>
      <c r="V8" s="9">
        <f t="shared" si="9"/>
        <v>4.5712972773985801</v>
      </c>
      <c r="W8" s="10">
        <f t="shared" si="10"/>
        <v>0.30161927658502091</v>
      </c>
      <c r="Z8">
        <f>-LN(2)/Z5</f>
        <v>738.73780720021693</v>
      </c>
      <c r="AB8">
        <f>-LN(2)/AB5</f>
        <v>-174.2597554233634</v>
      </c>
      <c r="AD8">
        <f>-LN(2)/AD5</f>
        <v>-325.66328135426033</v>
      </c>
      <c r="AF8">
        <f>-LN(2)/AF5</f>
        <v>938.30996759828975</v>
      </c>
      <c r="AH8">
        <f>-LN(2)/AH5</f>
        <v>-625.99672558324528</v>
      </c>
    </row>
    <row r="9" spans="1:35">
      <c r="A9">
        <v>240</v>
      </c>
      <c r="B9" s="12">
        <v>17.578790183030801</v>
      </c>
      <c r="C9" s="12">
        <v>65.189497861823895</v>
      </c>
      <c r="D9" s="12">
        <v>36.399881056309901</v>
      </c>
      <c r="E9" s="12">
        <v>24.461342829086899</v>
      </c>
      <c r="F9" s="3">
        <f t="shared" si="2"/>
        <v>3.8877366823758849E-2</v>
      </c>
      <c r="G9" s="2">
        <f t="shared" si="2"/>
        <v>0.14417351791804647</v>
      </c>
      <c r="H9" s="2">
        <f t="shared" si="2"/>
        <v>8.050221394265282E-2</v>
      </c>
      <c r="I9" s="2">
        <f t="shared" si="2"/>
        <v>5.409886506786734E-2</v>
      </c>
      <c r="J9" s="9">
        <f t="shared" si="3"/>
        <v>0.1555094672950354</v>
      </c>
      <c r="K9" s="6">
        <f t="shared" si="0"/>
        <v>0.57669407167218589</v>
      </c>
      <c r="L9" s="6">
        <f t="shared" si="0"/>
        <v>0.32200885577061128</v>
      </c>
      <c r="M9" s="10">
        <f t="shared" si="0"/>
        <v>0.21639546027146936</v>
      </c>
      <c r="N9" s="2">
        <f t="shared" si="4"/>
        <v>54.055637546219991</v>
      </c>
      <c r="O9" s="2">
        <f t="shared" si="5"/>
        <v>329.8687908128764</v>
      </c>
      <c r="P9" s="2">
        <f t="shared" si="6"/>
        <v>154.15172413911077</v>
      </c>
      <c r="Q9" s="4">
        <f t="shared" si="7"/>
        <v>75.807560323842509</v>
      </c>
      <c r="R9" s="3">
        <f t="shared" si="8"/>
        <v>3.990013841073849</v>
      </c>
      <c r="S9" s="2">
        <f t="shared" si="1"/>
        <v>5.7986949717979126</v>
      </c>
      <c r="T9" s="2">
        <f t="shared" si="1"/>
        <v>5.0379373390838218</v>
      </c>
      <c r="U9" s="4">
        <f t="shared" si="1"/>
        <v>4.3281980280946666</v>
      </c>
      <c r="V9" s="9">
        <f t="shared" si="9"/>
        <v>4.7887110450125618</v>
      </c>
      <c r="W9" s="10">
        <f t="shared" si="10"/>
        <v>0.80253156539200432</v>
      </c>
    </row>
    <row r="10" spans="1:35" ht="16.5">
      <c r="A10" t="s">
        <v>1</v>
      </c>
      <c r="B10" s="12">
        <v>31.099748558260998</v>
      </c>
      <c r="C10" s="12">
        <v>20.201177424771899</v>
      </c>
      <c r="D10" s="12">
        <v>17.548830464383901</v>
      </c>
      <c r="E10" s="12">
        <v>21.043920154806301</v>
      </c>
      <c r="F10" s="3">
        <f t="shared" si="2"/>
        <v>6.8780406400966471E-2</v>
      </c>
      <c r="G10" s="2">
        <f t="shared" si="2"/>
        <v>4.4677055521876986E-2</v>
      </c>
      <c r="H10" s="2">
        <f t="shared" si="2"/>
        <v>3.8811107714932548E-2</v>
      </c>
      <c r="I10" s="2">
        <f t="shared" si="2"/>
        <v>4.6540870830693339E-2</v>
      </c>
      <c r="J10" s="9">
        <f t="shared" si="3"/>
        <v>0.27512162560386588</v>
      </c>
      <c r="K10" s="6">
        <f t="shared" si="0"/>
        <v>0.17870822208750795</v>
      </c>
      <c r="L10" s="6">
        <f t="shared" si="0"/>
        <v>0.15524443085973019</v>
      </c>
      <c r="M10" s="10">
        <f t="shared" si="0"/>
        <v>0.18616348332277335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1.876173097533586</v>
      </c>
      <c r="AB11">
        <f t="shared" ref="AB11:AH11" si="11">(0.693/AB8)*(100/0.05)</f>
        <v>-7.953643666219536</v>
      </c>
      <c r="AD11">
        <f t="shared" si="11"/>
        <v>-4.2559296038422358</v>
      </c>
      <c r="AF11">
        <f t="shared" si="11"/>
        <v>1.4771238160750049</v>
      </c>
      <c r="AH11">
        <f t="shared" si="11"/>
        <v>-2.214069089113293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5.7861178327935789</v>
      </c>
      <c r="AB14">
        <f>(0.693/AB8)*(25.7)*(0.1/50000)*(120000000)</f>
        <v>-24.529037066621047</v>
      </c>
      <c r="AD14">
        <f>(0.693/AD8)*(25.7)*(0.1/50000)*(120000000)</f>
        <v>-13.125286898249456</v>
      </c>
      <c r="AF14">
        <f>(0.693/AF8)*(25.7)*(0.1/50000)*(120000000)</f>
        <v>4.5554498487753143</v>
      </c>
      <c r="AH14">
        <f>(0.693/AH8)*(25.7)*(0.1/50000)*(120000000)</f>
        <v>-6.8281890708253954</v>
      </c>
    </row>
    <row r="17" spans="1:2">
      <c r="A17" s="1" t="s">
        <v>5</v>
      </c>
      <c r="B17">
        <v>452.16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E8336-12B3-47FF-95BB-7F5DAA0386FE}">
  <dimension ref="A2:AI17"/>
  <sheetViews>
    <sheetView workbookViewId="0">
      <selection activeCell="B10" sqref="B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2.6281042793926899</v>
      </c>
      <c r="C3" s="12">
        <v>3.50958440338434</v>
      </c>
      <c r="D3" s="12">
        <v>4.9313900874225602</v>
      </c>
      <c r="E3" s="12">
        <v>4.6518696711311698</v>
      </c>
      <c r="F3" s="3">
        <f>B3/$B$17</f>
        <v>4.9850422031052655E-3</v>
      </c>
      <c r="G3" s="2">
        <f>C3/$B$17</f>
        <v>6.6570518161759721E-3</v>
      </c>
      <c r="H3" s="2">
        <f>D3/$B$17</f>
        <v>9.3539620549064305E-3</v>
      </c>
      <c r="I3" s="2">
        <f>E3/$B$17</f>
        <v>8.823761985309448E-3</v>
      </c>
      <c r="J3" s="9">
        <f>F3*4</f>
        <v>1.9940168812421062E-2</v>
      </c>
      <c r="K3" s="6">
        <f t="shared" ref="K3:M10" si="0">G3*4</f>
        <v>2.6628207264703888E-2</v>
      </c>
      <c r="L3" s="6">
        <f t="shared" si="0"/>
        <v>3.7415848219625722E-2</v>
      </c>
      <c r="M3" s="10">
        <f t="shared" si="0"/>
        <v>3.5295047941237792E-2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2.90767095215848</v>
      </c>
      <c r="C4" s="12">
        <v>3.2161778288486298</v>
      </c>
      <c r="D4" s="12">
        <v>6.4770924683851598</v>
      </c>
      <c r="E4" s="12">
        <v>4.1666176120640301</v>
      </c>
      <c r="F4" s="3">
        <f t="shared" ref="F4:I10" si="2">B4/$B$17</f>
        <v>5.5153300129334335E-3</v>
      </c>
      <c r="G4" s="2">
        <f t="shared" si="2"/>
        <v>6.1005121962690104E-3</v>
      </c>
      <c r="H4" s="2">
        <f t="shared" si="2"/>
        <v>1.2285882094365229E-2</v>
      </c>
      <c r="I4" s="2">
        <f t="shared" si="2"/>
        <v>7.9033259080346103E-3</v>
      </c>
      <c r="J4" s="9">
        <f t="shared" ref="J4:J10" si="3">F4*4</f>
        <v>2.2061320051733734E-2</v>
      </c>
      <c r="K4" s="6">
        <f t="shared" si="0"/>
        <v>2.4402048785076041E-2</v>
      </c>
      <c r="L4" s="6">
        <f t="shared" si="0"/>
        <v>4.9143528377460916E-2</v>
      </c>
      <c r="M4" s="10">
        <f t="shared" si="0"/>
        <v>3.1613303632138441E-2</v>
      </c>
      <c r="N4" s="2">
        <f t="shared" ref="N4:N9" si="4">(J4/$J$3)*100</f>
        <v>110.63757914622754</v>
      </c>
      <c r="O4" s="2">
        <f t="shared" ref="O4:O9" si="5">(K4/$K$3)*100</f>
        <v>91.639848460325553</v>
      </c>
      <c r="P4" s="2">
        <f t="shared" ref="P4:P9" si="6">(L4/$L$3)*100</f>
        <v>131.34415151834961</v>
      </c>
      <c r="Q4" s="4">
        <f t="shared" ref="Q4:Q9" si="7">(M4/$M$3)*100</f>
        <v>89.568666076813287</v>
      </c>
      <c r="R4" s="3">
        <f t="shared" ref="R4:R9" si="8">LN(N4)</f>
        <v>4.7062598066600314</v>
      </c>
      <c r="S4" s="2">
        <f t="shared" si="1"/>
        <v>4.5178662039427833</v>
      </c>
      <c r="T4" s="2">
        <f t="shared" si="1"/>
        <v>4.8778209892045687</v>
      </c>
      <c r="U4" s="4">
        <f t="shared" si="1"/>
        <v>4.4950055498543078</v>
      </c>
      <c r="V4" s="9">
        <f t="shared" ref="V4:V9" si="9">AVERAGE(R4:U4)</f>
        <v>4.6492381374154226</v>
      </c>
      <c r="W4" s="10">
        <f t="shared" ref="W4:W9" si="10">_xlfn.STDEV.S(R4:U4)</f>
        <v>0.17939515681462981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4.0806285780490201</v>
      </c>
      <c r="C5" s="12">
        <v>3.3327194029479599</v>
      </c>
      <c r="D5" s="12">
        <v>4.3148883713522403</v>
      </c>
      <c r="E5" s="12">
        <v>6.5675886565224602</v>
      </c>
      <c r="F5" s="3">
        <f t="shared" si="2"/>
        <v>7.7402201412923042E-3</v>
      </c>
      <c r="G5" s="2">
        <f t="shared" si="2"/>
        <v>6.3215706488794722E-3</v>
      </c>
      <c r="H5" s="2">
        <f t="shared" si="2"/>
        <v>8.1845689311269027E-3</v>
      </c>
      <c r="I5" s="2">
        <f t="shared" si="2"/>
        <v>1.2457537123665987E-2</v>
      </c>
      <c r="J5" s="9">
        <f t="shared" si="3"/>
        <v>3.0960880565169217E-2</v>
      </c>
      <c r="K5" s="6">
        <f t="shared" si="0"/>
        <v>2.5286282595517889E-2</v>
      </c>
      <c r="L5" s="6">
        <f t="shared" si="0"/>
        <v>3.2738275724507611E-2</v>
      </c>
      <c r="M5" s="10">
        <f t="shared" si="0"/>
        <v>4.9830148494663946E-2</v>
      </c>
      <c r="N5" s="2">
        <f t="shared" si="4"/>
        <v>155.268898956779</v>
      </c>
      <c r="O5" s="2">
        <f t="shared" si="5"/>
        <v>94.960514405471287</v>
      </c>
      <c r="P5" s="2">
        <f t="shared" si="6"/>
        <v>87.498419205515745</v>
      </c>
      <c r="Q5" s="4">
        <f t="shared" si="7"/>
        <v>141.181699420342</v>
      </c>
      <c r="R5" s="3">
        <f t="shared" si="8"/>
        <v>5.0451584458156145</v>
      </c>
      <c r="S5" s="2">
        <f t="shared" si="1"/>
        <v>4.5534611673620491</v>
      </c>
      <c r="T5" s="2">
        <f t="shared" si="1"/>
        <v>4.4716207269776955</v>
      </c>
      <c r="U5" s="4">
        <f t="shared" si="1"/>
        <v>4.9500477091547035</v>
      </c>
      <c r="V5" s="9">
        <f t="shared" si="9"/>
        <v>4.7550720123275161</v>
      </c>
      <c r="W5" s="10">
        <f t="shared" si="10"/>
        <v>0.28469704671296187</v>
      </c>
      <c r="Z5" cm="1">
        <f t="array" ref="Z5:AA5">LINEST(R3:R9,A3:A9)</f>
        <v>-5.646051941464161E-3</v>
      </c>
      <c r="AA5">
        <v>4.7385913033490352</v>
      </c>
      <c r="AB5" cm="1">
        <f t="array" ref="AB5:AC5">LINEST(S3:S9,A3:A9)</f>
        <v>-8.0529755299258571E-3</v>
      </c>
      <c r="AC5">
        <v>4.50246729524107</v>
      </c>
      <c r="AD5" cm="1">
        <f t="array" ref="AD5:AE5">LINEST(T3:T9,A3:A9)</f>
        <v>-1.2928568241938831E-2</v>
      </c>
      <c r="AE5">
        <v>4.6161228132278112</v>
      </c>
      <c r="AF5" cm="1">
        <f t="array" ref="AF5:AG5">LINEST(U3:U9,A3:A9)</f>
        <v>-9.4995201969716187E-3</v>
      </c>
      <c r="AG5">
        <v>4.9041964591276788</v>
      </c>
      <c r="AH5" cm="1">
        <f t="array" ref="AH5:AI5">LINEST(V3:V9,A3:A9)</f>
        <v>-9.0317789775751188E-3</v>
      </c>
      <c r="AI5">
        <v>4.6903444677363986</v>
      </c>
    </row>
    <row r="6" spans="1:35">
      <c r="A6">
        <v>60</v>
      </c>
      <c r="B6" s="12">
        <v>1.4559963484643399</v>
      </c>
      <c r="C6" s="12">
        <v>1.5067324139335501</v>
      </c>
      <c r="D6" s="12">
        <v>1.1907857905433901</v>
      </c>
      <c r="E6" s="12">
        <v>6.4527694842210304</v>
      </c>
      <c r="F6" s="3">
        <f t="shared" si="2"/>
        <v>2.7617637936113945E-3</v>
      </c>
      <c r="G6" s="2">
        <f t="shared" si="2"/>
        <v>2.8580010051888478E-3</v>
      </c>
      <c r="H6" s="2">
        <f t="shared" si="2"/>
        <v>2.2587069574303963E-3</v>
      </c>
      <c r="I6" s="2">
        <f t="shared" si="2"/>
        <v>1.2239745758180097E-2</v>
      </c>
      <c r="J6" s="9">
        <f t="shared" si="3"/>
        <v>1.1047055174445578E-2</v>
      </c>
      <c r="K6" s="6">
        <f t="shared" si="0"/>
        <v>1.1432004020755391E-2</v>
      </c>
      <c r="L6" s="6">
        <f t="shared" si="0"/>
        <v>9.0348278297215853E-3</v>
      </c>
      <c r="M6" s="10">
        <f t="shared" si="0"/>
        <v>4.8958983032720386E-2</v>
      </c>
      <c r="N6" s="2">
        <f t="shared" si="4"/>
        <v>55.401011287147092</v>
      </c>
      <c r="O6" s="2">
        <f t="shared" si="5"/>
        <v>42.931932694953503</v>
      </c>
      <c r="P6" s="2">
        <f t="shared" si="6"/>
        <v>24.147061364714833</v>
      </c>
      <c r="Q6" s="4">
        <f t="shared" si="7"/>
        <v>138.71346233678864</v>
      </c>
      <c r="R6" s="3">
        <f t="shared" si="8"/>
        <v>4.0145978478672646</v>
      </c>
      <c r="S6" s="2">
        <f t="shared" si="1"/>
        <v>3.7596159009052359</v>
      </c>
      <c r="T6" s="2">
        <f t="shared" si="1"/>
        <v>3.1841626900741473</v>
      </c>
      <c r="U6" s="4">
        <f t="shared" si="1"/>
        <v>4.9324103834382926</v>
      </c>
      <c r="V6" s="9">
        <f t="shared" si="9"/>
        <v>3.9726967055712352</v>
      </c>
      <c r="W6" s="10">
        <f t="shared" si="10"/>
        <v>0.72800992944782794</v>
      </c>
    </row>
    <row r="7" spans="1:35">
      <c r="A7">
        <v>90</v>
      </c>
      <c r="B7" s="12">
        <v>1.9551975442167799</v>
      </c>
      <c r="C7" s="12">
        <v>1.1584179720838901</v>
      </c>
      <c r="D7" s="12">
        <v>0.893067600782805</v>
      </c>
      <c r="E7" s="12">
        <v>1.8177405422363</v>
      </c>
      <c r="F7" s="3">
        <f t="shared" si="2"/>
        <v>3.7086588799972306E-3</v>
      </c>
      <c r="G7" s="2">
        <f t="shared" si="2"/>
        <v>2.1973110142373266E-3</v>
      </c>
      <c r="H7" s="2">
        <f t="shared" si="2"/>
        <v>1.6939889771638076E-3</v>
      </c>
      <c r="I7" s="2">
        <f t="shared" si="2"/>
        <v>3.4479276139824126E-3</v>
      </c>
      <c r="J7" s="9">
        <f t="shared" si="3"/>
        <v>1.4834635519988922E-2</v>
      </c>
      <c r="K7" s="6">
        <f t="shared" si="0"/>
        <v>8.7892440569493063E-3</v>
      </c>
      <c r="L7" s="6">
        <f t="shared" si="0"/>
        <v>6.7759559086552302E-3</v>
      </c>
      <c r="M7" s="10">
        <f t="shared" si="0"/>
        <v>1.379171045592965E-2</v>
      </c>
      <c r="N7" s="2">
        <f t="shared" si="4"/>
        <v>74.395736864314728</v>
      </c>
      <c r="O7" s="2">
        <f t="shared" si="5"/>
        <v>33.007269207340102</v>
      </c>
      <c r="P7" s="2">
        <f t="shared" si="6"/>
        <v>18.109855131123396</v>
      </c>
      <c r="Q7" s="4">
        <f t="shared" si="7"/>
        <v>39.075482993793543</v>
      </c>
      <c r="R7" s="3">
        <f t="shared" si="8"/>
        <v>4.3093986399865027</v>
      </c>
      <c r="S7" s="2">
        <f t="shared" si="1"/>
        <v>3.4967278162189275</v>
      </c>
      <c r="T7" s="2">
        <f t="shared" si="1"/>
        <v>2.8964562724775398</v>
      </c>
      <c r="U7" s="4">
        <f t="shared" si="1"/>
        <v>3.665495236916843</v>
      </c>
      <c r="V7" s="9">
        <f t="shared" si="9"/>
        <v>3.5920194913999532</v>
      </c>
      <c r="W7" s="10">
        <f t="shared" si="10"/>
        <v>0.58106804618235608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1.2675317589633099</v>
      </c>
      <c r="C8" s="12">
        <v>0.95539769023841103</v>
      </c>
      <c r="D8" s="12">
        <v>1.6102149093259599</v>
      </c>
      <c r="E8" s="12">
        <v>2.22087856423749</v>
      </c>
      <c r="F8" s="3">
        <f t="shared" si="2"/>
        <v>2.4042802874125282E-3</v>
      </c>
      <c r="G8" s="2">
        <f t="shared" si="2"/>
        <v>1.8122179716888362E-3</v>
      </c>
      <c r="H8" s="2">
        <f t="shared" si="2"/>
        <v>3.0542887289518547E-3</v>
      </c>
      <c r="I8" s="2">
        <f t="shared" si="2"/>
        <v>4.2126080983567651E-3</v>
      </c>
      <c r="J8" s="9">
        <f t="shared" si="3"/>
        <v>9.6171211496501128E-3</v>
      </c>
      <c r="K8" s="6">
        <f t="shared" si="0"/>
        <v>7.248871886755345E-3</v>
      </c>
      <c r="L8" s="6">
        <f t="shared" si="0"/>
        <v>1.2217154915807419E-2</v>
      </c>
      <c r="M8" s="10">
        <f t="shared" si="0"/>
        <v>1.685043239342706E-2</v>
      </c>
      <c r="N8" s="2">
        <f t="shared" si="4"/>
        <v>48.229888323008822</v>
      </c>
      <c r="O8" s="2">
        <f t="shared" si="5"/>
        <v>27.222530659673211</v>
      </c>
      <c r="P8" s="2">
        <f t="shared" si="6"/>
        <v>32.652353206305662</v>
      </c>
      <c r="Q8" s="4">
        <f t="shared" si="7"/>
        <v>47.741633391406914</v>
      </c>
      <c r="R8" s="3">
        <f t="shared" si="8"/>
        <v>3.8759789185693632</v>
      </c>
      <c r="S8" s="2">
        <f t="shared" si="1"/>
        <v>3.304044963499662</v>
      </c>
      <c r="T8" s="2">
        <f t="shared" si="1"/>
        <v>3.4859169268252761</v>
      </c>
      <c r="U8" s="4">
        <f t="shared" si="1"/>
        <v>3.8658038346405723</v>
      </c>
      <c r="V8" s="9">
        <f t="shared" si="9"/>
        <v>3.6329361608837187</v>
      </c>
      <c r="W8" s="10">
        <f t="shared" si="10"/>
        <v>0.28465254284491059</v>
      </c>
      <c r="Z8">
        <f>-LN(2)/Z5</f>
        <v>122.76670277677167</v>
      </c>
      <c r="AB8">
        <f>-LN(2)/AB5</f>
        <v>86.073424411153894</v>
      </c>
      <c r="AD8">
        <f>-LN(2)/AD5</f>
        <v>53.613607291134777</v>
      </c>
      <c r="AF8">
        <f>-LN(2)/AF5</f>
        <v>72.96654632945733</v>
      </c>
      <c r="AH8">
        <f>-LN(2)/AH5</f>
        <v>76.74536570048393</v>
      </c>
    </row>
    <row r="9" spans="1:35">
      <c r="A9">
        <v>240</v>
      </c>
      <c r="B9" s="12">
        <v>0.85308937905002002</v>
      </c>
      <c r="C9" s="12">
        <v>0.58351264913493694</v>
      </c>
      <c r="D9" s="12">
        <v>0.24828133861125601</v>
      </c>
      <c r="E9" s="12">
        <v>0.59173737679442595</v>
      </c>
      <c r="F9" s="3">
        <f t="shared" si="2"/>
        <v>1.618157464652787E-3</v>
      </c>
      <c r="G9" s="2">
        <f t="shared" si="2"/>
        <v>1.1068187837111236E-3</v>
      </c>
      <c r="H9" s="2">
        <f t="shared" si="2"/>
        <v>4.7094514510915447E-4</v>
      </c>
      <c r="I9" s="2">
        <f t="shared" si="2"/>
        <v>1.1224196161488207E-3</v>
      </c>
      <c r="J9" s="9">
        <f t="shared" si="3"/>
        <v>6.472629858611148E-3</v>
      </c>
      <c r="K9" s="6">
        <f t="shared" si="0"/>
        <v>4.4272751348444946E-3</v>
      </c>
      <c r="L9" s="6">
        <f t="shared" si="0"/>
        <v>1.8837805804366179E-3</v>
      </c>
      <c r="M9" s="10">
        <f t="shared" si="0"/>
        <v>4.4896784645952828E-3</v>
      </c>
      <c r="N9" s="2">
        <f t="shared" si="4"/>
        <v>32.460256076564605</v>
      </c>
      <c r="O9" s="2">
        <f t="shared" si="5"/>
        <v>16.626260607160432</v>
      </c>
      <c r="P9" s="2">
        <f t="shared" si="6"/>
        <v>5.0347130162039706</v>
      </c>
      <c r="Q9" s="4">
        <f t="shared" si="7"/>
        <v>12.720420360584528</v>
      </c>
      <c r="R9" s="3">
        <f t="shared" si="8"/>
        <v>3.4800164510437623</v>
      </c>
      <c r="S9" s="2">
        <f t="shared" si="1"/>
        <v>2.8109834096618851</v>
      </c>
      <c r="T9" s="2">
        <f t="shared" si="1"/>
        <v>1.6163565267713083</v>
      </c>
      <c r="U9" s="4">
        <f t="shared" si="1"/>
        <v>2.5432086045816935</v>
      </c>
      <c r="V9" s="9">
        <f t="shared" si="9"/>
        <v>2.6126412480146621</v>
      </c>
      <c r="W9" s="10">
        <f t="shared" si="10"/>
        <v>0.77224423892826899</v>
      </c>
    </row>
    <row r="10" spans="1:35" ht="16.5">
      <c r="A10" t="s">
        <v>1</v>
      </c>
      <c r="B10" s="12">
        <v>0.53191079965005295</v>
      </c>
      <c r="C10" s="12">
        <v>0.53738805528660705</v>
      </c>
      <c r="D10" s="12">
        <v>0.71680692248492295</v>
      </c>
      <c r="E10" s="12">
        <v>0.64017427569866503</v>
      </c>
      <c r="F10" s="3">
        <f t="shared" si="2"/>
        <v>1.0089393352214024E-3</v>
      </c>
      <c r="G10" s="2">
        <f t="shared" si="2"/>
        <v>1.0193287062671085E-3</v>
      </c>
      <c r="H10" s="2">
        <f t="shared" si="2"/>
        <v>1.3596541005180653E-3</v>
      </c>
      <c r="I10" s="2">
        <f t="shared" si="2"/>
        <v>1.2142957213393546E-3</v>
      </c>
      <c r="J10" s="9">
        <f t="shared" si="3"/>
        <v>4.0357573408856097E-3</v>
      </c>
      <c r="K10" s="6">
        <f t="shared" si="0"/>
        <v>4.077314825068434E-3</v>
      </c>
      <c r="L10" s="6">
        <f t="shared" si="0"/>
        <v>5.4386164020722612E-3</v>
      </c>
      <c r="M10" s="10">
        <f t="shared" si="0"/>
        <v>4.8571828853574183E-3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11.289706155260863</v>
      </c>
      <c r="AB11">
        <f t="shared" ref="AB11:AH11" si="11">(0.693/AB8)*(100/0.05)</f>
        <v>16.102531175933951</v>
      </c>
      <c r="AD11">
        <f t="shared" si="11"/>
        <v>25.85164606577742</v>
      </c>
      <c r="AF11">
        <f t="shared" si="11"/>
        <v>18.995006201087765</v>
      </c>
      <c r="AH11">
        <f t="shared" si="11"/>
        <v>18.059722399515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34.817453782824501</v>
      </c>
      <c r="AB14">
        <f>(0.693/AB8)*(25.7)*(0.1/50000)*(120000000)</f>
        <v>49.6602061465803</v>
      </c>
      <c r="AD14">
        <f>(0.693/AD8)*(25.7)*(0.1/50000)*(120000000)</f>
        <v>79.726476466857576</v>
      </c>
      <c r="AF14">
        <f>(0.693/AF8)*(25.7)*(0.1/50000)*(120000000)</f>
        <v>58.580599124154674</v>
      </c>
      <c r="AH14">
        <f>(0.693/AH8)*(25.7)*(0.1/50000)*(120000000)</f>
        <v>55.696183880104265</v>
      </c>
    </row>
    <row r="17" spans="1:2">
      <c r="A17" s="1" t="s">
        <v>5</v>
      </c>
      <c r="B17">
        <v>527.19799999999998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5BF1D-20FD-44B4-AEB8-186D0DB5F5B8}">
  <dimension ref="A2:AI17"/>
  <sheetViews>
    <sheetView workbookViewId="0">
      <selection activeCell="K4" sqref="K4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35.459493708494698</v>
      </c>
      <c r="C3" s="12">
        <v>26.1640025654441</v>
      </c>
      <c r="D3" s="12">
        <v>25.890431566865999</v>
      </c>
      <c r="E3" s="12">
        <v>25.759347235298801</v>
      </c>
      <c r="F3" s="3">
        <f>B3/$B$17</f>
        <v>9.7399601464845817E-2</v>
      </c>
      <c r="G3" s="2">
        <f>C3/$B$17</f>
        <v>7.1866886863897084E-2</v>
      </c>
      <c r="H3" s="2">
        <f>D3/$B$17</f>
        <v>7.1115446179128822E-2</v>
      </c>
      <c r="I3" s="2">
        <f>E3/$B$17</f>
        <v>7.0755385718088676E-2</v>
      </c>
      <c r="J3" s="9">
        <f>F3*4</f>
        <v>0.38959840585938327</v>
      </c>
      <c r="K3" s="6">
        <f t="shared" ref="K3:M10" si="0">G3*4</f>
        <v>0.28746754745558833</v>
      </c>
      <c r="L3" s="6">
        <f t="shared" si="0"/>
        <v>0.28446178471651529</v>
      </c>
      <c r="M3" s="10">
        <f t="shared" si="0"/>
        <v>0.2830215428723547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28.253005818162102</v>
      </c>
      <c r="C4" s="12">
        <v>21.585522395248098</v>
      </c>
      <c r="D4" s="12">
        <v>21.5417292291935</v>
      </c>
      <c r="E4" s="12">
        <v>24.869971761558201</v>
      </c>
      <c r="F4" s="3">
        <f t="shared" ref="F4:I10" si="2">B4/$B$17</f>
        <v>7.7604929430047903E-2</v>
      </c>
      <c r="G4" s="2">
        <f t="shared" si="2"/>
        <v>5.9290786721075253E-2</v>
      </c>
      <c r="H4" s="2">
        <f t="shared" si="2"/>
        <v>5.9170496314346177E-2</v>
      </c>
      <c r="I4" s="2">
        <f t="shared" si="2"/>
        <v>6.8312462606803792E-2</v>
      </c>
      <c r="J4" s="9">
        <f t="shared" ref="J4:J10" si="3">F4*4</f>
        <v>0.31041971772019161</v>
      </c>
      <c r="K4" s="6">
        <f t="shared" si="0"/>
        <v>0.23716314688430101</v>
      </c>
      <c r="L4" s="6">
        <f t="shared" si="0"/>
        <v>0.23668198525738471</v>
      </c>
      <c r="M4" s="10">
        <f t="shared" si="0"/>
        <v>0.27324985042721517</v>
      </c>
      <c r="N4" s="2">
        <f t="shared" ref="N4:N9" si="4">(J4/$J$3)*100</f>
        <v>79.676844938690678</v>
      </c>
      <c r="O4" s="2">
        <f t="shared" ref="O4:O9" si="5">(K4/$K$3)*100</f>
        <v>82.500841915361249</v>
      </c>
      <c r="P4" s="2">
        <f t="shared" ref="P4:P9" si="6">(L4/$L$3)*100</f>
        <v>83.203438202869222</v>
      </c>
      <c r="Q4" s="4">
        <f t="shared" ref="Q4:Q9" si="7">(M4/$M$3)*100</f>
        <v>96.547367968541295</v>
      </c>
      <c r="R4" s="3">
        <f t="shared" ref="R4:R9" si="8">LN(N4)</f>
        <v>4.3779790158393963</v>
      </c>
      <c r="S4" s="2">
        <f t="shared" si="1"/>
        <v>4.4128084983232458</v>
      </c>
      <c r="T4" s="2">
        <f t="shared" si="1"/>
        <v>4.4212886715270434</v>
      </c>
      <c r="U4" s="4">
        <f t="shared" si="1"/>
        <v>4.5700337476903181</v>
      </c>
      <c r="V4" s="9">
        <f t="shared" ref="V4:V9" si="9">AVERAGE(R4:U4)</f>
        <v>4.4455274833450007</v>
      </c>
      <c r="W4" s="10">
        <f t="shared" ref="W4:W9" si="10">_xlfn.STDEV.S(R4:U4)</f>
        <v>8.509339438284251E-2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33.935935780068299</v>
      </c>
      <c r="C5" s="12">
        <v>33.953519304759901</v>
      </c>
      <c r="D5" s="12">
        <v>36.150766083092499</v>
      </c>
      <c r="E5" s="12">
        <v>32.113453954376098</v>
      </c>
      <c r="F5" s="3">
        <f t="shared" si="2"/>
        <v>9.3214715570612422E-2</v>
      </c>
      <c r="G5" s="2">
        <f t="shared" si="2"/>
        <v>9.3263013730518152E-2</v>
      </c>
      <c r="H5" s="2">
        <f t="shared" si="2"/>
        <v>9.92983779770822E-2</v>
      </c>
      <c r="I5" s="2">
        <f t="shared" si="2"/>
        <v>8.8208750032621089E-2</v>
      </c>
      <c r="J5" s="9">
        <f t="shared" si="3"/>
        <v>0.37285886228244969</v>
      </c>
      <c r="K5" s="6">
        <f t="shared" si="0"/>
        <v>0.37305205492207261</v>
      </c>
      <c r="L5" s="6">
        <f t="shared" si="0"/>
        <v>0.3971935119083288</v>
      </c>
      <c r="M5" s="10">
        <f t="shared" si="0"/>
        <v>0.35283500013048436</v>
      </c>
      <c r="N5" s="2">
        <f t="shared" si="4"/>
        <v>95.703384992038352</v>
      </c>
      <c r="O5" s="2">
        <f t="shared" si="5"/>
        <v>129.77188493936222</v>
      </c>
      <c r="P5" s="2">
        <f t="shared" si="6"/>
        <v>139.62983193125856</v>
      </c>
      <c r="Q5" s="4">
        <f t="shared" si="7"/>
        <v>124.66718842304387</v>
      </c>
      <c r="R5" s="3">
        <f t="shared" si="8"/>
        <v>4.5612536687010685</v>
      </c>
      <c r="S5" s="2">
        <f t="shared" si="1"/>
        <v>4.8657781778756917</v>
      </c>
      <c r="T5" s="2">
        <f t="shared" si="1"/>
        <v>4.938994863281235</v>
      </c>
      <c r="U5" s="4">
        <f t="shared" si="1"/>
        <v>4.8256476939492465</v>
      </c>
      <c r="V5" s="9">
        <f t="shared" si="9"/>
        <v>4.7979186009518102</v>
      </c>
      <c r="W5" s="10">
        <f t="shared" si="10"/>
        <v>0.16460723630188873</v>
      </c>
      <c r="Z5" cm="1">
        <f t="array" ref="Z5:AA5">LINEST(R3:R9,A3:A9)</f>
        <v>-1.4002833214080352E-3</v>
      </c>
      <c r="AA5">
        <v>4.5454653350806264</v>
      </c>
      <c r="AB5" cm="1">
        <f t="array" ref="AB5:AC5">LINEST(S3:S9,A3:A9)</f>
        <v>-1.2471786494136876E-3</v>
      </c>
      <c r="AC5">
        <v>4.7108234016076782</v>
      </c>
      <c r="AD5" cm="1">
        <f t="array" ref="AD5:AE5">LINEST(T3:T9,A3:A9)</f>
        <v>-1.5530189390932554E-3</v>
      </c>
      <c r="AE5">
        <v>4.722781154701746</v>
      </c>
      <c r="AF5" cm="1">
        <f t="array" ref="AF5:AG5">LINEST(U3:U9,A3:A9)</f>
        <v>-2.0365039014122394E-3</v>
      </c>
      <c r="AG5">
        <v>4.7586035096050727</v>
      </c>
      <c r="AH5" cm="1">
        <f t="array" ref="AH5:AI5">LINEST(V3:V9,A3:A9)</f>
        <v>-1.5592462028318056E-3</v>
      </c>
      <c r="AI5">
        <v>4.6844183502487811</v>
      </c>
    </row>
    <row r="6" spans="1:35">
      <c r="A6">
        <v>60</v>
      </c>
      <c r="B6" s="12">
        <v>27.627642904296799</v>
      </c>
      <c r="C6" s="12">
        <v>30.399649721701401</v>
      </c>
      <c r="D6" s="12">
        <v>26.154889544478198</v>
      </c>
      <c r="E6" s="12">
        <v>26.808938326103899</v>
      </c>
      <c r="F6" s="3">
        <f t="shared" si="2"/>
        <v>7.5887192028546782E-2</v>
      </c>
      <c r="G6" s="2">
        <f t="shared" si="2"/>
        <v>8.3501298464825777E-2</v>
      </c>
      <c r="H6" s="2">
        <f t="shared" si="2"/>
        <v>7.1841855355621292E-2</v>
      </c>
      <c r="I6" s="2">
        <f t="shared" si="2"/>
        <v>7.3638386665194108E-2</v>
      </c>
      <c r="J6" s="9">
        <f t="shared" si="3"/>
        <v>0.30354876811418713</v>
      </c>
      <c r="K6" s="6">
        <f t="shared" si="0"/>
        <v>0.33400519385930311</v>
      </c>
      <c r="L6" s="6">
        <f t="shared" si="0"/>
        <v>0.28736742142248517</v>
      </c>
      <c r="M6" s="10">
        <f t="shared" si="0"/>
        <v>0.29455354666077643</v>
      </c>
      <c r="N6" s="2">
        <f t="shared" si="4"/>
        <v>77.91324696121734</v>
      </c>
      <c r="O6" s="2">
        <f t="shared" si="5"/>
        <v>116.18883481479052</v>
      </c>
      <c r="P6" s="2">
        <f t="shared" si="6"/>
        <v>101.02145063487723</v>
      </c>
      <c r="Q6" s="4">
        <f t="shared" si="7"/>
        <v>104.07460282753908</v>
      </c>
      <c r="R6" s="3">
        <f t="shared" si="8"/>
        <v>4.3555959892697258</v>
      </c>
      <c r="S6" s="2">
        <f t="shared" si="1"/>
        <v>4.7552167538700276</v>
      </c>
      <c r="T6" s="2">
        <f t="shared" si="1"/>
        <v>4.6153328768148212</v>
      </c>
      <c r="U6" s="4">
        <f t="shared" si="1"/>
        <v>4.6451079768598644</v>
      </c>
      <c r="V6" s="9">
        <f t="shared" si="9"/>
        <v>4.5928133992036102</v>
      </c>
      <c r="W6" s="10">
        <f t="shared" si="10"/>
        <v>0.16920283577881171</v>
      </c>
    </row>
    <row r="7" spans="1:35">
      <c r="A7">
        <v>90</v>
      </c>
      <c r="B7" s="12">
        <v>28.182002802626901</v>
      </c>
      <c r="C7" s="12">
        <v>25.9085081037734</v>
      </c>
      <c r="D7" s="12">
        <v>23.691548381718601</v>
      </c>
      <c r="E7" s="12">
        <v>25.087602438954299</v>
      </c>
      <c r="F7" s="3">
        <f t="shared" si="2"/>
        <v>7.7409899419952924E-2</v>
      </c>
      <c r="G7" s="2">
        <f t="shared" si="2"/>
        <v>7.1165098537538662E-2</v>
      </c>
      <c r="H7" s="2">
        <f t="shared" si="2"/>
        <v>6.50755870750548E-2</v>
      </c>
      <c r="I7" s="2">
        <f t="shared" si="2"/>
        <v>6.8910247262703325E-2</v>
      </c>
      <c r="J7" s="9">
        <f t="shared" si="3"/>
        <v>0.3096395976798117</v>
      </c>
      <c r="K7" s="6">
        <f t="shared" si="0"/>
        <v>0.28466039415015465</v>
      </c>
      <c r="L7" s="6">
        <f t="shared" si="0"/>
        <v>0.2603023483002192</v>
      </c>
      <c r="M7" s="10">
        <f t="shared" si="0"/>
        <v>0.2756409890508133</v>
      </c>
      <c r="N7" s="2">
        <f t="shared" si="4"/>
        <v>79.47660796937889</v>
      </c>
      <c r="O7" s="2">
        <f t="shared" si="5"/>
        <v>99.023488623227166</v>
      </c>
      <c r="P7" s="2">
        <f t="shared" si="6"/>
        <v>91.506965886341277</v>
      </c>
      <c r="Q7" s="4">
        <f t="shared" si="7"/>
        <v>97.392228963690556</v>
      </c>
      <c r="R7" s="3">
        <f t="shared" si="8"/>
        <v>4.3754627389845053</v>
      </c>
      <c r="S7" s="2">
        <f t="shared" si="1"/>
        <v>4.5953570808136437</v>
      </c>
      <c r="T7" s="2">
        <f t="shared" si="1"/>
        <v>4.5164150992891106</v>
      </c>
      <c r="U7" s="4">
        <f t="shared" si="1"/>
        <v>4.5787464226984778</v>
      </c>
      <c r="V7" s="9">
        <f t="shared" si="9"/>
        <v>4.5164953354464341</v>
      </c>
      <c r="W7" s="10">
        <f t="shared" si="10"/>
        <v>9.9974284108561864E-2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36.910711173783902</v>
      </c>
      <c r="C8" s="12">
        <v>31.309614714512399</v>
      </c>
      <c r="D8" s="12">
        <v>36.114700959095899</v>
      </c>
      <c r="E8" s="12">
        <v>33.765431248547401</v>
      </c>
      <c r="F8" s="3">
        <f t="shared" si="2"/>
        <v>0.10138578366812219</v>
      </c>
      <c r="G8" s="2">
        <f t="shared" si="2"/>
        <v>8.6000776555950356E-2</v>
      </c>
      <c r="H8" s="2">
        <f t="shared" si="2"/>
        <v>9.9199314839494096E-2</v>
      </c>
      <c r="I8" s="2">
        <f t="shared" si="2"/>
        <v>9.2746376300046146E-2</v>
      </c>
      <c r="J8" s="9">
        <f t="shared" si="3"/>
        <v>0.40554313467248876</v>
      </c>
      <c r="K8" s="6">
        <f t="shared" si="0"/>
        <v>0.34400310622380142</v>
      </c>
      <c r="L8" s="6">
        <f t="shared" si="0"/>
        <v>0.39679725935797638</v>
      </c>
      <c r="M8" s="10">
        <f t="shared" si="0"/>
        <v>0.37098550520018458</v>
      </c>
      <c r="N8" s="2">
        <f t="shared" si="4"/>
        <v>104.09260627695186</v>
      </c>
      <c r="O8" s="2">
        <f t="shared" si="5"/>
        <v>119.66676213319258</v>
      </c>
      <c r="P8" s="2">
        <f t="shared" si="6"/>
        <v>139.49053288595891</v>
      </c>
      <c r="Q8" s="4">
        <f t="shared" si="7"/>
        <v>131.0803062675347</v>
      </c>
      <c r="R8" s="3">
        <f t="shared" si="8"/>
        <v>4.6452809479011261</v>
      </c>
      <c r="S8" s="2">
        <f t="shared" si="1"/>
        <v>4.7847108975902621</v>
      </c>
      <c r="T8" s="2">
        <f t="shared" si="1"/>
        <v>4.9379967343417315</v>
      </c>
      <c r="U8" s="4">
        <f t="shared" si="1"/>
        <v>4.8758101603211301</v>
      </c>
      <c r="V8" s="9">
        <f t="shared" si="9"/>
        <v>4.8109496850385627</v>
      </c>
      <c r="W8" s="10">
        <f t="shared" si="10"/>
        <v>0.12712518557442043</v>
      </c>
      <c r="Z8">
        <f>-LN(2)/Z5</f>
        <v>495.0049536139307</v>
      </c>
      <c r="AB8">
        <f>-LN(2)/AB5</f>
        <v>555.77216695122343</v>
      </c>
      <c r="AD8">
        <f>-LN(2)/AD5</f>
        <v>446.32242602569016</v>
      </c>
      <c r="AF8">
        <f>-LN(2)/AF5</f>
        <v>340.36133202557266</v>
      </c>
      <c r="AH8">
        <f>-LN(2)/AH5</f>
        <v>444.53991890510599</v>
      </c>
    </row>
    <row r="9" spans="1:35">
      <c r="A9">
        <v>240</v>
      </c>
      <c r="B9" s="12">
        <v>21.836401967673101</v>
      </c>
      <c r="C9" s="12">
        <v>18.610992458259901</v>
      </c>
      <c r="D9" s="12">
        <v>16.6273248498767</v>
      </c>
      <c r="E9" s="12">
        <v>15.2270901634203</v>
      </c>
      <c r="F9" s="3">
        <f t="shared" si="2"/>
        <v>5.997989893939247E-2</v>
      </c>
      <c r="G9" s="2">
        <f t="shared" si="2"/>
        <v>5.1120392840395046E-2</v>
      </c>
      <c r="H9" s="2">
        <f t="shared" si="2"/>
        <v>4.5671684630301156E-2</v>
      </c>
      <c r="I9" s="2">
        <f t="shared" si="2"/>
        <v>4.1825541153485669E-2</v>
      </c>
      <c r="J9" s="9">
        <f t="shared" si="3"/>
        <v>0.23991959575756988</v>
      </c>
      <c r="K9" s="6">
        <f t="shared" si="0"/>
        <v>0.20448157136158018</v>
      </c>
      <c r="L9" s="6">
        <f t="shared" si="0"/>
        <v>0.18268673852120462</v>
      </c>
      <c r="M9" s="10">
        <f t="shared" si="0"/>
        <v>0.16730216461394268</v>
      </c>
      <c r="N9" s="2">
        <f t="shared" si="4"/>
        <v>61.581257045534066</v>
      </c>
      <c r="O9" s="2">
        <f t="shared" si="5"/>
        <v>71.132054094965667</v>
      </c>
      <c r="P9" s="2">
        <f t="shared" si="6"/>
        <v>64.221891423223639</v>
      </c>
      <c r="Q9" s="4">
        <f t="shared" si="7"/>
        <v>59.112872792654336</v>
      </c>
      <c r="R9" s="3">
        <f t="shared" si="8"/>
        <v>4.1203575554990186</v>
      </c>
      <c r="S9" s="2">
        <f t="shared" si="1"/>
        <v>4.2645380663681864</v>
      </c>
      <c r="T9" s="2">
        <f t="shared" si="1"/>
        <v>4.1623441404734338</v>
      </c>
      <c r="U9" s="4">
        <f t="shared" si="1"/>
        <v>4.0794487144445783</v>
      </c>
      <c r="V9" s="9">
        <f t="shared" si="9"/>
        <v>4.1566721191963039</v>
      </c>
      <c r="W9" s="10">
        <f t="shared" si="10"/>
        <v>7.9476277724086927E-2</v>
      </c>
    </row>
    <row r="10" spans="1:35" ht="16.5">
      <c r="A10" t="s">
        <v>1</v>
      </c>
      <c r="B10" s="12">
        <v>34.808301573170503</v>
      </c>
      <c r="C10" s="12">
        <v>30.733524373190701</v>
      </c>
      <c r="D10" s="12">
        <v>28.151151373989901</v>
      </c>
      <c r="E10" s="12">
        <v>24.260142841061501</v>
      </c>
      <c r="F10" s="3">
        <f t="shared" si="2"/>
        <v>9.5610916748165159E-2</v>
      </c>
      <c r="G10" s="2">
        <f t="shared" si="2"/>
        <v>8.4418380312119082E-2</v>
      </c>
      <c r="H10" s="2">
        <f t="shared" si="2"/>
        <v>7.7325157181990706E-2</v>
      </c>
      <c r="I10" s="2">
        <f t="shared" si="2"/>
        <v>6.6637393743542314E-2</v>
      </c>
      <c r="J10" s="9">
        <f t="shared" si="3"/>
        <v>0.38244366699266064</v>
      </c>
      <c r="K10" s="6">
        <f t="shared" si="0"/>
        <v>0.33767352124847633</v>
      </c>
      <c r="L10" s="6">
        <f t="shared" si="0"/>
        <v>0.30930062872796282</v>
      </c>
      <c r="M10" s="10">
        <f t="shared" si="0"/>
        <v>0.26654957497416926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2.7999719798379701</v>
      </c>
      <c r="AB11">
        <f t="shared" ref="AB11:AH11" si="11">(0.693/AB8)*(100/0.05)</f>
        <v>2.4938276553198468</v>
      </c>
      <c r="AD11">
        <f t="shared" si="11"/>
        <v>3.1053783524653591</v>
      </c>
      <c r="AF11">
        <f t="shared" si="11"/>
        <v>4.0721429539353906</v>
      </c>
      <c r="AH11">
        <f t="shared" si="11"/>
        <v>3.1178302353896443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8.6351135858202976</v>
      </c>
      <c r="AB14">
        <f>(0.693/AB8)*(25.7)*(0.1/50000)*(120000000)</f>
        <v>7.6909644890064062</v>
      </c>
      <c r="AD14">
        <f>(0.693/AD8)*(25.7)*(0.1/50000)*(120000000)</f>
        <v>9.5769868390031654</v>
      </c>
      <c r="AF14">
        <f>(0.693/AF8)*(25.7)*(0.1/50000)*(120000000)</f>
        <v>12.558488869936745</v>
      </c>
      <c r="AH14">
        <f>(0.693/AH8)*(25.7)*(0.1/50000)*(120000000)</f>
        <v>9.6153884459416616</v>
      </c>
    </row>
    <row r="17" spans="1:2">
      <c r="A17" s="1" t="s">
        <v>5</v>
      </c>
      <c r="B17">
        <v>364.06200000000001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9FAC5-FBEE-4907-9A94-C036F6B78DD3}">
  <dimension ref="A2:AI17"/>
  <sheetViews>
    <sheetView workbookViewId="0">
      <selection activeCell="L6" sqref="L6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5.6566229982279399</v>
      </c>
      <c r="C3" s="12">
        <v>5.9471391628069998</v>
      </c>
      <c r="D3" s="12">
        <v>4.6627988750746798</v>
      </c>
      <c r="E3" s="12">
        <v>5.8151492778848404</v>
      </c>
      <c r="F3" s="3">
        <f>B3/$B$17</f>
        <v>1.1022881258348464E-2</v>
      </c>
      <c r="G3" s="2">
        <f>C3/$B$17</f>
        <v>1.1589000864832579E-2</v>
      </c>
      <c r="H3" s="2">
        <f>D3/$B$17</f>
        <v>9.0862478103296545E-3</v>
      </c>
      <c r="I3" s="2">
        <f>E3/$B$17</f>
        <v>1.1331796375642505E-2</v>
      </c>
      <c r="J3" s="9">
        <f>F3*4</f>
        <v>4.4091525033393857E-2</v>
      </c>
      <c r="K3" s="6">
        <f t="shared" ref="K3:M10" si="0">G3*4</f>
        <v>4.6356003459330317E-2</v>
      </c>
      <c r="L3" s="6">
        <f t="shared" si="0"/>
        <v>3.6344991241318618E-2</v>
      </c>
      <c r="M3" s="10">
        <f t="shared" si="0"/>
        <v>4.5327185502570019E-2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4.1648029598316496</v>
      </c>
      <c r="C4" s="12">
        <v>5.2737236811466799</v>
      </c>
      <c r="D4" s="12">
        <v>6.45983229893901</v>
      </c>
      <c r="E4" s="12">
        <v>5.7715605282873499</v>
      </c>
      <c r="F4" s="3">
        <f t="shared" ref="F4:I10" si="2">B4/$B$17</f>
        <v>8.1158190151658007E-3</v>
      </c>
      <c r="G4" s="2">
        <f t="shared" si="2"/>
        <v>1.027673754196297E-2</v>
      </c>
      <c r="H4" s="2">
        <f t="shared" si="2"/>
        <v>1.258806966671735E-2</v>
      </c>
      <c r="I4" s="2">
        <f t="shared" si="2"/>
        <v>1.1246856366176868E-2</v>
      </c>
      <c r="J4" s="9">
        <f t="shared" ref="J4:J10" si="3">F4*4</f>
        <v>3.2463276060663203E-2</v>
      </c>
      <c r="K4" s="6">
        <f t="shared" si="0"/>
        <v>4.1106950167851881E-2</v>
      </c>
      <c r="L4" s="6">
        <f t="shared" si="0"/>
        <v>5.03522786668694E-2</v>
      </c>
      <c r="M4" s="10">
        <f t="shared" si="0"/>
        <v>4.4987425464707471E-2</v>
      </c>
      <c r="N4" s="2">
        <f t="shared" ref="N4:N9" si="4">(J4/$J$3)*100</f>
        <v>73.627020240457313</v>
      </c>
      <c r="O4" s="2">
        <f t="shared" ref="O4:O9" si="5">(K4/$K$3)*100</f>
        <v>88.676648330817372</v>
      </c>
      <c r="P4" s="2">
        <f t="shared" ref="P4:P9" si="6">(L4/$L$3)*100</f>
        <v>138.5398013512978</v>
      </c>
      <c r="Q4" s="4">
        <f t="shared" ref="Q4:Q9" si="7">(M4/$M$3)*100</f>
        <v>99.250427675807757</v>
      </c>
      <c r="R4" s="3">
        <f t="shared" ref="R4:R9" si="8">LN(N4)</f>
        <v>4.2990120811940331</v>
      </c>
      <c r="S4" s="2">
        <f t="shared" si="1"/>
        <v>4.4849965889370758</v>
      </c>
      <c r="T4" s="2">
        <f t="shared" si="1"/>
        <v>4.9311576587208874</v>
      </c>
      <c r="U4" s="4">
        <f t="shared" si="1"/>
        <v>4.5976462286341642</v>
      </c>
      <c r="V4" s="9">
        <f t="shared" ref="V4:V9" si="9">AVERAGE(R4:U4)</f>
        <v>4.5782031393715403</v>
      </c>
      <c r="W4" s="10">
        <f t="shared" ref="W4:W9" si="10">_xlfn.STDEV.S(R4:U4)</f>
        <v>0.26557486983232659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8.4121112450411104</v>
      </c>
      <c r="C5" s="12">
        <v>6.9996304783094203</v>
      </c>
      <c r="D5" s="12">
        <v>9.9373505601360108</v>
      </c>
      <c r="E5" s="12">
        <v>5.9369419433561399</v>
      </c>
      <c r="F5" s="3">
        <f t="shared" si="2"/>
        <v>1.6392413532801169E-2</v>
      </c>
      <c r="G5" s="2">
        <f t="shared" si="2"/>
        <v>1.3639957203952327E-2</v>
      </c>
      <c r="H5" s="2">
        <f t="shared" si="2"/>
        <v>1.9364598857176282E-2</v>
      </c>
      <c r="I5" s="2">
        <f t="shared" si="2"/>
        <v>1.1569129867736368E-2</v>
      </c>
      <c r="J5" s="9">
        <f t="shared" si="3"/>
        <v>6.5569654131204677E-2</v>
      </c>
      <c r="K5" s="6">
        <f t="shared" si="0"/>
        <v>5.4559828815809307E-2</v>
      </c>
      <c r="L5" s="6">
        <f t="shared" si="0"/>
        <v>7.7458395428705126E-2</v>
      </c>
      <c r="M5" s="10">
        <f t="shared" si="0"/>
        <v>4.6276519470945472E-2</v>
      </c>
      <c r="N5" s="2">
        <f t="shared" si="4"/>
        <v>148.71260198313351</v>
      </c>
      <c r="O5" s="2">
        <f t="shared" si="5"/>
        <v>117.69743883049901</v>
      </c>
      <c r="P5" s="2">
        <f t="shared" si="6"/>
        <v>213.11986269141522</v>
      </c>
      <c r="Q5" s="4">
        <f t="shared" si="7"/>
        <v>102.09440307808573</v>
      </c>
      <c r="R5" s="3">
        <f t="shared" si="8"/>
        <v>5.0020155975761913</v>
      </c>
      <c r="S5" s="2">
        <f t="shared" si="1"/>
        <v>4.7681172538807841</v>
      </c>
      <c r="T5" s="2">
        <f t="shared" si="1"/>
        <v>5.3618547430735477</v>
      </c>
      <c r="U5" s="4">
        <f t="shared" si="1"/>
        <v>4.6258979056277596</v>
      </c>
      <c r="V5" s="9">
        <f t="shared" si="9"/>
        <v>4.9394713750395702</v>
      </c>
      <c r="W5" s="10">
        <f t="shared" si="10"/>
        <v>0.32146023337342811</v>
      </c>
      <c r="Z5" cm="1">
        <f t="array" ref="Z5:AA5">LINEST(R3:R9,A3:A9)</f>
        <v>-1.6142878481279467E-2</v>
      </c>
      <c r="AA5">
        <v>4.8417122290405565</v>
      </c>
      <c r="AB5" cm="1">
        <f t="array" ref="AB5:AC5">LINEST(S3:S9,A3:A9)</f>
        <v>-1.8779978558137962E-2</v>
      </c>
      <c r="AC5">
        <v>4.8096600493352177</v>
      </c>
      <c r="AD5" cm="1">
        <f t="array" ref="AD5:AE5">LINEST(T3:T9,A3:A9)</f>
        <v>-1.7797281472743436E-2</v>
      </c>
      <c r="AE5">
        <v>5.2179215852380052</v>
      </c>
      <c r="AF5" cm="1">
        <f t="array" ref="AF5:AG5">LINEST(U3:U9,A3:A9)</f>
        <v>-1.3756839415775143E-2</v>
      </c>
      <c r="AG5">
        <v>4.6034531199332429</v>
      </c>
      <c r="AH5" cm="1">
        <f t="array" ref="AH5:AI5">LINEST(V3:V9,A3:A9)</f>
        <v>-1.6619244481984003E-2</v>
      </c>
      <c r="AI5">
        <v>4.8681867458867556</v>
      </c>
    </row>
    <row r="6" spans="1:35">
      <c r="A6">
        <v>60</v>
      </c>
      <c r="B6" s="12">
        <v>2.6468778102685899</v>
      </c>
      <c r="C6" s="12">
        <v>2.66103820395396</v>
      </c>
      <c r="D6" s="12">
        <v>4.7410780969182804</v>
      </c>
      <c r="E6" s="12">
        <v>3.1377628370011998</v>
      </c>
      <c r="F6" s="3">
        <f t="shared" si="2"/>
        <v>5.1578865724458117E-3</v>
      </c>
      <c r="G6" s="2">
        <f t="shared" si="2"/>
        <v>5.1854804810754305E-3</v>
      </c>
      <c r="H6" s="2">
        <f t="shared" si="2"/>
        <v>9.2387880393051836E-3</v>
      </c>
      <c r="I6" s="2">
        <f t="shared" si="2"/>
        <v>6.1144586054184659E-3</v>
      </c>
      <c r="J6" s="9">
        <f t="shared" si="3"/>
        <v>2.0631546289783247E-2</v>
      </c>
      <c r="K6" s="6">
        <f t="shared" si="0"/>
        <v>2.0741921924301722E-2</v>
      </c>
      <c r="L6" s="6">
        <f t="shared" si="0"/>
        <v>3.6955152157220734E-2</v>
      </c>
      <c r="M6" s="10">
        <f t="shared" si="0"/>
        <v>2.4457834421673864E-2</v>
      </c>
      <c r="N6" s="2">
        <f t="shared" si="4"/>
        <v>46.792544086777248</v>
      </c>
      <c r="O6" s="2">
        <f t="shared" si="5"/>
        <v>44.744845060897688</v>
      </c>
      <c r="P6" s="2">
        <f t="shared" si="6"/>
        <v>101.67880330978993</v>
      </c>
      <c r="Q6" s="4">
        <f t="shared" si="7"/>
        <v>53.958422854838673</v>
      </c>
      <c r="R6" s="3">
        <f t="shared" si="8"/>
        <v>3.8457238758466148</v>
      </c>
      <c r="S6" s="2">
        <f t="shared" si="1"/>
        <v>3.8009762439156223</v>
      </c>
      <c r="T6" s="2">
        <f t="shared" si="1"/>
        <v>4.6218188576320625</v>
      </c>
      <c r="U6" s="4">
        <f t="shared" si="1"/>
        <v>3.9882138028701295</v>
      </c>
      <c r="V6" s="9">
        <f t="shared" si="9"/>
        <v>4.0641831950661071</v>
      </c>
      <c r="W6" s="10">
        <f t="shared" si="10"/>
        <v>0.38023293474911579</v>
      </c>
    </row>
    <row r="7" spans="1:35">
      <c r="A7">
        <v>90</v>
      </c>
      <c r="B7" s="12">
        <v>1.46009918921016</v>
      </c>
      <c r="C7" s="12">
        <v>0.90540116000599302</v>
      </c>
      <c r="D7" s="12">
        <v>1.19707537366269</v>
      </c>
      <c r="E7" s="12">
        <v>0.92496295383449101</v>
      </c>
      <c r="F7" s="3">
        <f t="shared" si="2"/>
        <v>2.8452488336444576E-3</v>
      </c>
      <c r="G7" s="2">
        <f t="shared" si="2"/>
        <v>1.7643264331109764E-3</v>
      </c>
      <c r="H7" s="2">
        <f t="shared" si="2"/>
        <v>2.3327026929867234E-3</v>
      </c>
      <c r="I7" s="2">
        <f t="shared" si="2"/>
        <v>1.8024458783417047E-3</v>
      </c>
      <c r="J7" s="9">
        <f t="shared" si="3"/>
        <v>1.138099533457783E-2</v>
      </c>
      <c r="K7" s="6">
        <f t="shared" si="0"/>
        <v>7.0573057324439057E-3</v>
      </c>
      <c r="L7" s="6">
        <f t="shared" si="0"/>
        <v>9.3308107719468937E-3</v>
      </c>
      <c r="M7" s="10">
        <f t="shared" si="0"/>
        <v>7.2097835133668187E-3</v>
      </c>
      <c r="N7" s="2">
        <f t="shared" si="4"/>
        <v>25.812206146097555</v>
      </c>
      <c r="O7" s="2">
        <f t="shared" si="5"/>
        <v>15.224146185586335</v>
      </c>
      <c r="P7" s="2">
        <f t="shared" si="6"/>
        <v>25.672893164269659</v>
      </c>
      <c r="Q7" s="4">
        <f t="shared" si="7"/>
        <v>15.906091307959169</v>
      </c>
      <c r="R7" s="3">
        <f t="shared" si="8"/>
        <v>3.2508474864858967</v>
      </c>
      <c r="S7" s="2">
        <f t="shared" si="1"/>
        <v>2.7228827322589875</v>
      </c>
      <c r="T7" s="2">
        <f t="shared" si="1"/>
        <v>3.2454356945808813</v>
      </c>
      <c r="U7" s="4">
        <f t="shared" si="1"/>
        <v>2.7667021369911922</v>
      </c>
      <c r="V7" s="9">
        <f t="shared" si="9"/>
        <v>2.9964670125792394</v>
      </c>
      <c r="W7" s="10">
        <f t="shared" si="10"/>
        <v>0.29116724095437618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1.1670166871412799</v>
      </c>
      <c r="C8" s="12">
        <v>0.68979712905434998</v>
      </c>
      <c r="D8" s="12">
        <v>0.85976324821826899</v>
      </c>
      <c r="E8" s="12">
        <v>0.548809780927353</v>
      </c>
      <c r="F8" s="3">
        <f t="shared" si="2"/>
        <v>2.2741282869477813E-3</v>
      </c>
      <c r="G8" s="2">
        <f t="shared" si="2"/>
        <v>1.3441857179270651E-3</v>
      </c>
      <c r="H8" s="2">
        <f t="shared" si="2"/>
        <v>1.6753932864839768E-3</v>
      </c>
      <c r="I8" s="2">
        <f t="shared" si="2"/>
        <v>1.0694481584644358E-3</v>
      </c>
      <c r="J8" s="9">
        <f t="shared" si="3"/>
        <v>9.0965131477911253E-3</v>
      </c>
      <c r="K8" s="6">
        <f t="shared" si="0"/>
        <v>5.3767428717082606E-3</v>
      </c>
      <c r="L8" s="6">
        <f t="shared" si="0"/>
        <v>6.7015731459359072E-3</v>
      </c>
      <c r="M8" s="10">
        <f t="shared" si="0"/>
        <v>4.2777926338577431E-3</v>
      </c>
      <c r="N8" s="2">
        <f t="shared" si="4"/>
        <v>20.630978721878286</v>
      </c>
      <c r="O8" s="2">
        <f t="shared" si="5"/>
        <v>11.598805916099861</v>
      </c>
      <c r="P8" s="2">
        <f t="shared" si="6"/>
        <v>18.438780467546952</v>
      </c>
      <c r="Q8" s="4">
        <f t="shared" si="7"/>
        <v>9.4375871486995262</v>
      </c>
      <c r="R8" s="3">
        <f t="shared" si="8"/>
        <v>3.0267937676388033</v>
      </c>
      <c r="S8" s="2">
        <f t="shared" si="1"/>
        <v>2.4509021545465588</v>
      </c>
      <c r="T8" s="2">
        <f t="shared" si="1"/>
        <v>2.9144560807758548</v>
      </c>
      <c r="U8" s="4">
        <f t="shared" si="1"/>
        <v>2.2447003488317949</v>
      </c>
      <c r="V8" s="9">
        <f t="shared" si="9"/>
        <v>2.659213087948253</v>
      </c>
      <c r="W8" s="10">
        <f t="shared" si="10"/>
        <v>0.37214638577396397</v>
      </c>
      <c r="Z8">
        <f>-LN(2)/Z5</f>
        <v>42.938264161733763</v>
      </c>
      <c r="AB8">
        <f>-LN(2)/AB5</f>
        <v>36.908837697239143</v>
      </c>
      <c r="AD8">
        <f>-LN(2)/AD5</f>
        <v>38.946801039332961</v>
      </c>
      <c r="AF8">
        <f>-LN(2)/AF5</f>
        <v>50.385641615115794</v>
      </c>
      <c r="AH8">
        <f>-LN(2)/AH5</f>
        <v>41.707502486731421</v>
      </c>
    </row>
    <row r="9" spans="1:35">
      <c r="A9">
        <v>240</v>
      </c>
      <c r="B9" s="12">
        <v>0.13956594522207599</v>
      </c>
      <c r="C9" s="12">
        <v>8.9763862296909996E-2</v>
      </c>
      <c r="D9" s="12">
        <v>0.12276446935223401</v>
      </c>
      <c r="E9" s="12">
        <v>0.33827084955872999</v>
      </c>
      <c r="F9" s="3">
        <f t="shared" si="2"/>
        <v>2.7196771684696912E-4</v>
      </c>
      <c r="G9" s="2">
        <f t="shared" si="2"/>
        <v>1.7491998241699159E-4</v>
      </c>
      <c r="H9" s="2">
        <f t="shared" si="2"/>
        <v>2.3922721539649356E-4</v>
      </c>
      <c r="I9" s="2">
        <f t="shared" si="2"/>
        <v>6.59177641680317E-4</v>
      </c>
      <c r="J9" s="9">
        <f t="shared" si="3"/>
        <v>1.0878708673878765E-3</v>
      </c>
      <c r="K9" s="6">
        <f t="shared" si="0"/>
        <v>6.9967992966796634E-4</v>
      </c>
      <c r="L9" s="6">
        <f t="shared" si="0"/>
        <v>9.5690886158597424E-4</v>
      </c>
      <c r="M9" s="10">
        <f t="shared" si="0"/>
        <v>2.636710566721268E-3</v>
      </c>
      <c r="N9" s="2">
        <f t="shared" si="4"/>
        <v>2.4673015201083413</v>
      </c>
      <c r="O9" s="2">
        <f t="shared" si="5"/>
        <v>1.5093620619858206</v>
      </c>
      <c r="P9" s="2">
        <f t="shared" si="6"/>
        <v>2.6328493388055003</v>
      </c>
      <c r="Q9" s="4">
        <f t="shared" si="7"/>
        <v>5.8170621835140599</v>
      </c>
      <c r="R9" s="3">
        <f t="shared" si="8"/>
        <v>0.90312505144415633</v>
      </c>
      <c r="S9" s="2">
        <f t="shared" si="1"/>
        <v>0.41168708605283405</v>
      </c>
      <c r="T9" s="2">
        <f t="shared" si="1"/>
        <v>0.96806665852210716</v>
      </c>
      <c r="U9" s="4">
        <f t="shared" si="1"/>
        <v>1.7607953548343649</v>
      </c>
      <c r="V9" s="9">
        <f t="shared" si="9"/>
        <v>1.0109185377133656</v>
      </c>
      <c r="W9" s="10">
        <f t="shared" si="10"/>
        <v>0.55822614675028182</v>
      </c>
    </row>
    <row r="10" spans="1:35" ht="16.5">
      <c r="A10" t="s">
        <v>1</v>
      </c>
      <c r="B10" s="12">
        <v>0.55280676269880502</v>
      </c>
      <c r="C10" s="12">
        <v>1.2659599730873199</v>
      </c>
      <c r="D10" s="12">
        <v>0.60984470330108898</v>
      </c>
      <c r="E10" s="12">
        <v>1.1999161445928199</v>
      </c>
      <c r="F10" s="3">
        <f t="shared" si="2"/>
        <v>1.0772369496694181E-3</v>
      </c>
      <c r="G10" s="2">
        <f t="shared" si="2"/>
        <v>2.4669359201656364E-3</v>
      </c>
      <c r="H10" s="2">
        <f t="shared" si="2"/>
        <v>1.1883849697295616E-3</v>
      </c>
      <c r="I10" s="2">
        <f t="shared" si="2"/>
        <v>2.3382384129126935E-3</v>
      </c>
      <c r="J10" s="9">
        <f t="shared" si="3"/>
        <v>4.3089477986776722E-3</v>
      </c>
      <c r="K10" s="6">
        <f t="shared" si="0"/>
        <v>9.8677436806625454E-3</v>
      </c>
      <c r="L10" s="6">
        <f t="shared" si="0"/>
        <v>4.7535398789182465E-3</v>
      </c>
      <c r="M10" s="10">
        <f t="shared" si="0"/>
        <v>9.3529536516507739E-3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32.278901512632459</v>
      </c>
      <c r="AB11">
        <f t="shared" ref="AB11:AH11" si="11">(0.693/AB8)*(100/0.05)</f>
        <v>37.551981760283816</v>
      </c>
      <c r="AD11">
        <f t="shared" si="11"/>
        <v>35.587004914736326</v>
      </c>
      <c r="AF11">
        <f t="shared" si="11"/>
        <v>27.507836668774246</v>
      </c>
      <c r="AH11">
        <f t="shared" si="11"/>
        <v>33.231431214106713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99.548132264958497</v>
      </c>
      <c r="AB14">
        <f>(0.693/AB8)*(25.7)*(0.1/50000)*(120000000)</f>
        <v>115.81031174871528</v>
      </c>
      <c r="AD14">
        <f>(0.693/AD8)*(25.7)*(0.1/50000)*(120000000)</f>
        <v>109.75032315704682</v>
      </c>
      <c r="AF14">
        <f>(0.693/AF8)*(25.7)*(0.1/50000)*(120000000)</f>
        <v>84.834168286499761</v>
      </c>
      <c r="AH14">
        <f>(0.693/AH8)*(25.7)*(0.1/50000)*(120000000)</f>
        <v>102.48573386430509</v>
      </c>
    </row>
    <row r="17" spans="1:2">
      <c r="A17" s="1" t="s">
        <v>5</v>
      </c>
      <c r="B17">
        <v>513.17100000000005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EC988-4F71-4E35-A218-E1D12A84E337}">
  <dimension ref="A2:AI17"/>
  <sheetViews>
    <sheetView workbookViewId="0">
      <selection activeCell="L8" sqref="L8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496.36084201964701</v>
      </c>
      <c r="C3" s="12">
        <v>417.83801216771599</v>
      </c>
      <c r="D3" s="12">
        <v>431.42158911356699</v>
      </c>
      <c r="E3" s="12">
        <v>468.03654485073201</v>
      </c>
      <c r="F3" s="3">
        <f>B3/$B$17</f>
        <v>1.1594886121472017</v>
      </c>
      <c r="G3" s="2">
        <f>C3/$B$17</f>
        <v>0.97606091338589906</v>
      </c>
      <c r="H3" s="2">
        <f>D3/$B$17</f>
        <v>1.0077918668528449</v>
      </c>
      <c r="I3" s="2">
        <f>E3/$B$17</f>
        <v>1.0933236425641857</v>
      </c>
      <c r="J3" s="9">
        <f>F3*4</f>
        <v>4.6379544485888067</v>
      </c>
      <c r="K3" s="6">
        <f t="shared" ref="K3:M10" si="0">G3*4</f>
        <v>3.9042436535435963</v>
      </c>
      <c r="L3" s="6">
        <f t="shared" si="0"/>
        <v>4.0311674674113798</v>
      </c>
      <c r="M3" s="10">
        <f t="shared" si="0"/>
        <v>4.3732945702567427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402.50195431479102</v>
      </c>
      <c r="C4" s="12">
        <v>422.940765654335</v>
      </c>
      <c r="D4" s="12">
        <v>383.92546319820298</v>
      </c>
      <c r="E4" s="12">
        <v>370.71233056503502</v>
      </c>
      <c r="F4" s="3">
        <f t="shared" ref="F4:I10" si="2">B4/$B$17</f>
        <v>0.94023620093810822</v>
      </c>
      <c r="G4" s="2">
        <f t="shared" si="2"/>
        <v>0.98798083949097837</v>
      </c>
      <c r="H4" s="2">
        <f t="shared" si="2"/>
        <v>0.8968419037254266</v>
      </c>
      <c r="I4" s="2">
        <f t="shared" si="2"/>
        <v>0.86597630047475271</v>
      </c>
      <c r="J4" s="9">
        <f t="shared" ref="J4:J10" si="3">F4*4</f>
        <v>3.7609448037524329</v>
      </c>
      <c r="K4" s="6">
        <f t="shared" si="0"/>
        <v>3.9519233579639135</v>
      </c>
      <c r="L4" s="6">
        <f t="shared" si="0"/>
        <v>3.5873676149017064</v>
      </c>
      <c r="M4" s="10">
        <f t="shared" si="0"/>
        <v>3.4639052018990109</v>
      </c>
      <c r="N4" s="2">
        <f t="shared" ref="N4:N9" si="4">(J4/$J$3)*100</f>
        <v>81.090593826267053</v>
      </c>
      <c r="O4" s="2">
        <f t="shared" ref="O4:O9" si="5">(K4/$K$3)*100</f>
        <v>101.22122768585515</v>
      </c>
      <c r="P4" s="2">
        <f t="shared" ref="P4:P9" si="6">(L4/$L$3)*100</f>
        <v>88.990786016769974</v>
      </c>
      <c r="Q4" s="4">
        <f t="shared" ref="Q4:Q9" si="7">(M4/$M$3)*100</f>
        <v>79.205851475393658</v>
      </c>
      <c r="R4" s="3">
        <f t="shared" ref="R4:R9" si="8">LN(N4)</f>
        <v>4.3955669719814106</v>
      </c>
      <c r="S4" s="2">
        <f t="shared" si="1"/>
        <v>4.6173084945985181</v>
      </c>
      <c r="T4" s="2">
        <f t="shared" si="1"/>
        <v>4.488532836471296</v>
      </c>
      <c r="U4" s="4">
        <f t="shared" si="1"/>
        <v>4.3720501783562913</v>
      </c>
      <c r="V4" s="9">
        <f t="shared" ref="V4:V9" si="9">AVERAGE(R4:U4)</f>
        <v>4.4683646203518794</v>
      </c>
      <c r="W4" s="10">
        <f t="shared" ref="W4:W9" si="10">_xlfn.STDEV.S(R4:U4)</f>
        <v>0.11130589077287563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421.51878600683301</v>
      </c>
      <c r="C5" s="12">
        <v>431.270336576722</v>
      </c>
      <c r="D5" s="12">
        <v>455.64364862635301</v>
      </c>
      <c r="E5" s="12">
        <v>395.97443282076898</v>
      </c>
      <c r="F5" s="3">
        <f t="shared" si="2"/>
        <v>0.98465912458438953</v>
      </c>
      <c r="G5" s="2">
        <f t="shared" si="2"/>
        <v>1.0074385440699345</v>
      </c>
      <c r="H5" s="2">
        <f t="shared" si="2"/>
        <v>1.0643740945192157</v>
      </c>
      <c r="I5" s="2">
        <f t="shared" si="2"/>
        <v>0.92498804637565579</v>
      </c>
      <c r="J5" s="9">
        <f t="shared" si="3"/>
        <v>3.9386364983375581</v>
      </c>
      <c r="K5" s="6">
        <f t="shared" si="0"/>
        <v>4.029754176279738</v>
      </c>
      <c r="L5" s="6">
        <f t="shared" si="0"/>
        <v>4.2574963780768629</v>
      </c>
      <c r="M5" s="10">
        <f t="shared" si="0"/>
        <v>3.6999521855026232</v>
      </c>
      <c r="N5" s="2">
        <f t="shared" si="4"/>
        <v>84.921845222864775</v>
      </c>
      <c r="O5" s="2">
        <f t="shared" si="5"/>
        <v>103.21472054189613</v>
      </c>
      <c r="P5" s="2">
        <f t="shared" si="6"/>
        <v>105.61447552092945</v>
      </c>
      <c r="Q5" s="4">
        <f t="shared" si="7"/>
        <v>84.603315099476831</v>
      </c>
      <c r="R5" s="3">
        <f t="shared" si="8"/>
        <v>4.441731365554058</v>
      </c>
      <c r="S5" s="2">
        <f t="shared" si="1"/>
        <v>4.6368114837850616</v>
      </c>
      <c r="T5" s="2">
        <f t="shared" si="1"/>
        <v>4.6597954406744018</v>
      </c>
      <c r="U5" s="4">
        <f t="shared" si="1"/>
        <v>4.4379734514174549</v>
      </c>
      <c r="V5" s="9">
        <f t="shared" si="9"/>
        <v>4.5440779353577438</v>
      </c>
      <c r="W5" s="10">
        <f t="shared" si="10"/>
        <v>0.1207242503993408</v>
      </c>
      <c r="Z5" cm="1">
        <f t="array" ref="Z5:AA5">LINEST(R3:R9,A3:A9)</f>
        <v>1.6623128326077939E-3</v>
      </c>
      <c r="AA5">
        <v>4.3883597196320778</v>
      </c>
      <c r="AB5" cm="1">
        <f t="array" ref="AB5:AC5">LINEST(S3:S9,A3:A9)</f>
        <v>1.1615395416688038E-3</v>
      </c>
      <c r="AC5">
        <v>4.5195941639715205</v>
      </c>
      <c r="AD5" cm="1">
        <f t="array" ref="AD5:AE5">LINEST(T3:T9,A3:A9)</f>
        <v>1.6362646847081965E-3</v>
      </c>
      <c r="AE5">
        <v>4.5130662329000568</v>
      </c>
      <c r="AF5" cm="1">
        <f t="array" ref="AF5:AG5">LINEST(U3:U9,A3:A9)</f>
        <v>1.2828609841125493E-3</v>
      </c>
      <c r="AG5">
        <v>4.4232043239212473</v>
      </c>
      <c r="AH5" cm="1">
        <f t="array" ref="AH5:AI5">LINEST(V3:V9,A3:A9)</f>
        <v>1.4357445107743348E-3</v>
      </c>
      <c r="AI5">
        <v>4.4610561101062256</v>
      </c>
    </row>
    <row r="6" spans="1:35">
      <c r="A6">
        <v>60</v>
      </c>
      <c r="B6" s="12">
        <v>449.21893453617702</v>
      </c>
      <c r="C6" s="12">
        <v>319.52746802537598</v>
      </c>
      <c r="D6" s="12">
        <v>398.09957329929898</v>
      </c>
      <c r="E6" s="12">
        <v>372.05015019507499</v>
      </c>
      <c r="F6" s="3">
        <f t="shared" si="2"/>
        <v>1.0493660959157203</v>
      </c>
      <c r="G6" s="2">
        <f t="shared" si="2"/>
        <v>0.74640952524814164</v>
      </c>
      <c r="H6" s="2">
        <f t="shared" si="2"/>
        <v>0.92995233037123137</v>
      </c>
      <c r="I6" s="2">
        <f t="shared" si="2"/>
        <v>0.86910141932946883</v>
      </c>
      <c r="J6" s="9">
        <f t="shared" si="3"/>
        <v>4.1974643836628811</v>
      </c>
      <c r="K6" s="6">
        <f t="shared" si="0"/>
        <v>2.9856381009925665</v>
      </c>
      <c r="L6" s="6">
        <f t="shared" si="0"/>
        <v>3.7198093214849255</v>
      </c>
      <c r="M6" s="10">
        <f t="shared" si="0"/>
        <v>3.4764056773178753</v>
      </c>
      <c r="N6" s="2">
        <f t="shared" si="4"/>
        <v>90.502492643929401</v>
      </c>
      <c r="O6" s="2">
        <f t="shared" si="5"/>
        <v>76.471613094196144</v>
      </c>
      <c r="P6" s="2">
        <f t="shared" si="6"/>
        <v>92.276228947481727</v>
      </c>
      <c r="Q6" s="4">
        <f t="shared" si="7"/>
        <v>79.491688050498425</v>
      </c>
      <c r="R6" s="3">
        <f t="shared" si="8"/>
        <v>4.505377393353422</v>
      </c>
      <c r="S6" s="2">
        <f t="shared" si="1"/>
        <v>4.3369196013046327</v>
      </c>
      <c r="T6" s="2">
        <f t="shared" si="1"/>
        <v>4.5247865671419962</v>
      </c>
      <c r="U6" s="4">
        <f t="shared" si="1"/>
        <v>4.37565246337034</v>
      </c>
      <c r="V6" s="9">
        <f t="shared" si="9"/>
        <v>4.4356840062925977</v>
      </c>
      <c r="W6" s="10">
        <f t="shared" si="10"/>
        <v>9.3371352473486699E-2</v>
      </c>
    </row>
    <row r="7" spans="1:35">
      <c r="A7">
        <v>90</v>
      </c>
      <c r="B7" s="12">
        <v>398.63334729874902</v>
      </c>
      <c r="C7" s="12">
        <v>468.50199801563298</v>
      </c>
      <c r="D7" s="12">
        <v>437.582560901867</v>
      </c>
      <c r="E7" s="12">
        <v>454.947167107106</v>
      </c>
      <c r="F7" s="3">
        <f t="shared" si="2"/>
        <v>0.93119921534165795</v>
      </c>
      <c r="G7" s="2">
        <f t="shared" si="2"/>
        <v>1.094410931484872</v>
      </c>
      <c r="H7" s="2">
        <f t="shared" si="2"/>
        <v>1.0221837689199529</v>
      </c>
      <c r="I7" s="2">
        <f t="shared" si="2"/>
        <v>1.0627471281637475</v>
      </c>
      <c r="J7" s="9">
        <f t="shared" si="3"/>
        <v>3.7247968613666318</v>
      </c>
      <c r="K7" s="6">
        <f t="shared" si="0"/>
        <v>4.377643725939488</v>
      </c>
      <c r="L7" s="6">
        <f t="shared" si="0"/>
        <v>4.0887350756798115</v>
      </c>
      <c r="M7" s="10">
        <f t="shared" si="0"/>
        <v>4.25098851265499</v>
      </c>
      <c r="N7" s="2">
        <f t="shared" si="4"/>
        <v>80.311199746689582</v>
      </c>
      <c r="O7" s="2">
        <f t="shared" si="5"/>
        <v>112.1252696912556</v>
      </c>
      <c r="P7" s="2">
        <f t="shared" si="6"/>
        <v>101.42806293049887</v>
      </c>
      <c r="Q7" s="4">
        <f t="shared" si="7"/>
        <v>97.20334279713127</v>
      </c>
      <c r="R7" s="3">
        <f t="shared" si="8"/>
        <v>4.385909085033993</v>
      </c>
      <c r="S7" s="2">
        <f t="shared" si="1"/>
        <v>4.7196167256492503</v>
      </c>
      <c r="T7" s="2">
        <f t="shared" si="1"/>
        <v>4.6193498076062021</v>
      </c>
      <c r="U7" s="4">
        <f t="shared" si="1"/>
        <v>4.5768051017920275</v>
      </c>
      <c r="V7" s="9">
        <f t="shared" si="9"/>
        <v>4.5754201800203678</v>
      </c>
      <c r="W7" s="10">
        <f t="shared" si="10"/>
        <v>0.13980799820036627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382.83896047227603</v>
      </c>
      <c r="C8" s="12">
        <v>358.61534465533703</v>
      </c>
      <c r="D8" s="12">
        <v>441.060543874448</v>
      </c>
      <c r="E8" s="12">
        <v>432.33337692645802</v>
      </c>
      <c r="F8" s="3">
        <f t="shared" si="2"/>
        <v>0.89430385593613437</v>
      </c>
      <c r="G8" s="2">
        <f t="shared" si="2"/>
        <v>0.83771799277560355</v>
      </c>
      <c r="H8" s="2">
        <f t="shared" si="2"/>
        <v>1.0303082648683863</v>
      </c>
      <c r="I8" s="2">
        <f t="shared" si="2"/>
        <v>1.0099217842360133</v>
      </c>
      <c r="J8" s="9">
        <f t="shared" si="3"/>
        <v>3.5772154237445375</v>
      </c>
      <c r="K8" s="6">
        <f t="shared" si="0"/>
        <v>3.3508719711024142</v>
      </c>
      <c r="L8" s="6">
        <f t="shared" si="0"/>
        <v>4.1212330594735453</v>
      </c>
      <c r="M8" s="10">
        <f t="shared" si="0"/>
        <v>4.0396871369440532</v>
      </c>
      <c r="N8" s="2">
        <f t="shared" si="4"/>
        <v>77.129162508980215</v>
      </c>
      <c r="O8" s="2">
        <f t="shared" si="5"/>
        <v>85.826405021138299</v>
      </c>
      <c r="P8" s="2">
        <f t="shared" si="6"/>
        <v>102.23423097130721</v>
      </c>
      <c r="Q8" s="4">
        <f t="shared" si="7"/>
        <v>92.371713637092029</v>
      </c>
      <c r="R8" s="3">
        <f t="shared" si="8"/>
        <v>4.3454814517121907</v>
      </c>
      <c r="S8" s="2">
        <f t="shared" si="1"/>
        <v>4.4523267099774611</v>
      </c>
      <c r="T8" s="2">
        <f t="shared" si="1"/>
        <v>4.6272665627002194</v>
      </c>
      <c r="U8" s="4">
        <f t="shared" si="1"/>
        <v>4.5258208023117463</v>
      </c>
      <c r="V8" s="9">
        <f t="shared" si="9"/>
        <v>4.4877238816754046</v>
      </c>
      <c r="W8" s="10">
        <f t="shared" si="10"/>
        <v>0.11889687945949694</v>
      </c>
      <c r="Z8">
        <f>-LN(2)/Z5</f>
        <v>-416.97757904723244</v>
      </c>
      <c r="AB8">
        <f>-LN(2)/AB5</f>
        <v>-596.74867337197043</v>
      </c>
      <c r="AD8">
        <f>-LN(2)/AD5</f>
        <v>-423.61555990164135</v>
      </c>
      <c r="AF8">
        <f>-LN(2)/AF5</f>
        <v>-540.31355629655138</v>
      </c>
      <c r="AH8">
        <f>-LN(2)/AH5</f>
        <v>-482.77891738977485</v>
      </c>
    </row>
    <row r="9" spans="1:35">
      <c r="A9">
        <v>240</v>
      </c>
      <c r="B9" s="12">
        <v>709.10115292283103</v>
      </c>
      <c r="C9" s="12">
        <v>568.83137266670701</v>
      </c>
      <c r="D9" s="12">
        <v>624.28358030450295</v>
      </c>
      <c r="E9" s="12">
        <v>557.97944487656605</v>
      </c>
      <c r="F9" s="3">
        <f t="shared" si="2"/>
        <v>1.6564455574880539</v>
      </c>
      <c r="G9" s="2">
        <f t="shared" si="2"/>
        <v>1.3287782657379756</v>
      </c>
      <c r="H9" s="2">
        <f t="shared" si="2"/>
        <v>1.4583134704346858</v>
      </c>
      <c r="I9" s="2">
        <f t="shared" si="2"/>
        <v>1.3034283879327193</v>
      </c>
      <c r="J9" s="9">
        <f t="shared" si="3"/>
        <v>6.6257822299522156</v>
      </c>
      <c r="K9" s="6">
        <f t="shared" si="0"/>
        <v>5.3151130629519026</v>
      </c>
      <c r="L9" s="6">
        <f t="shared" si="0"/>
        <v>5.8332538817387434</v>
      </c>
      <c r="M9" s="10">
        <f t="shared" si="0"/>
        <v>5.2137135517308772</v>
      </c>
      <c r="N9" s="2">
        <f t="shared" si="4"/>
        <v>142.86001088191469</v>
      </c>
      <c r="O9" s="2">
        <f t="shared" si="5"/>
        <v>136.13681764271456</v>
      </c>
      <c r="P9" s="2">
        <f t="shared" si="6"/>
        <v>144.70383403556727</v>
      </c>
      <c r="Q9" s="4">
        <f t="shared" si="7"/>
        <v>119.21706777288492</v>
      </c>
      <c r="R9" s="3">
        <f t="shared" si="8"/>
        <v>4.9618652058987029</v>
      </c>
      <c r="S9" s="2">
        <f t="shared" si="1"/>
        <v>4.91366039212381</v>
      </c>
      <c r="T9" s="2">
        <f t="shared" si="1"/>
        <v>4.9746891297312459</v>
      </c>
      <c r="U9" s="4">
        <f t="shared" si="1"/>
        <v>4.7809459303952453</v>
      </c>
      <c r="V9" s="9">
        <f t="shared" si="9"/>
        <v>4.9077901645372508</v>
      </c>
      <c r="W9" s="10">
        <f t="shared" si="10"/>
        <v>8.8550364104766272E-2</v>
      </c>
    </row>
    <row r="10" spans="1:35" ht="16.5">
      <c r="A10" t="s">
        <v>1</v>
      </c>
      <c r="B10" s="12">
        <v>408.94245900642602</v>
      </c>
      <c r="C10" s="12">
        <v>398.65741887610301</v>
      </c>
      <c r="D10" s="12">
        <v>432.84848324264499</v>
      </c>
      <c r="E10" s="12">
        <v>337.88991421066402</v>
      </c>
      <c r="F10" s="3">
        <f t="shared" si="2"/>
        <v>0.95528108605846962</v>
      </c>
      <c r="G10" s="2">
        <f t="shared" si="2"/>
        <v>0.93125544604612853</v>
      </c>
      <c r="H10" s="2">
        <f t="shared" si="2"/>
        <v>1.0111250618862682</v>
      </c>
      <c r="I10" s="2">
        <f t="shared" si="2"/>
        <v>0.78930381794934668</v>
      </c>
      <c r="J10" s="9">
        <f t="shared" si="3"/>
        <v>3.8211243442338785</v>
      </c>
      <c r="K10" s="6">
        <f t="shared" si="0"/>
        <v>3.7250217841845141</v>
      </c>
      <c r="L10" s="6">
        <f t="shared" si="0"/>
        <v>4.0445002475450726</v>
      </c>
      <c r="M10" s="10">
        <f t="shared" si="0"/>
        <v>3.1572152717973867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-3.3239197252929586</v>
      </c>
      <c r="AB11">
        <f t="shared" ref="AB11:AH11" si="11">(0.693/AB8)*(100/0.05)</f>
        <v>-2.3225858084749635</v>
      </c>
      <c r="AD11">
        <f t="shared" si="11"/>
        <v>-3.271834491447418</v>
      </c>
      <c r="AF11">
        <f t="shared" si="11"/>
        <v>-2.5651771713817468</v>
      </c>
      <c r="AH11">
        <f t="shared" si="11"/>
        <v>-2.8708792991492693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-10.250968432803484</v>
      </c>
      <c r="AB14">
        <f>(0.693/AB8)*(25.7)*(0.1/50000)*(120000000)</f>
        <v>-7.1628546333367868</v>
      </c>
      <c r="AD14">
        <f>(0.693/AD8)*(25.7)*(0.1/50000)*(120000000)</f>
        <v>-10.090337571623836</v>
      </c>
      <c r="AF14">
        <f>(0.693/AF8)*(25.7)*(0.1/50000)*(120000000)</f>
        <v>-7.9110063965413078</v>
      </c>
      <c r="AH14">
        <f>(0.693/AH8)*(25.7)*(0.1/50000)*(120000000)</f>
        <v>-8.8537917585763442</v>
      </c>
    </row>
    <row r="17" spans="1:2">
      <c r="A17" s="1" t="s">
        <v>5</v>
      </c>
      <c r="B17">
        <v>428.08600000000001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DB83E-691B-4EE9-A33B-B03DC6CE9B36}">
  <dimension ref="A2:AI17"/>
  <sheetViews>
    <sheetView workbookViewId="0">
      <selection activeCell="J5" sqref="J5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496.36084201964701</v>
      </c>
      <c r="C3" s="12">
        <v>417.83801216771599</v>
      </c>
      <c r="D3" s="12">
        <v>431.42158911356699</v>
      </c>
      <c r="E3" s="12">
        <v>468.03654485073201</v>
      </c>
      <c r="F3" s="3">
        <f>B3/$B$17</f>
        <v>1.1594886121472017</v>
      </c>
      <c r="G3" s="2">
        <f>C3/$B$17</f>
        <v>0.97606091338589906</v>
      </c>
      <c r="H3" s="2">
        <f>D3/$B$17</f>
        <v>1.0077918668528449</v>
      </c>
      <c r="I3" s="2">
        <f>E3/$B$17</f>
        <v>1.0933236425641857</v>
      </c>
      <c r="J3" s="16">
        <f>F3*4</f>
        <v>4.6379544485888067</v>
      </c>
      <c r="K3" s="17">
        <f t="shared" ref="K3:M10" si="0">G3*4</f>
        <v>3.9042436535435963</v>
      </c>
      <c r="L3" s="17">
        <f t="shared" si="0"/>
        <v>4.0311674674113798</v>
      </c>
      <c r="M3" s="18">
        <f t="shared" si="0"/>
        <v>4.3732945702567427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402.50195431479102</v>
      </c>
      <c r="C4" s="12">
        <v>422.940765654335</v>
      </c>
      <c r="D4" s="12">
        <v>383.92546319820298</v>
      </c>
      <c r="E4" s="12">
        <v>370.71233056503502</v>
      </c>
      <c r="F4" s="3">
        <f t="shared" ref="F4:I10" si="2">B4/$B$17</f>
        <v>0.94023620093810822</v>
      </c>
      <c r="G4" s="2">
        <f t="shared" si="2"/>
        <v>0.98798083949097837</v>
      </c>
      <c r="H4" s="2">
        <f t="shared" si="2"/>
        <v>0.8968419037254266</v>
      </c>
      <c r="I4" s="2">
        <f t="shared" si="2"/>
        <v>0.86597630047475271</v>
      </c>
      <c r="J4" s="9">
        <f t="shared" ref="J4:J10" si="3">F4*4</f>
        <v>3.7609448037524329</v>
      </c>
      <c r="K4" s="6">
        <f t="shared" si="0"/>
        <v>3.9519233579639135</v>
      </c>
      <c r="L4" s="6">
        <f t="shared" si="0"/>
        <v>3.5873676149017064</v>
      </c>
      <c r="M4" s="10">
        <f t="shared" si="0"/>
        <v>3.4639052018990109</v>
      </c>
      <c r="N4" s="2">
        <f t="shared" ref="N4:N9" si="4">(J4/$J$3)*100</f>
        <v>81.090593826267053</v>
      </c>
      <c r="O4" s="2">
        <f t="shared" ref="O4:O9" si="5">(K4/$K$3)*100</f>
        <v>101.22122768585515</v>
      </c>
      <c r="P4" s="2">
        <f t="shared" ref="P4:P9" si="6">(L4/$L$3)*100</f>
        <v>88.990786016769974</v>
      </c>
      <c r="Q4" s="4">
        <f t="shared" ref="Q4:Q9" si="7">(M4/$M$3)*100</f>
        <v>79.205851475393658</v>
      </c>
      <c r="R4" s="3">
        <f t="shared" ref="R4:R9" si="8">LN(N4)</f>
        <v>4.3955669719814106</v>
      </c>
      <c r="S4" s="2">
        <f t="shared" si="1"/>
        <v>4.6173084945985181</v>
      </c>
      <c r="T4" s="2">
        <f t="shared" si="1"/>
        <v>4.488532836471296</v>
      </c>
      <c r="U4" s="4">
        <f t="shared" si="1"/>
        <v>4.3720501783562913</v>
      </c>
      <c r="V4" s="9">
        <f t="shared" ref="V4:V9" si="9">AVERAGE(R4:U4)</f>
        <v>4.4683646203518794</v>
      </c>
      <c r="W4" s="10">
        <f t="shared" ref="W4:W9" si="10">_xlfn.STDEV.S(R4:U4)</f>
        <v>0.11130589077287563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421.51878600683301</v>
      </c>
      <c r="C5" s="12">
        <v>431.270336576722</v>
      </c>
      <c r="D5" s="12">
        <v>455.64364862635301</v>
      </c>
      <c r="E5" s="12">
        <v>395.97443282076898</v>
      </c>
      <c r="F5" s="3">
        <f t="shared" si="2"/>
        <v>0.98465912458438953</v>
      </c>
      <c r="G5" s="2">
        <f t="shared" si="2"/>
        <v>1.0074385440699345</v>
      </c>
      <c r="H5" s="2">
        <f t="shared" si="2"/>
        <v>1.0643740945192157</v>
      </c>
      <c r="I5" s="2">
        <f t="shared" si="2"/>
        <v>0.92498804637565579</v>
      </c>
      <c r="J5" s="9">
        <f t="shared" si="3"/>
        <v>3.9386364983375581</v>
      </c>
      <c r="K5" s="6">
        <f t="shared" si="0"/>
        <v>4.029754176279738</v>
      </c>
      <c r="L5" s="6">
        <f t="shared" si="0"/>
        <v>4.2574963780768629</v>
      </c>
      <c r="M5" s="10">
        <f t="shared" si="0"/>
        <v>3.6999521855026232</v>
      </c>
      <c r="N5" s="2">
        <f t="shared" si="4"/>
        <v>84.921845222864775</v>
      </c>
      <c r="O5" s="2">
        <f t="shared" si="5"/>
        <v>103.21472054189613</v>
      </c>
      <c r="P5" s="2">
        <f t="shared" si="6"/>
        <v>105.61447552092945</v>
      </c>
      <c r="Q5" s="4">
        <f t="shared" si="7"/>
        <v>84.603315099476831</v>
      </c>
      <c r="R5" s="3">
        <f t="shared" si="8"/>
        <v>4.441731365554058</v>
      </c>
      <c r="S5" s="2">
        <f t="shared" si="1"/>
        <v>4.6368114837850616</v>
      </c>
      <c r="T5" s="2">
        <f t="shared" si="1"/>
        <v>4.6597954406744018</v>
      </c>
      <c r="U5" s="4">
        <f t="shared" si="1"/>
        <v>4.4379734514174549</v>
      </c>
      <c r="V5" s="9">
        <f t="shared" si="9"/>
        <v>4.5440779353577438</v>
      </c>
      <c r="W5" s="10">
        <f t="shared" si="10"/>
        <v>0.1207242503993408</v>
      </c>
      <c r="Z5" cm="1">
        <f t="array" ref="Z5:AA5">LINEST(R3:R8,A3:A8)</f>
        <v>-1.3999749996861518E-3</v>
      </c>
      <c r="AA5">
        <v>4.5200380964207181</v>
      </c>
      <c r="AB5" cm="1">
        <f t="array" ref="AB5:AC5">LINEST(S3:S8,A3:A8)</f>
        <v>-8.6121025046763801E-4</v>
      </c>
      <c r="AC5">
        <v>4.6065724050333872</v>
      </c>
      <c r="AD5" cm="1">
        <f t="array" ref="AD5:AE5">LINEST(T3:T8,A3:A8)</f>
        <v>4.271528864411602E-4</v>
      </c>
      <c r="AE5">
        <v>4.5650580402255398</v>
      </c>
      <c r="AF5" cm="1">
        <f t="array" ref="AF5:AG5">LINEST(U3:U8,A3:A8)</f>
        <v>4.0821238258647745E-4</v>
      </c>
      <c r="AG5">
        <v>4.4608142137868692</v>
      </c>
      <c r="AH5" cm="1">
        <f t="array" ref="AH5:AI5">LINEST(V3:V8,A3:A8)</f>
        <v>-3.5645499528153923E-4</v>
      </c>
      <c r="AI5">
        <v>4.5381206888666279</v>
      </c>
    </row>
    <row r="6" spans="1:35">
      <c r="A6">
        <v>60</v>
      </c>
      <c r="B6" s="12">
        <v>449.21893453617702</v>
      </c>
      <c r="C6" s="12">
        <v>319.52746802537598</v>
      </c>
      <c r="D6" s="12">
        <v>398.09957329929898</v>
      </c>
      <c r="E6" s="12">
        <v>372.05015019507499</v>
      </c>
      <c r="F6" s="3">
        <f t="shared" si="2"/>
        <v>1.0493660959157203</v>
      </c>
      <c r="G6" s="2">
        <f t="shared" si="2"/>
        <v>0.74640952524814164</v>
      </c>
      <c r="H6" s="2">
        <f t="shared" si="2"/>
        <v>0.92995233037123137</v>
      </c>
      <c r="I6" s="2">
        <f t="shared" si="2"/>
        <v>0.86910141932946883</v>
      </c>
      <c r="J6" s="9">
        <f t="shared" si="3"/>
        <v>4.1974643836628811</v>
      </c>
      <c r="K6" s="6">
        <f t="shared" si="0"/>
        <v>2.9856381009925665</v>
      </c>
      <c r="L6" s="6">
        <f t="shared" si="0"/>
        <v>3.7198093214849255</v>
      </c>
      <c r="M6" s="10">
        <f t="shared" si="0"/>
        <v>3.4764056773178753</v>
      </c>
      <c r="N6" s="2">
        <f t="shared" si="4"/>
        <v>90.502492643929401</v>
      </c>
      <c r="O6" s="2">
        <f t="shared" si="5"/>
        <v>76.471613094196144</v>
      </c>
      <c r="P6" s="2">
        <f t="shared" si="6"/>
        <v>92.276228947481727</v>
      </c>
      <c r="Q6" s="4">
        <f t="shared" si="7"/>
        <v>79.491688050498425</v>
      </c>
      <c r="R6" s="3">
        <f t="shared" si="8"/>
        <v>4.505377393353422</v>
      </c>
      <c r="S6" s="2">
        <f t="shared" si="1"/>
        <v>4.3369196013046327</v>
      </c>
      <c r="T6" s="2">
        <f t="shared" si="1"/>
        <v>4.5247865671419962</v>
      </c>
      <c r="U6" s="4">
        <f t="shared" si="1"/>
        <v>4.37565246337034</v>
      </c>
      <c r="V6" s="9">
        <f t="shared" si="9"/>
        <v>4.4356840062925977</v>
      </c>
      <c r="W6" s="10">
        <f t="shared" si="10"/>
        <v>9.3371352473486699E-2</v>
      </c>
    </row>
    <row r="7" spans="1:35">
      <c r="A7">
        <v>90</v>
      </c>
      <c r="B7" s="12">
        <v>398.63334729874902</v>
      </c>
      <c r="C7" s="12">
        <v>468.50199801563298</v>
      </c>
      <c r="D7" s="12">
        <v>437.582560901867</v>
      </c>
      <c r="E7" s="12">
        <v>454.947167107106</v>
      </c>
      <c r="F7" s="3">
        <f t="shared" si="2"/>
        <v>0.93119921534165795</v>
      </c>
      <c r="G7" s="2">
        <f t="shared" si="2"/>
        <v>1.094410931484872</v>
      </c>
      <c r="H7" s="2">
        <f t="shared" si="2"/>
        <v>1.0221837689199529</v>
      </c>
      <c r="I7" s="2">
        <f t="shared" si="2"/>
        <v>1.0627471281637475</v>
      </c>
      <c r="J7" s="9">
        <f t="shared" si="3"/>
        <v>3.7247968613666318</v>
      </c>
      <c r="K7" s="6">
        <f t="shared" si="0"/>
        <v>4.377643725939488</v>
      </c>
      <c r="L7" s="6">
        <f t="shared" si="0"/>
        <v>4.0887350756798115</v>
      </c>
      <c r="M7" s="10">
        <f t="shared" si="0"/>
        <v>4.25098851265499</v>
      </c>
      <c r="N7" s="2">
        <f t="shared" si="4"/>
        <v>80.311199746689582</v>
      </c>
      <c r="O7" s="2">
        <f t="shared" si="5"/>
        <v>112.1252696912556</v>
      </c>
      <c r="P7" s="2">
        <f t="shared" si="6"/>
        <v>101.42806293049887</v>
      </c>
      <c r="Q7" s="4">
        <f t="shared" si="7"/>
        <v>97.20334279713127</v>
      </c>
      <c r="R7" s="3">
        <f t="shared" si="8"/>
        <v>4.385909085033993</v>
      </c>
      <c r="S7" s="2">
        <f t="shared" si="1"/>
        <v>4.7196167256492503</v>
      </c>
      <c r="T7" s="2">
        <f t="shared" si="1"/>
        <v>4.6193498076062021</v>
      </c>
      <c r="U7" s="4">
        <f t="shared" si="1"/>
        <v>4.5768051017920275</v>
      </c>
      <c r="V7" s="9">
        <f t="shared" si="9"/>
        <v>4.5754201800203678</v>
      </c>
      <c r="W7" s="10">
        <f t="shared" si="10"/>
        <v>0.13980799820036627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382.83896047227603</v>
      </c>
      <c r="C8" s="12">
        <v>358.61534465533703</v>
      </c>
      <c r="D8" s="12">
        <v>441.060543874448</v>
      </c>
      <c r="E8" s="12">
        <v>432.33337692645802</v>
      </c>
      <c r="F8" s="3">
        <f t="shared" si="2"/>
        <v>0.89430385593613437</v>
      </c>
      <c r="G8" s="2">
        <f t="shared" si="2"/>
        <v>0.83771799277560355</v>
      </c>
      <c r="H8" s="2">
        <f t="shared" si="2"/>
        <v>1.0303082648683863</v>
      </c>
      <c r="I8" s="2">
        <f t="shared" si="2"/>
        <v>1.0099217842360133</v>
      </c>
      <c r="J8" s="9">
        <f t="shared" si="3"/>
        <v>3.5772154237445375</v>
      </c>
      <c r="K8" s="6">
        <f t="shared" si="0"/>
        <v>3.3508719711024142</v>
      </c>
      <c r="L8" s="6">
        <f t="shared" si="0"/>
        <v>4.1212330594735453</v>
      </c>
      <c r="M8" s="10">
        <f t="shared" si="0"/>
        <v>4.0396871369440532</v>
      </c>
      <c r="N8" s="2">
        <f t="shared" si="4"/>
        <v>77.129162508980215</v>
      </c>
      <c r="O8" s="2">
        <f t="shared" si="5"/>
        <v>85.826405021138299</v>
      </c>
      <c r="P8" s="2">
        <f t="shared" si="6"/>
        <v>102.23423097130721</v>
      </c>
      <c r="Q8" s="4">
        <f t="shared" si="7"/>
        <v>92.371713637092029</v>
      </c>
      <c r="R8" s="3">
        <f t="shared" si="8"/>
        <v>4.3454814517121907</v>
      </c>
      <c r="S8" s="2">
        <f t="shared" si="1"/>
        <v>4.4523267099774611</v>
      </c>
      <c r="T8" s="2">
        <f t="shared" si="1"/>
        <v>4.6272665627002194</v>
      </c>
      <c r="U8" s="4">
        <f t="shared" si="1"/>
        <v>4.5258208023117463</v>
      </c>
      <c r="V8" s="9">
        <f t="shared" si="9"/>
        <v>4.4877238816754046</v>
      </c>
      <c r="W8" s="10">
        <f t="shared" si="10"/>
        <v>0.11889687945949694</v>
      </c>
      <c r="Z8">
        <f>-LN(2)/Z5</f>
        <v>495.11397040328285</v>
      </c>
      <c r="AB8">
        <f>-LN(2)/AB5</f>
        <v>804.85245058749092</v>
      </c>
      <c r="AD8">
        <f>-LN(2)/AD5</f>
        <v>-1622.7144953530017</v>
      </c>
      <c r="AF8">
        <f>-LN(2)/AF5</f>
        <v>-1698.0062588206913</v>
      </c>
      <c r="AH8">
        <f>-LN(2)/AH5</f>
        <v>1944.5573487123559</v>
      </c>
    </row>
    <row r="9" spans="1:35">
      <c r="A9">
        <v>240</v>
      </c>
      <c r="B9" s="12"/>
      <c r="C9" s="12"/>
      <c r="D9" s="12"/>
      <c r="E9" s="12"/>
      <c r="F9" s="3">
        <f t="shared" si="2"/>
        <v>0</v>
      </c>
      <c r="G9" s="2">
        <f t="shared" si="2"/>
        <v>0</v>
      </c>
      <c r="H9" s="2">
        <f t="shared" si="2"/>
        <v>0</v>
      </c>
      <c r="I9" s="2">
        <f t="shared" si="2"/>
        <v>0</v>
      </c>
      <c r="J9" s="9">
        <f t="shared" si="3"/>
        <v>0</v>
      </c>
      <c r="K9" s="6">
        <f t="shared" si="0"/>
        <v>0</v>
      </c>
      <c r="L9" s="6">
        <f t="shared" si="0"/>
        <v>0</v>
      </c>
      <c r="M9" s="10">
        <f t="shared" si="0"/>
        <v>0</v>
      </c>
      <c r="N9" s="2">
        <f t="shared" si="4"/>
        <v>0</v>
      </c>
      <c r="O9" s="2">
        <f t="shared" si="5"/>
        <v>0</v>
      </c>
      <c r="P9" s="2">
        <f t="shared" si="6"/>
        <v>0</v>
      </c>
      <c r="Q9" s="4">
        <f t="shared" si="7"/>
        <v>0</v>
      </c>
      <c r="R9" s="3" t="e">
        <f t="shared" si="8"/>
        <v>#NUM!</v>
      </c>
      <c r="S9" s="2" t="e">
        <f t="shared" si="1"/>
        <v>#NUM!</v>
      </c>
      <c r="T9" s="2" t="e">
        <f t="shared" si="1"/>
        <v>#NUM!</v>
      </c>
      <c r="U9" s="4" t="e">
        <f t="shared" si="1"/>
        <v>#NUM!</v>
      </c>
      <c r="V9" s="9" t="e">
        <f t="shared" si="9"/>
        <v>#NUM!</v>
      </c>
      <c r="W9" s="10" t="e">
        <f t="shared" si="10"/>
        <v>#NUM!</v>
      </c>
    </row>
    <row r="10" spans="1:35" ht="16.5">
      <c r="A10" t="s">
        <v>1</v>
      </c>
      <c r="B10" s="12">
        <v>408.94245900642602</v>
      </c>
      <c r="C10" s="12">
        <v>398.65741887610301</v>
      </c>
      <c r="D10" s="12">
        <v>432.84848324264499</v>
      </c>
      <c r="E10" s="12">
        <v>337.88991421066402</v>
      </c>
      <c r="F10" s="3">
        <f t="shared" si="2"/>
        <v>0.95528108605846962</v>
      </c>
      <c r="G10" s="2">
        <f t="shared" si="2"/>
        <v>0.93125544604612853</v>
      </c>
      <c r="H10" s="2">
        <f t="shared" si="2"/>
        <v>1.0111250618862682</v>
      </c>
      <c r="I10" s="2">
        <f t="shared" si="2"/>
        <v>0.78930381794934668</v>
      </c>
      <c r="J10" s="9">
        <f t="shared" si="3"/>
        <v>3.8211243442338785</v>
      </c>
      <c r="K10" s="6">
        <f t="shared" si="0"/>
        <v>3.7250217841845141</v>
      </c>
      <c r="L10" s="6">
        <f t="shared" si="0"/>
        <v>4.0445002475450726</v>
      </c>
      <c r="M10" s="10">
        <f t="shared" si="0"/>
        <v>3.1572152717973867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2.7993554673302148</v>
      </c>
      <c r="AB11">
        <f t="shared" ref="AB11:AH11" si="11">(0.693/AB8)*(100/0.05)</f>
        <v>1.7220547679121911</v>
      </c>
      <c r="AD11">
        <f t="shared" si="11"/>
        <v>-0.85412437244451478</v>
      </c>
      <c r="AF11">
        <f t="shared" si="11"/>
        <v>-0.8162514082619533</v>
      </c>
      <c r="AH11">
        <f t="shared" si="11"/>
        <v>0.71275861363398696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8.6332122612463831</v>
      </c>
      <c r="AB14">
        <f>(0.693/AB8)*(25.7)*(0.1/50000)*(120000000)</f>
        <v>5.3108169042411966</v>
      </c>
      <c r="AD14">
        <f>(0.693/AD8)*(25.7)*(0.1/50000)*(120000000)</f>
        <v>-2.6341195646188833</v>
      </c>
      <c r="AF14">
        <f>(0.693/AF8)*(25.7)*(0.1/50000)*(120000000)</f>
        <v>-2.5173193430798637</v>
      </c>
      <c r="AH14">
        <f>(0.693/AH8)*(25.7)*(0.1/50000)*(120000000)</f>
        <v>2.1981475644472153</v>
      </c>
    </row>
    <row r="17" spans="1:2">
      <c r="A17" s="1" t="s">
        <v>5</v>
      </c>
      <c r="B17">
        <v>428.08600000000001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2E931-EEBD-4155-B27F-D1DE85DC1A2A}">
  <dimension ref="A2:AI17"/>
  <sheetViews>
    <sheetView workbookViewId="0">
      <selection activeCell="K8" sqref="K8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100.570995605523</v>
      </c>
      <c r="C3" s="12">
        <v>85.286921124030599</v>
      </c>
      <c r="D3" s="12">
        <v>84.428705607645796</v>
      </c>
      <c r="E3" s="12">
        <v>90.129651590940995</v>
      </c>
      <c r="F3" s="3">
        <f>B3/$B$17</f>
        <v>0.29397526389557355</v>
      </c>
      <c r="G3" s="2">
        <f>C3/$B$17</f>
        <v>0.24929896530626555</v>
      </c>
      <c r="H3" s="2">
        <f>D3/$B$17</f>
        <v>0.24679034807135133</v>
      </c>
      <c r="I3" s="2">
        <f>E3/$B$17</f>
        <v>0.26345456711187137</v>
      </c>
      <c r="J3" s="16">
        <f>F3*4</f>
        <v>1.1759010555822942</v>
      </c>
      <c r="K3" s="17">
        <f t="shared" ref="K3:M10" si="0">G3*4</f>
        <v>0.99719586122506221</v>
      </c>
      <c r="L3" s="17">
        <f t="shared" si="0"/>
        <v>0.98716139228540534</v>
      </c>
      <c r="M3" s="18">
        <f t="shared" si="0"/>
        <v>1.0538182684474855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79.782452640366699</v>
      </c>
      <c r="C4" s="12">
        <v>73.186168684275998</v>
      </c>
      <c r="D4" s="12">
        <v>77.026112667005194</v>
      </c>
      <c r="E4" s="12">
        <v>80.131096339261305</v>
      </c>
      <c r="F4" s="3">
        <f t="shared" ref="F4:I10" si="2">B4/$B$17</f>
        <v>0.23320906219506379</v>
      </c>
      <c r="G4" s="2">
        <f t="shared" si="2"/>
        <v>0.21392771467487071</v>
      </c>
      <c r="H4" s="2">
        <f t="shared" si="2"/>
        <v>0.22515210933130625</v>
      </c>
      <c r="I4" s="2">
        <f t="shared" si="2"/>
        <v>0.23422816937175006</v>
      </c>
      <c r="J4" s="9">
        <f t="shared" ref="J4:J10" si="3">F4*4</f>
        <v>0.93283624878025517</v>
      </c>
      <c r="K4" s="6">
        <f t="shared" si="0"/>
        <v>0.85571085869948282</v>
      </c>
      <c r="L4" s="6">
        <f t="shared" si="0"/>
        <v>0.900608437325225</v>
      </c>
      <c r="M4" s="10">
        <f t="shared" si="0"/>
        <v>0.93691267748700024</v>
      </c>
      <c r="N4" s="2">
        <f t="shared" ref="N4:N9" si="4">(J4/$J$3)*100</f>
        <v>79.32948476845479</v>
      </c>
      <c r="O4" s="2">
        <f t="shared" ref="O4:O9" si="5">(K4/$K$3)*100</f>
        <v>85.8117138240261</v>
      </c>
      <c r="P4" s="2">
        <f t="shared" ref="P4:P9" si="6">(L4/$L$3)*100</f>
        <v>91.232137354987202</v>
      </c>
      <c r="Q4" s="4">
        <f t="shared" ref="Q4:Q9" si="7">(M4/$M$3)*100</f>
        <v>88.906475199683726</v>
      </c>
      <c r="R4" s="3">
        <f t="shared" ref="R4:R9" si="8">LN(N4)</f>
        <v>4.3736098725046544</v>
      </c>
      <c r="S4" s="2">
        <f t="shared" si="1"/>
        <v>4.4521555219308091</v>
      </c>
      <c r="T4" s="2">
        <f t="shared" si="1"/>
        <v>4.5134072182862486</v>
      </c>
      <c r="U4" s="4">
        <f t="shared" si="1"/>
        <v>4.4875849767592113</v>
      </c>
      <c r="V4" s="9">
        <f t="shared" ref="V4:V9" si="9">AVERAGE(R4:U4)</f>
        <v>4.4566893973702308</v>
      </c>
      <c r="W4" s="10">
        <f t="shared" ref="W4:W9" si="10">_xlfn.STDEV.S(R4:U4)</f>
        <v>6.0811762879759763E-2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75.857135184683301</v>
      </c>
      <c r="C5" s="12">
        <v>75.978439487368902</v>
      </c>
      <c r="D5" s="12">
        <v>68.514916270269396</v>
      </c>
      <c r="E5" s="12">
        <v>74.287730115681995</v>
      </c>
      <c r="F5" s="3">
        <f t="shared" si="2"/>
        <v>0.221735115576949</v>
      </c>
      <c r="G5" s="2">
        <f t="shared" si="2"/>
        <v>0.2220896955846238</v>
      </c>
      <c r="H5" s="2">
        <f t="shared" si="2"/>
        <v>0.20027335386376013</v>
      </c>
      <c r="I5" s="2">
        <f t="shared" si="2"/>
        <v>0.21714764712701579</v>
      </c>
      <c r="J5" s="9">
        <f t="shared" si="3"/>
        <v>0.886940462307796</v>
      </c>
      <c r="K5" s="6">
        <f t="shared" si="0"/>
        <v>0.88835878233849519</v>
      </c>
      <c r="L5" s="6">
        <f t="shared" si="0"/>
        <v>0.80109341545504054</v>
      </c>
      <c r="M5" s="10">
        <f t="shared" si="0"/>
        <v>0.86859058850806314</v>
      </c>
      <c r="N5" s="2">
        <f t="shared" si="4"/>
        <v>75.426453450081482</v>
      </c>
      <c r="O5" s="2">
        <f t="shared" si="5"/>
        <v>89.085686862673114</v>
      </c>
      <c r="P5" s="2">
        <f t="shared" si="6"/>
        <v>81.151210097510656</v>
      </c>
      <c r="Q5" s="4">
        <f t="shared" si="7"/>
        <v>82.423185715663777</v>
      </c>
      <c r="R5" s="3">
        <f t="shared" si="8"/>
        <v>4.3231580549964352</v>
      </c>
      <c r="S5" s="2">
        <f t="shared" si="1"/>
        <v>4.4895986803006656</v>
      </c>
      <c r="T5" s="2">
        <f t="shared" si="1"/>
        <v>4.3963142057103024</v>
      </c>
      <c r="U5" s="4">
        <f t="shared" si="1"/>
        <v>4.4118667773799487</v>
      </c>
      <c r="V5" s="9">
        <f t="shared" si="9"/>
        <v>4.4052344295968382</v>
      </c>
      <c r="W5" s="10">
        <f t="shared" si="10"/>
        <v>6.8257884759847745E-2</v>
      </c>
      <c r="Z5" cm="1">
        <f t="array" ref="Z5:AA5">LINEST(R3:R9,A3:A9)</f>
        <v>-6.1159914297737022E-3</v>
      </c>
      <c r="AA5">
        <v>4.5274372012882047</v>
      </c>
      <c r="AB5" cm="1">
        <f t="array" ref="AB5:AC5">LINEST(S3:S9,A3:A9)</f>
        <v>-5.5519563476166432E-3</v>
      </c>
      <c r="AC5">
        <v>4.6341856096710643</v>
      </c>
      <c r="AD5" cm="1">
        <f t="array" ref="AD5:AE5">LINEST(T3:T9,A3:A9)</f>
        <v>-6.0020263618670586E-3</v>
      </c>
      <c r="AE5">
        <v>4.6064032198722602</v>
      </c>
      <c r="AF5" cm="1">
        <f t="array" ref="AF5:AG5">LINEST(U3:U9,A3:A9)</f>
        <v>-6.0138113627381008E-3</v>
      </c>
      <c r="AG5">
        <v>4.6056168544154827</v>
      </c>
      <c r="AH5" cm="1">
        <f t="array" ref="AH5:AI5">LINEST(V3:V9,A3:A9)</f>
        <v>-5.9209463754988758E-3</v>
      </c>
      <c r="AI5">
        <v>4.593410721311753</v>
      </c>
    </row>
    <row r="6" spans="1:35">
      <c r="A6">
        <v>60</v>
      </c>
      <c r="B6" s="12">
        <v>70.783054525517002</v>
      </c>
      <c r="C6" s="12">
        <v>74.321300859416098</v>
      </c>
      <c r="D6" s="12">
        <v>56.479105160670599</v>
      </c>
      <c r="E6" s="12">
        <v>70.993273772325594</v>
      </c>
      <c r="F6" s="3">
        <f t="shared" si="2"/>
        <v>0.20690326279648472</v>
      </c>
      <c r="G6" s="2">
        <f t="shared" si="2"/>
        <v>0.21724577649512022</v>
      </c>
      <c r="H6" s="2">
        <f t="shared" si="2"/>
        <v>0.16509193077215781</v>
      </c>
      <c r="I6" s="2">
        <f t="shared" si="2"/>
        <v>0.20751774670592998</v>
      </c>
      <c r="J6" s="9">
        <f t="shared" si="3"/>
        <v>0.82761305118593886</v>
      </c>
      <c r="K6" s="6">
        <f t="shared" si="0"/>
        <v>0.8689831059804809</v>
      </c>
      <c r="L6" s="6">
        <f t="shared" si="0"/>
        <v>0.66036772308863123</v>
      </c>
      <c r="M6" s="10">
        <f t="shared" si="0"/>
        <v>0.83007098682371994</v>
      </c>
      <c r="N6" s="2">
        <f t="shared" si="4"/>
        <v>70.381181074466625</v>
      </c>
      <c r="O6" s="2">
        <f t="shared" si="5"/>
        <v>87.142670740021828</v>
      </c>
      <c r="P6" s="2">
        <f t="shared" si="6"/>
        <v>66.895618917976023</v>
      </c>
      <c r="Q6" s="4">
        <f t="shared" si="7"/>
        <v>78.767944310417363</v>
      </c>
      <c r="R6" s="3">
        <f t="shared" si="8"/>
        <v>4.2539259131460208</v>
      </c>
      <c r="S6" s="2">
        <f t="shared" si="1"/>
        <v>4.4675466690608259</v>
      </c>
      <c r="T6" s="2">
        <f t="shared" si="1"/>
        <v>4.2031334779640446</v>
      </c>
      <c r="U6" s="4">
        <f t="shared" si="1"/>
        <v>4.3665061160078933</v>
      </c>
      <c r="V6" s="9">
        <f t="shared" si="9"/>
        <v>4.3227780440446963</v>
      </c>
      <c r="W6" s="10">
        <f t="shared" si="10"/>
        <v>0.11821666152816625</v>
      </c>
    </row>
    <row r="7" spans="1:35">
      <c r="A7">
        <v>90</v>
      </c>
      <c r="B7" s="12">
        <v>49.3104965528047</v>
      </c>
      <c r="C7" s="12">
        <v>50.271003324166799</v>
      </c>
      <c r="D7" s="12">
        <v>46.539558140995098</v>
      </c>
      <c r="E7" s="12">
        <v>52.212147391805203</v>
      </c>
      <c r="F7" s="3">
        <f t="shared" si="2"/>
        <v>0.14413764276324278</v>
      </c>
      <c r="G7" s="2">
        <f t="shared" si="2"/>
        <v>0.14694526368699498</v>
      </c>
      <c r="H7" s="2">
        <f t="shared" si="2"/>
        <v>0.13603801775758781</v>
      </c>
      <c r="I7" s="2">
        <f t="shared" si="2"/>
        <v>0.15261934830858531</v>
      </c>
      <c r="J7" s="9">
        <f t="shared" si="3"/>
        <v>0.57655057105297114</v>
      </c>
      <c r="K7" s="6">
        <f t="shared" si="0"/>
        <v>0.58778105474797993</v>
      </c>
      <c r="L7" s="6">
        <f t="shared" si="0"/>
        <v>0.54415207103035124</v>
      </c>
      <c r="M7" s="10">
        <f t="shared" si="0"/>
        <v>0.61047739323434125</v>
      </c>
      <c r="N7" s="2">
        <f t="shared" si="4"/>
        <v>49.030534356265989</v>
      </c>
      <c r="O7" s="2">
        <f t="shared" si="5"/>
        <v>58.94339092281097</v>
      </c>
      <c r="P7" s="2">
        <f t="shared" si="6"/>
        <v>55.122908501371725</v>
      </c>
      <c r="Q7" s="4">
        <f t="shared" si="7"/>
        <v>57.930044630343481</v>
      </c>
      <c r="R7" s="3">
        <f t="shared" si="8"/>
        <v>3.8924432541610852</v>
      </c>
      <c r="S7" s="2">
        <f t="shared" si="1"/>
        <v>4.0765775074295316</v>
      </c>
      <c r="T7" s="2">
        <f t="shared" si="1"/>
        <v>4.0095653920290317</v>
      </c>
      <c r="U7" s="4">
        <f t="shared" si="1"/>
        <v>4.0592361555267322</v>
      </c>
      <c r="V7" s="9">
        <f t="shared" si="9"/>
        <v>4.0094555772865954</v>
      </c>
      <c r="W7" s="10">
        <f t="shared" si="10"/>
        <v>8.3016776012526661E-2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43.0378523815113</v>
      </c>
      <c r="C8" s="12">
        <v>46.350730982471099</v>
      </c>
      <c r="D8" s="12">
        <v>50.049617208961202</v>
      </c>
      <c r="E8" s="12">
        <v>39.657730329473097</v>
      </c>
      <c r="F8" s="3">
        <f t="shared" si="2"/>
        <v>0.12580231442651363</v>
      </c>
      <c r="G8" s="2">
        <f t="shared" si="2"/>
        <v>0.13548606425028162</v>
      </c>
      <c r="H8" s="2">
        <f t="shared" si="2"/>
        <v>0.14629813832795352</v>
      </c>
      <c r="I8" s="2">
        <f t="shared" si="2"/>
        <v>0.11592200782057395</v>
      </c>
      <c r="J8" s="9">
        <f t="shared" si="3"/>
        <v>0.50320925770605451</v>
      </c>
      <c r="K8" s="6">
        <f t="shared" si="0"/>
        <v>0.54194425700112647</v>
      </c>
      <c r="L8" s="6">
        <f t="shared" si="0"/>
        <v>0.58519255331181408</v>
      </c>
      <c r="M8" s="10">
        <f t="shared" si="0"/>
        <v>0.4636880312822958</v>
      </c>
      <c r="N8" s="2">
        <f t="shared" si="4"/>
        <v>42.793503357888426</v>
      </c>
      <c r="O8" s="2">
        <f t="shared" si="5"/>
        <v>54.346821730220995</v>
      </c>
      <c r="P8" s="2">
        <f t="shared" si="6"/>
        <v>59.28033226228775</v>
      </c>
      <c r="Q8" s="4">
        <f t="shared" si="7"/>
        <v>44.000758495619358</v>
      </c>
      <c r="R8" s="3">
        <f t="shared" si="8"/>
        <v>3.7563863003628351</v>
      </c>
      <c r="S8" s="2">
        <f t="shared" si="1"/>
        <v>3.9953861340325032</v>
      </c>
      <c r="T8" s="2">
        <f t="shared" si="1"/>
        <v>4.0822775859364917</v>
      </c>
      <c r="U8" s="4">
        <f t="shared" si="1"/>
        <v>3.7842068723064828</v>
      </c>
      <c r="V8" s="9">
        <f t="shared" si="9"/>
        <v>3.9045642231595781</v>
      </c>
      <c r="W8" s="10">
        <f t="shared" si="10"/>
        <v>0.15945035540131927</v>
      </c>
      <c r="Z8">
        <f>-LN(2)/Z5</f>
        <v>113.33357616977439</v>
      </c>
      <c r="AB8">
        <f>-LN(2)/AB5</f>
        <v>124.84737580069431</v>
      </c>
      <c r="AD8">
        <f>-LN(2)/AD5</f>
        <v>115.48552751513191</v>
      </c>
      <c r="AF8">
        <f>-LN(2)/AF5</f>
        <v>115.25921562068318</v>
      </c>
      <c r="AH8">
        <f>-LN(2)/AH5</f>
        <v>117.06695798296998</v>
      </c>
    </row>
    <row r="9" spans="1:35">
      <c r="A9">
        <v>240</v>
      </c>
      <c r="B9" s="12">
        <v>22.168786818794199</v>
      </c>
      <c r="C9" s="12">
        <v>22.474463852958401</v>
      </c>
      <c r="D9" s="12">
        <v>18.813357332798802</v>
      </c>
      <c r="E9" s="12">
        <v>21.827281046438301</v>
      </c>
      <c r="F9" s="3">
        <f t="shared" si="2"/>
        <v>6.4800740174255994E-2</v>
      </c>
      <c r="G9" s="2">
        <f t="shared" si="2"/>
        <v>6.5694253122439469E-2</v>
      </c>
      <c r="H9" s="2">
        <f t="shared" si="2"/>
        <v>5.4992611471845941E-2</v>
      </c>
      <c r="I9" s="2">
        <f t="shared" si="2"/>
        <v>6.3802497599985672E-2</v>
      </c>
      <c r="J9" s="9">
        <f t="shared" si="3"/>
        <v>0.25920296069702398</v>
      </c>
      <c r="K9" s="6">
        <f t="shared" si="0"/>
        <v>0.26277701248975788</v>
      </c>
      <c r="L9" s="6">
        <f t="shared" si="0"/>
        <v>0.21997044588738376</v>
      </c>
      <c r="M9" s="10">
        <f t="shared" si="0"/>
        <v>0.25520999039994269</v>
      </c>
      <c r="N9" s="2">
        <f t="shared" si="4"/>
        <v>22.042922698854905</v>
      </c>
      <c r="O9" s="2">
        <f t="shared" si="5"/>
        <v>26.351594777673309</v>
      </c>
      <c r="P9" s="2">
        <f t="shared" si="6"/>
        <v>22.283128939850851</v>
      </c>
      <c r="Q9" s="4">
        <f t="shared" si="7"/>
        <v>24.21764720172532</v>
      </c>
      <c r="R9" s="3">
        <f t="shared" si="8"/>
        <v>3.0929915843339053</v>
      </c>
      <c r="S9" s="2">
        <f t="shared" si="1"/>
        <v>3.2715287960277886</v>
      </c>
      <c r="T9" s="2">
        <f t="shared" si="1"/>
        <v>3.1038298423553901</v>
      </c>
      <c r="U9" s="4">
        <f t="shared" si="1"/>
        <v>3.1870815906203727</v>
      </c>
      <c r="V9" s="9">
        <f t="shared" si="9"/>
        <v>3.1638579533343645</v>
      </c>
      <c r="W9" s="10">
        <f t="shared" si="10"/>
        <v>8.3182057476592589E-2</v>
      </c>
    </row>
    <row r="10" spans="1:35" ht="16.5">
      <c r="A10" t="s">
        <v>1</v>
      </c>
      <c r="B10" s="12">
        <v>84.064313508616905</v>
      </c>
      <c r="C10" s="12">
        <v>91.643584241593004</v>
      </c>
      <c r="D10" s="12">
        <v>85.782872300151695</v>
      </c>
      <c r="E10" s="12">
        <v>93.532311618884194</v>
      </c>
      <c r="F10" s="3">
        <f t="shared" si="2"/>
        <v>0.24572520734336595</v>
      </c>
      <c r="G10" s="2">
        <f t="shared" si="2"/>
        <v>0.26787988623908016</v>
      </c>
      <c r="H10" s="2">
        <f t="shared" si="2"/>
        <v>0.25074866138416252</v>
      </c>
      <c r="I10" s="2">
        <f t="shared" si="2"/>
        <v>0.27340075362060462</v>
      </c>
      <c r="J10" s="9">
        <f t="shared" si="3"/>
        <v>0.98290082937346379</v>
      </c>
      <c r="K10" s="6">
        <f t="shared" si="0"/>
        <v>1.0715195449563206</v>
      </c>
      <c r="L10" s="6">
        <f t="shared" si="0"/>
        <v>1.0029946455366501</v>
      </c>
      <c r="M10" s="10">
        <f t="shared" si="0"/>
        <v>1.0936030144824185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12.229385561113535</v>
      </c>
      <c r="AB11">
        <f t="shared" ref="AB11:AH11" si="11">(0.693/AB8)*(100/0.05)</f>
        <v>11.101554927454806</v>
      </c>
      <c r="AD11">
        <f t="shared" si="11"/>
        <v>12.001503823224899</v>
      </c>
      <c r="AF11">
        <f t="shared" si="11"/>
        <v>12.025068820191445</v>
      </c>
      <c r="AH11">
        <f t="shared" si="11"/>
        <v>11.839378282996169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37.71542507047414</v>
      </c>
      <c r="AB14">
        <f>(0.693/AB8)*(25.7)*(0.1/50000)*(120000000)</f>
        <v>34.237195396270621</v>
      </c>
      <c r="AD14">
        <f>(0.693/AD8)*(25.7)*(0.1/50000)*(120000000)</f>
        <v>37.012637790825593</v>
      </c>
      <c r="AF14">
        <f>(0.693/AF8)*(25.7)*(0.1/50000)*(120000000)</f>
        <v>37.085312241470412</v>
      </c>
      <c r="AH14">
        <f>(0.693/AH8)*(25.7)*(0.1/50000)*(120000000)</f>
        <v>36.512642624760183</v>
      </c>
    </row>
    <row r="17" spans="1:2">
      <c r="A17" s="1" t="s">
        <v>5</v>
      </c>
      <c r="B17">
        <v>342.10700000000003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8F0B7-EF5C-4323-9C6C-2A1324EAD997}">
  <dimension ref="A2:AI17"/>
  <sheetViews>
    <sheetView workbookViewId="0">
      <selection activeCell="K5" sqref="K5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94.691850700472202</v>
      </c>
      <c r="C3" s="12">
        <v>91.776165927225307</v>
      </c>
      <c r="D3" s="12">
        <v>79.707663150628306</v>
      </c>
      <c r="E3" s="12">
        <v>82.525166778385397</v>
      </c>
      <c r="F3" s="3">
        <f>B3/$B$17</f>
        <v>0.45512018562269452</v>
      </c>
      <c r="G3" s="2">
        <f>C3/$B$17</f>
        <v>0.44110644541800792</v>
      </c>
      <c r="H3" s="2">
        <f>D3/$B$17</f>
        <v>0.38310125085013536</v>
      </c>
      <c r="I3" s="2">
        <f>E3/$B$17</f>
        <v>0.39664310017055449</v>
      </c>
      <c r="J3" s="16">
        <f>F3*4</f>
        <v>1.8204807424907781</v>
      </c>
      <c r="K3" s="17">
        <f t="shared" ref="K3:M10" si="0">G3*4</f>
        <v>1.7644257816720317</v>
      </c>
      <c r="L3" s="17">
        <f t="shared" si="0"/>
        <v>1.5324050034005414</v>
      </c>
      <c r="M3" s="18">
        <f t="shared" si="0"/>
        <v>1.5865724006822179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95.897257988492001</v>
      </c>
      <c r="C4" s="12">
        <v>86.939322643635705</v>
      </c>
      <c r="D4" s="12">
        <v>82.163723084741505</v>
      </c>
      <c r="E4" s="12">
        <v>74.886216215088396</v>
      </c>
      <c r="F4" s="3">
        <f t="shared" ref="F4:I10" si="2">B4/$B$17</f>
        <v>0.46091376959656638</v>
      </c>
      <c r="G4" s="2">
        <f t="shared" si="2"/>
        <v>0.41785898540142802</v>
      </c>
      <c r="H4" s="2">
        <f t="shared" si="2"/>
        <v>0.39490588287332684</v>
      </c>
      <c r="I4" s="2">
        <f t="shared" si="2"/>
        <v>0.35992779074728032</v>
      </c>
      <c r="J4" s="9">
        <f t="shared" ref="J4:J10" si="3">F4*4</f>
        <v>1.8436550783862655</v>
      </c>
      <c r="K4" s="6">
        <f t="shared" si="0"/>
        <v>1.6714359416057121</v>
      </c>
      <c r="L4" s="6">
        <f t="shared" si="0"/>
        <v>1.5796235314933074</v>
      </c>
      <c r="M4" s="10">
        <f t="shared" si="0"/>
        <v>1.4397111629891213</v>
      </c>
      <c r="N4" s="2">
        <f t="shared" ref="N4:N9" si="4">(J4/$J$3)*100</f>
        <v>101.27297890906443</v>
      </c>
      <c r="O4" s="2">
        <f t="shared" ref="O4:O9" si="5">(K4/$K$3)*100</f>
        <v>94.729739214182246</v>
      </c>
      <c r="P4" s="2">
        <f t="shared" ref="P4:P9" si="6">(L4/$L$3)*100</f>
        <v>103.08133476385055</v>
      </c>
      <c r="Q4" s="4">
        <f t="shared" ref="Q4:Q9" si="7">(M4/$M$3)*100</f>
        <v>90.743489699559433</v>
      </c>
      <c r="R4" s="3">
        <f t="shared" ref="R4:R9" si="8">LN(N4)</f>
        <v>4.6178196324251877</v>
      </c>
      <c r="S4" s="2">
        <f t="shared" si="1"/>
        <v>4.5510279869456429</v>
      </c>
      <c r="T4" s="2">
        <f t="shared" si="1"/>
        <v>4.6355183345153321</v>
      </c>
      <c r="U4" s="4">
        <f t="shared" si="1"/>
        <v>4.5080367317237764</v>
      </c>
      <c r="V4" s="9">
        <f t="shared" ref="V4:V9" si="9">AVERAGE(R4:U4)</f>
        <v>4.5781006714024848</v>
      </c>
      <c r="W4" s="10">
        <f t="shared" ref="W4:W9" si="10">_xlfn.STDEV.S(R4:U4)</f>
        <v>5.9206615027559313E-2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86.598276494233005</v>
      </c>
      <c r="C5" s="12">
        <v>72.726928882978598</v>
      </c>
      <c r="D5" s="12">
        <v>71.039225062891603</v>
      </c>
      <c r="E5" s="12">
        <v>89.338608546349803</v>
      </c>
      <c r="F5" s="3">
        <f t="shared" si="2"/>
        <v>0.41621980541208509</v>
      </c>
      <c r="G5" s="2">
        <f t="shared" si="2"/>
        <v>0.34954954547978506</v>
      </c>
      <c r="H5" s="2">
        <f t="shared" si="2"/>
        <v>0.34143788570978234</v>
      </c>
      <c r="I5" s="2">
        <f t="shared" si="2"/>
        <v>0.42939074275253558</v>
      </c>
      <c r="J5" s="9">
        <f t="shared" si="3"/>
        <v>1.6648792216483403</v>
      </c>
      <c r="K5" s="6">
        <f t="shared" si="0"/>
        <v>1.3981981819191402</v>
      </c>
      <c r="L5" s="6">
        <f t="shared" si="0"/>
        <v>1.3657515428391294</v>
      </c>
      <c r="M5" s="10">
        <f t="shared" si="0"/>
        <v>1.7175629710101423</v>
      </c>
      <c r="N5" s="2">
        <f t="shared" si="4"/>
        <v>91.452723601484294</v>
      </c>
      <c r="O5" s="2">
        <f t="shared" si="5"/>
        <v>79.243808180707873</v>
      </c>
      <c r="P5" s="2">
        <f t="shared" si="6"/>
        <v>89.124711796712148</v>
      </c>
      <c r="Q5" s="4">
        <f t="shared" si="7"/>
        <v>108.25619872573095</v>
      </c>
      <c r="R5" s="3">
        <f t="shared" si="8"/>
        <v>4.5158221568043695</v>
      </c>
      <c r="S5" s="2">
        <f t="shared" si="1"/>
        <v>4.372529279493178</v>
      </c>
      <c r="T5" s="2">
        <f t="shared" si="1"/>
        <v>4.4900366450317524</v>
      </c>
      <c r="U5" s="4">
        <f t="shared" si="1"/>
        <v>4.6845006282983848</v>
      </c>
      <c r="V5" s="9">
        <f t="shared" si="9"/>
        <v>4.5157221774069214</v>
      </c>
      <c r="W5" s="10">
        <f t="shared" si="10"/>
        <v>0.12864696921878055</v>
      </c>
      <c r="Z5" cm="1">
        <f t="array" ref="Z5:AA5">LINEST(R3:R9,A3:A9)</f>
        <v>-1.0754803477692274E-3</v>
      </c>
      <c r="AA5">
        <v>4.5765290418554319</v>
      </c>
      <c r="AB5" cm="1">
        <f t="array" ref="AB5:AC5">LINEST(S3:S9,A3:A9)</f>
        <v>-1.0946603396279606E-3</v>
      </c>
      <c r="AC5">
        <v>4.5210075568647348</v>
      </c>
      <c r="AD5" cm="1">
        <f t="array" ref="AD5:AE5">LINEST(T3:T9,A3:A9)</f>
        <v>-7.5745844049516738E-4</v>
      </c>
      <c r="AE5">
        <v>4.6299640801763857</v>
      </c>
      <c r="AF5" cm="1">
        <f t="array" ref="AF5:AG5">LINEST(U3:U9,A3:A9)</f>
        <v>-7.1248888255178507E-4</v>
      </c>
      <c r="AG5">
        <v>4.6453310251494164</v>
      </c>
      <c r="AH5" cm="1">
        <f t="array" ref="AH5:AI5">LINEST(V3:V9,A3:A9)</f>
        <v>-9.100220026110337E-4</v>
      </c>
      <c r="AI5">
        <v>4.5932079260114929</v>
      </c>
    </row>
    <row r="6" spans="1:35">
      <c r="A6">
        <v>60</v>
      </c>
      <c r="B6" s="12">
        <v>85.877900804807695</v>
      </c>
      <c r="C6" s="12">
        <v>78.896065885991803</v>
      </c>
      <c r="D6" s="12">
        <v>86.3264125128388</v>
      </c>
      <c r="E6" s="12">
        <v>92.330348783653506</v>
      </c>
      <c r="F6" s="3">
        <f t="shared" si="2"/>
        <v>0.41275744286384003</v>
      </c>
      <c r="G6" s="2">
        <f t="shared" si="2"/>
        <v>0.37920044740189945</v>
      </c>
      <c r="H6" s="2">
        <f t="shared" si="2"/>
        <v>0.41491313768132504</v>
      </c>
      <c r="I6" s="2">
        <f t="shared" si="2"/>
        <v>0.44377003053774894</v>
      </c>
      <c r="J6" s="9">
        <f t="shared" si="3"/>
        <v>1.6510297714553601</v>
      </c>
      <c r="K6" s="6">
        <f t="shared" si="0"/>
        <v>1.5168017896075978</v>
      </c>
      <c r="L6" s="6">
        <f t="shared" si="0"/>
        <v>1.6596525507253002</v>
      </c>
      <c r="M6" s="10">
        <f t="shared" si="0"/>
        <v>1.7750801221509958</v>
      </c>
      <c r="N6" s="2">
        <f t="shared" si="4"/>
        <v>90.691965749465965</v>
      </c>
      <c r="O6" s="2">
        <f t="shared" si="5"/>
        <v>85.965746214058569</v>
      </c>
      <c r="P6" s="2">
        <f t="shared" si="6"/>
        <v>108.3037804655026</v>
      </c>
      <c r="Q6" s="4">
        <f t="shared" si="7"/>
        <v>111.8814446405169</v>
      </c>
      <c r="R6" s="3">
        <f t="shared" si="8"/>
        <v>4.5074687727066038</v>
      </c>
      <c r="S6" s="2">
        <f t="shared" si="1"/>
        <v>4.4539489170745306</v>
      </c>
      <c r="T6" s="2">
        <f t="shared" si="1"/>
        <v>4.6849400607430587</v>
      </c>
      <c r="U6" s="4">
        <f t="shared" si="1"/>
        <v>4.7174397806611639</v>
      </c>
      <c r="V6" s="9">
        <f t="shared" si="9"/>
        <v>4.5909493827963388</v>
      </c>
      <c r="W6" s="10">
        <f t="shared" si="10"/>
        <v>0.12983606094075262</v>
      </c>
    </row>
    <row r="7" spans="1:35">
      <c r="A7">
        <v>90</v>
      </c>
      <c r="B7" s="12">
        <v>77.451794817924593</v>
      </c>
      <c r="C7" s="12">
        <v>73.089187260319406</v>
      </c>
      <c r="D7" s="12">
        <v>79.467295505696001</v>
      </c>
      <c r="E7" s="12">
        <v>80.968565487896498</v>
      </c>
      <c r="F7" s="3">
        <f t="shared" si="2"/>
        <v>0.37225880552114832</v>
      </c>
      <c r="G7" s="2">
        <f t="shared" si="2"/>
        <v>0.35129067841486983</v>
      </c>
      <c r="H7" s="2">
        <f t="shared" si="2"/>
        <v>0.38194596487388677</v>
      </c>
      <c r="I7" s="2">
        <f t="shared" si="2"/>
        <v>0.3891615622871229</v>
      </c>
      <c r="J7" s="9">
        <f t="shared" si="3"/>
        <v>1.4890352220845933</v>
      </c>
      <c r="K7" s="6">
        <f t="shared" si="0"/>
        <v>1.4051627136594793</v>
      </c>
      <c r="L7" s="6">
        <f t="shared" si="0"/>
        <v>1.5277838594955471</v>
      </c>
      <c r="M7" s="10">
        <f t="shared" si="0"/>
        <v>1.5566462491484916</v>
      </c>
      <c r="N7" s="2">
        <f t="shared" si="4"/>
        <v>81.79351680739552</v>
      </c>
      <c r="O7" s="2">
        <f t="shared" si="5"/>
        <v>79.638527630666218</v>
      </c>
      <c r="P7" s="2">
        <f t="shared" si="6"/>
        <v>99.698438474506432</v>
      </c>
      <c r="Q7" s="4">
        <f t="shared" si="7"/>
        <v>98.113785950085969</v>
      </c>
      <c r="R7" s="3">
        <f t="shared" si="8"/>
        <v>4.4041979838344218</v>
      </c>
      <c r="S7" s="2">
        <f t="shared" si="1"/>
        <v>4.3774979912132688</v>
      </c>
      <c r="T7" s="2">
        <f t="shared" si="1"/>
        <v>4.6021500146034775</v>
      </c>
      <c r="U7" s="4">
        <f t="shared" si="1"/>
        <v>4.5861278862605115</v>
      </c>
      <c r="V7" s="9">
        <f t="shared" si="9"/>
        <v>4.4924934689779192</v>
      </c>
      <c r="W7" s="10">
        <f t="shared" si="10"/>
        <v>0.11805650441127268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79.756074880819597</v>
      </c>
      <c r="C8" s="12">
        <v>74.373774949269404</v>
      </c>
      <c r="D8" s="12">
        <v>76.260825226414198</v>
      </c>
      <c r="E8" s="12">
        <v>81.539251710940704</v>
      </c>
      <c r="F8" s="3">
        <f t="shared" si="2"/>
        <v>0.38333393355163486</v>
      </c>
      <c r="G8" s="2">
        <f t="shared" si="2"/>
        <v>0.3574648294439049</v>
      </c>
      <c r="H8" s="2">
        <f t="shared" si="2"/>
        <v>0.36653461386632735</v>
      </c>
      <c r="I8" s="2">
        <f t="shared" si="2"/>
        <v>0.39190446801599887</v>
      </c>
      <c r="J8" s="9">
        <f t="shared" si="3"/>
        <v>1.5333357342065395</v>
      </c>
      <c r="K8" s="6">
        <f t="shared" si="0"/>
        <v>1.4298593177756196</v>
      </c>
      <c r="L8" s="6">
        <f t="shared" si="0"/>
        <v>1.4661384554653094</v>
      </c>
      <c r="M8" s="10">
        <f t="shared" si="0"/>
        <v>1.5676178720639955</v>
      </c>
      <c r="N8" s="2">
        <f t="shared" si="4"/>
        <v>84.226968097923006</v>
      </c>
      <c r="O8" s="2">
        <f t="shared" si="5"/>
        <v>81.03822402893222</v>
      </c>
      <c r="P8" s="2">
        <f t="shared" si="6"/>
        <v>95.675650510917109</v>
      </c>
      <c r="Q8" s="4">
        <f t="shared" si="7"/>
        <v>98.805315874014184</v>
      </c>
      <c r="R8" s="3">
        <f t="shared" si="8"/>
        <v>4.4335151561662167</v>
      </c>
      <c r="S8" s="2">
        <f t="shared" si="1"/>
        <v>4.3949209449536557</v>
      </c>
      <c r="T8" s="2">
        <f t="shared" si="1"/>
        <v>4.5609638304620734</v>
      </c>
      <c r="U8" s="4">
        <f t="shared" si="1"/>
        <v>4.5931514076992741</v>
      </c>
      <c r="V8" s="9">
        <f t="shared" si="9"/>
        <v>4.4956378348203057</v>
      </c>
      <c r="W8" s="10">
        <f t="shared" si="10"/>
        <v>9.6228030756428148E-2</v>
      </c>
      <c r="Z8">
        <f>-LN(2)/Z5</f>
        <v>644.50008965545339</v>
      </c>
      <c r="AB8">
        <f>-LN(2)/AB5</f>
        <v>633.20753978857351</v>
      </c>
      <c r="AD8">
        <f>-LN(2)/AD5</f>
        <v>915.09598877374663</v>
      </c>
      <c r="AF8">
        <f>-LN(2)/AF5</f>
        <v>972.85332800903882</v>
      </c>
      <c r="AH8">
        <f>-LN(2)/AH5</f>
        <v>761.68178194721497</v>
      </c>
    </row>
    <row r="9" spans="1:35">
      <c r="A9">
        <v>240</v>
      </c>
      <c r="B9" s="12">
        <v>73.720105854726896</v>
      </c>
      <c r="C9" s="12">
        <v>66.593271998339006</v>
      </c>
      <c r="D9" s="12">
        <v>65.613115052410507</v>
      </c>
      <c r="E9" s="12">
        <v>69.088779590556598</v>
      </c>
      <c r="F9" s="3">
        <f t="shared" si="2"/>
        <v>0.35432308073540147</v>
      </c>
      <c r="G9" s="2">
        <f t="shared" si="2"/>
        <v>0.3200691726786104</v>
      </c>
      <c r="H9" s="2">
        <f t="shared" si="2"/>
        <v>0.31535821595033381</v>
      </c>
      <c r="I9" s="2">
        <f t="shared" si="2"/>
        <v>0.33206340312390525</v>
      </c>
      <c r="J9" s="9">
        <f t="shared" si="3"/>
        <v>1.4172923229416059</v>
      </c>
      <c r="K9" s="6">
        <f t="shared" si="0"/>
        <v>1.2802766907144416</v>
      </c>
      <c r="L9" s="6">
        <f t="shared" si="0"/>
        <v>1.2614328638013352</v>
      </c>
      <c r="M9" s="10">
        <f t="shared" si="0"/>
        <v>1.328253612495621</v>
      </c>
      <c r="N9" s="2">
        <f t="shared" si="4"/>
        <v>77.852640231858175</v>
      </c>
      <c r="O9" s="2">
        <f t="shared" si="5"/>
        <v>72.560529550934504</v>
      </c>
      <c r="P9" s="2">
        <f t="shared" si="6"/>
        <v>82.317198195131496</v>
      </c>
      <c r="Q9" s="4">
        <f t="shared" si="7"/>
        <v>83.718436796485236</v>
      </c>
      <c r="R9" s="3">
        <f t="shared" si="8"/>
        <v>4.3548178120512127</v>
      </c>
      <c r="S9" s="2">
        <f t="shared" si="1"/>
        <v>4.2844211038912547</v>
      </c>
      <c r="T9" s="2">
        <f t="shared" si="1"/>
        <v>4.4105800554160997</v>
      </c>
      <c r="U9" s="4">
        <f t="shared" si="1"/>
        <v>4.4274592255984766</v>
      </c>
      <c r="V9" s="9">
        <f t="shared" si="9"/>
        <v>4.3693195492392611</v>
      </c>
      <c r="W9" s="10">
        <f t="shared" si="10"/>
        <v>6.4551523971431546E-2</v>
      </c>
    </row>
    <row r="10" spans="1:35" ht="16.5">
      <c r="A10" t="s">
        <v>1</v>
      </c>
      <c r="B10" s="12">
        <v>86.774836176201802</v>
      </c>
      <c r="C10" s="12">
        <v>102.996354891984</v>
      </c>
      <c r="D10" s="12">
        <v>86.376878832541394</v>
      </c>
      <c r="E10" s="12">
        <v>90.796830801913202</v>
      </c>
      <c r="F10" s="3">
        <f t="shared" si="2"/>
        <v>0.41706840932717065</v>
      </c>
      <c r="G10" s="2">
        <f t="shared" si="2"/>
        <v>0.49503436473300361</v>
      </c>
      <c r="H10" s="2">
        <f t="shared" si="2"/>
        <v>0.4151556954159224</v>
      </c>
      <c r="I10" s="2">
        <f t="shared" si="2"/>
        <v>0.43639943862997133</v>
      </c>
      <c r="J10" s="9">
        <f t="shared" si="3"/>
        <v>1.6682736373086826</v>
      </c>
      <c r="K10" s="6">
        <f t="shared" si="0"/>
        <v>1.9801374589320144</v>
      </c>
      <c r="L10" s="6">
        <f t="shared" si="0"/>
        <v>1.6606227816636896</v>
      </c>
      <c r="M10" s="10">
        <f t="shared" si="0"/>
        <v>1.7455977545198853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2.1505039677200801</v>
      </c>
      <c r="AB11">
        <f t="shared" ref="AB11:AH11" si="11">(0.693/AB8)*(100/0.05)</f>
        <v>2.188855806206575</v>
      </c>
      <c r="AD11">
        <f t="shared" si="11"/>
        <v>1.514595208593666</v>
      </c>
      <c r="AF11">
        <f t="shared" si="11"/>
        <v>1.4246751900787273</v>
      </c>
      <c r="AH11">
        <f t="shared" si="11"/>
        <v>1.8196575431497592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6.6321542364487263</v>
      </c>
      <c r="AB14">
        <f>(0.693/AB8)*(25.7)*(0.1/50000)*(120000000)</f>
        <v>6.7504313063410768</v>
      </c>
      <c r="AD14">
        <f>(0.693/AD8)*(25.7)*(0.1/50000)*(120000000)</f>
        <v>4.6710116233028662</v>
      </c>
      <c r="AF14">
        <f>(0.693/AF8)*(25.7)*(0.1/50000)*(120000000)</f>
        <v>4.3936982862027945</v>
      </c>
      <c r="AH14">
        <f>(0.693/AH8)*(25.7)*(0.1/50000)*(120000000)</f>
        <v>5.6118238630738571</v>
      </c>
    </row>
    <row r="17" spans="1:2">
      <c r="A17" s="1" t="s">
        <v>5</v>
      </c>
      <c r="B17">
        <v>208.059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AC686-FC10-4349-B4E4-0DBEE21A2E4E}">
  <dimension ref="A2:AI17"/>
  <sheetViews>
    <sheetView workbookViewId="0">
      <selection activeCell="K7" sqref="K7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16.233238757105902</v>
      </c>
      <c r="C3" s="12">
        <v>17.3844817554697</v>
      </c>
      <c r="D3" s="12">
        <v>20.322360063663801</v>
      </c>
      <c r="E3" s="12">
        <v>20.332245585191099</v>
      </c>
      <c r="F3" s="3">
        <f>B3/$B$17</f>
        <v>3.1576893276817307E-2</v>
      </c>
      <c r="G3" s="2">
        <f>C3/$B$17</f>
        <v>3.3816290961959088E-2</v>
      </c>
      <c r="H3" s="2">
        <f>D3/$B$17</f>
        <v>3.9531051348731146E-2</v>
      </c>
      <c r="I3" s="2">
        <f>E3/$B$17</f>
        <v>3.9550280663529253E-2</v>
      </c>
      <c r="J3" s="16">
        <f>F3*4</f>
        <v>0.12630757310726923</v>
      </c>
      <c r="K3" s="17">
        <f t="shared" ref="K3:M10" si="0">G3*4</f>
        <v>0.13526516384783635</v>
      </c>
      <c r="L3" s="17">
        <f t="shared" si="0"/>
        <v>0.15812420539492458</v>
      </c>
      <c r="M3" s="18">
        <f t="shared" si="0"/>
        <v>0.15820112265411701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15.4423627746232</v>
      </c>
      <c r="C4" s="12">
        <v>16.477812222648399</v>
      </c>
      <c r="D4" s="12">
        <v>17.4897025826827</v>
      </c>
      <c r="E4" s="12">
        <v>18.386632310259898</v>
      </c>
      <c r="F4" s="3">
        <f t="shared" ref="F4:I10" si="2">B4/$B$17</f>
        <v>3.0038481449841465E-2</v>
      </c>
      <c r="G4" s="2">
        <f t="shared" si="2"/>
        <v>3.205263754050567E-2</v>
      </c>
      <c r="H4" s="2">
        <f t="shared" si="2"/>
        <v>3.4020966497206109E-2</v>
      </c>
      <c r="I4" s="2">
        <f t="shared" si="2"/>
        <v>3.5765674051150775E-2</v>
      </c>
      <c r="J4" s="9">
        <f t="shared" ref="J4:J10" si="3">F4*4</f>
        <v>0.12015392579936586</v>
      </c>
      <c r="K4" s="6">
        <f t="shared" si="0"/>
        <v>0.12821055016202268</v>
      </c>
      <c r="L4" s="6">
        <f t="shared" si="0"/>
        <v>0.13608386598882444</v>
      </c>
      <c r="M4" s="10">
        <f t="shared" si="0"/>
        <v>0.1430626962046031</v>
      </c>
      <c r="N4" s="2">
        <f t="shared" ref="N4:N9" si="4">(J4/$J$3)*100</f>
        <v>95.128045645626287</v>
      </c>
      <c r="O4" s="2">
        <f t="shared" ref="O4:O9" si="5">(K4/$K$3)*100</f>
        <v>94.784604191401712</v>
      </c>
      <c r="P4" s="2">
        <f t="shared" ref="P4:P9" si="6">(L4/$L$3)*100</f>
        <v>86.061375390913057</v>
      </c>
      <c r="Q4" s="4">
        <f t="shared" ref="Q4:Q9" si="7">(M4/$M$3)*100</f>
        <v>90.430898216435665</v>
      </c>
      <c r="R4" s="3">
        <f t="shared" ref="R4:R9" si="8">LN(N4)</f>
        <v>4.5552238329689265</v>
      </c>
      <c r="S4" s="2">
        <f t="shared" si="1"/>
        <v>4.551606993027888</v>
      </c>
      <c r="T4" s="2">
        <f t="shared" si="1"/>
        <v>4.4550607090502696</v>
      </c>
      <c r="U4" s="4">
        <f t="shared" si="1"/>
        <v>4.5045860034293197</v>
      </c>
      <c r="V4" s="9">
        <f t="shared" ref="V4:V9" si="9">AVERAGE(R4:U4)</f>
        <v>4.5166193846191014</v>
      </c>
      <c r="W4" s="10">
        <f t="shared" ref="W4:W9" si="10">_xlfn.STDEV.S(R4:U4)</f>
        <v>4.7076919239361817E-2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11.7179197152082</v>
      </c>
      <c r="C5" s="12">
        <v>12.1438009833604</v>
      </c>
      <c r="D5" s="12">
        <v>19.121847663777402</v>
      </c>
      <c r="E5" s="12">
        <v>34.740908229282702</v>
      </c>
      <c r="F5" s="3">
        <f t="shared" si="2"/>
        <v>2.2793695442412748E-2</v>
      </c>
      <c r="G5" s="2">
        <f t="shared" si="2"/>
        <v>2.362211961298382E-2</v>
      </c>
      <c r="H5" s="2">
        <f t="shared" si="2"/>
        <v>3.7195814832104747E-2</v>
      </c>
      <c r="I5" s="2">
        <f t="shared" si="2"/>
        <v>6.7578008794798347E-2</v>
      </c>
      <c r="J5" s="9">
        <f t="shared" si="3"/>
        <v>9.1174781769650992E-2</v>
      </c>
      <c r="K5" s="6">
        <f t="shared" si="0"/>
        <v>9.4488478451935282E-2</v>
      </c>
      <c r="L5" s="6">
        <f t="shared" si="0"/>
        <v>0.14878325932841899</v>
      </c>
      <c r="M5" s="10">
        <f t="shared" si="0"/>
        <v>0.27031203517919339</v>
      </c>
      <c r="N5" s="2">
        <f t="shared" si="4"/>
        <v>72.184730912547096</v>
      </c>
      <c r="O5" s="2">
        <f t="shared" si="5"/>
        <v>69.854259414662053</v>
      </c>
      <c r="P5" s="2">
        <f t="shared" si="6"/>
        <v>94.092652644055335</v>
      </c>
      <c r="Q5" s="4">
        <f t="shared" si="7"/>
        <v>170.86606633645076</v>
      </c>
      <c r="R5" s="3">
        <f t="shared" si="8"/>
        <v>4.2792285403273347</v>
      </c>
      <c r="S5" s="2">
        <f t="shared" si="1"/>
        <v>4.2464110632949383</v>
      </c>
      <c r="T5" s="2">
        <f t="shared" si="1"/>
        <v>4.5442799632459412</v>
      </c>
      <c r="U5" s="4">
        <f t="shared" si="1"/>
        <v>5.1408800118131452</v>
      </c>
      <c r="V5" s="9">
        <f t="shared" si="9"/>
        <v>4.5526998946703401</v>
      </c>
      <c r="W5" s="10">
        <f t="shared" si="10"/>
        <v>0.41417636151717724</v>
      </c>
      <c r="Z5" cm="1">
        <f t="array" ref="Z5:AA5">LINEST(R3:R9,A3:A9)</f>
        <v>2.3760405960096551E-3</v>
      </c>
      <c r="AA5">
        <v>4.5549305306151524</v>
      </c>
      <c r="AB5" cm="1">
        <f t="array" ref="AB5:AC5">LINEST(S3:S9,A3:A9)</f>
        <v>1.6611897881714508E-3</v>
      </c>
      <c r="AC5">
        <v>4.6293454437496377</v>
      </c>
      <c r="AD5" cm="1">
        <f t="array" ref="AD5:AE5">LINEST(T3:T9,A3:A9)</f>
        <v>4.7611920722859236E-4</v>
      </c>
      <c r="AE5">
        <v>4.5261671439066768</v>
      </c>
      <c r="AF5" cm="1">
        <f t="array" ref="AF5:AG5">LINEST(U3:U9,A3:A9)</f>
        <v>3.2913551953296183E-4</v>
      </c>
      <c r="AG5">
        <v>4.6812501341417825</v>
      </c>
      <c r="AH5" cm="1">
        <f t="array" ref="AH5:AI5">LINEST(V3:V9,A3:A9)</f>
        <v>1.2106212777356665E-3</v>
      </c>
      <c r="AI5">
        <v>4.5979233131033119</v>
      </c>
    </row>
    <row r="6" spans="1:35">
      <c r="A6">
        <v>60</v>
      </c>
      <c r="B6" s="12">
        <v>23.4154258449339</v>
      </c>
      <c r="C6" s="12">
        <v>22.257911992822098</v>
      </c>
      <c r="D6" s="12">
        <v>14.697012566577399</v>
      </c>
      <c r="E6" s="12">
        <v>17.1602998184675</v>
      </c>
      <c r="F6" s="3">
        <f t="shared" si="2"/>
        <v>4.5547682381807515E-2</v>
      </c>
      <c r="G6" s="2">
        <f t="shared" si="2"/>
        <v>4.3296086633018788E-2</v>
      </c>
      <c r="H6" s="2">
        <f t="shared" si="2"/>
        <v>2.8588626351578137E-2</v>
      </c>
      <c r="I6" s="2">
        <f t="shared" si="2"/>
        <v>3.3380212296128468E-2</v>
      </c>
      <c r="J6" s="9">
        <f t="shared" si="3"/>
        <v>0.18219072952723006</v>
      </c>
      <c r="K6" s="6">
        <f t="shared" si="0"/>
        <v>0.17318434653207515</v>
      </c>
      <c r="L6" s="6">
        <f t="shared" si="0"/>
        <v>0.11435450540631255</v>
      </c>
      <c r="M6" s="10">
        <f t="shared" si="0"/>
        <v>0.13352084918451387</v>
      </c>
      <c r="N6" s="2">
        <f t="shared" si="4"/>
        <v>144.24371005252468</v>
      </c>
      <c r="O6" s="2">
        <f t="shared" si="5"/>
        <v>128.0332212711435</v>
      </c>
      <c r="P6" s="2">
        <f t="shared" si="6"/>
        <v>72.319418219813585</v>
      </c>
      <c r="Q6" s="4">
        <f t="shared" si="7"/>
        <v>84.39943215601393</v>
      </c>
      <c r="R6" s="3">
        <f t="shared" si="8"/>
        <v>4.9715042999489416</v>
      </c>
      <c r="S6" s="2">
        <f t="shared" si="1"/>
        <v>4.8522897714254398</v>
      </c>
      <c r="T6" s="2">
        <f t="shared" si="1"/>
        <v>4.2810926715246493</v>
      </c>
      <c r="U6" s="4">
        <f t="shared" si="1"/>
        <v>4.4355606735699649</v>
      </c>
      <c r="V6" s="9">
        <f t="shared" si="9"/>
        <v>4.6351118541172482</v>
      </c>
      <c r="W6" s="10">
        <f t="shared" si="10"/>
        <v>0.32938143070524323</v>
      </c>
    </row>
    <row r="7" spans="1:35">
      <c r="A7">
        <v>90</v>
      </c>
      <c r="B7" s="12">
        <v>17.688803449239</v>
      </c>
      <c r="C7" s="12">
        <v>30.329356527495701</v>
      </c>
      <c r="D7" s="12">
        <v>31.146884240105599</v>
      </c>
      <c r="E7" s="12">
        <v>22.040546359023299</v>
      </c>
      <c r="F7" s="3">
        <f t="shared" si="2"/>
        <v>3.440825746905965E-2</v>
      </c>
      <c r="G7" s="2">
        <f t="shared" si="2"/>
        <v>5.8996659172775953E-2</v>
      </c>
      <c r="H7" s="2">
        <f t="shared" si="2"/>
        <v>6.0586913940674517E-2</v>
      </c>
      <c r="I7" s="2">
        <f t="shared" si="2"/>
        <v>4.2873267039023236E-2</v>
      </c>
      <c r="J7" s="9">
        <f t="shared" si="3"/>
        <v>0.1376330298762386</v>
      </c>
      <c r="K7" s="6">
        <f t="shared" si="0"/>
        <v>0.23598663669110381</v>
      </c>
      <c r="L7" s="6">
        <f t="shared" si="0"/>
        <v>0.24234765576269807</v>
      </c>
      <c r="M7" s="10">
        <f t="shared" si="0"/>
        <v>0.17149306815609294</v>
      </c>
      <c r="N7" s="2">
        <f t="shared" si="4"/>
        <v>108.96656985036914</v>
      </c>
      <c r="O7" s="2">
        <f t="shared" si="5"/>
        <v>174.46224140649542</v>
      </c>
      <c r="P7" s="2">
        <f t="shared" si="6"/>
        <v>153.26410979104713</v>
      </c>
      <c r="Q7" s="4">
        <f t="shared" si="7"/>
        <v>108.40192868355099</v>
      </c>
      <c r="R7" s="3">
        <f t="shared" si="8"/>
        <v>4.6910411365670361</v>
      </c>
      <c r="S7" s="2">
        <f t="shared" si="1"/>
        <v>5.1617083366039322</v>
      </c>
      <c r="T7" s="2">
        <f t="shared" si="1"/>
        <v>5.0321626409927633</v>
      </c>
      <c r="U7" s="4">
        <f t="shared" si="1"/>
        <v>4.6858458811309456</v>
      </c>
      <c r="V7" s="9">
        <f t="shared" si="9"/>
        <v>4.8926894988236693</v>
      </c>
      <c r="W7" s="10">
        <f t="shared" si="10"/>
        <v>0.24170935483769188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26.605366515706301</v>
      </c>
      <c r="C8" s="12">
        <v>30.380334726860799</v>
      </c>
      <c r="D8" s="12">
        <v>16.5005325926595</v>
      </c>
      <c r="E8" s="12">
        <v>26.122921447955399</v>
      </c>
      <c r="F8" s="3">
        <f t="shared" si="2"/>
        <v>5.1752754433511711E-2</v>
      </c>
      <c r="G8" s="2">
        <f t="shared" si="2"/>
        <v>5.9095821957533948E-2</v>
      </c>
      <c r="H8" s="2">
        <f t="shared" si="2"/>
        <v>3.2096833200397405E-2</v>
      </c>
      <c r="I8" s="2">
        <f t="shared" si="2"/>
        <v>5.0814302369555676E-2</v>
      </c>
      <c r="J8" s="9">
        <f t="shared" si="3"/>
        <v>0.20701101773404684</v>
      </c>
      <c r="K8" s="6">
        <f t="shared" si="0"/>
        <v>0.23638328783013579</v>
      </c>
      <c r="L8" s="6">
        <f t="shared" si="0"/>
        <v>0.12838733280158962</v>
      </c>
      <c r="M8" s="10">
        <f t="shared" si="0"/>
        <v>0.20325720947822271</v>
      </c>
      <c r="N8" s="2">
        <f t="shared" si="4"/>
        <v>163.89438308519996</v>
      </c>
      <c r="O8" s="2">
        <f t="shared" si="5"/>
        <v>174.75548109049726</v>
      </c>
      <c r="P8" s="2">
        <f t="shared" si="6"/>
        <v>81.193978164781683</v>
      </c>
      <c r="Q8" s="4">
        <f t="shared" si="7"/>
        <v>128.48025732574229</v>
      </c>
      <c r="R8" s="3">
        <f t="shared" si="8"/>
        <v>5.099222214785482</v>
      </c>
      <c r="S8" s="2">
        <f t="shared" si="1"/>
        <v>5.1633877459467721</v>
      </c>
      <c r="T8" s="2">
        <f t="shared" si="1"/>
        <v>4.3968410838853584</v>
      </c>
      <c r="U8" s="4">
        <f t="shared" si="1"/>
        <v>4.8557752530431326</v>
      </c>
      <c r="V8" s="9">
        <f t="shared" si="9"/>
        <v>4.8788065744151865</v>
      </c>
      <c r="W8" s="10">
        <f t="shared" si="10"/>
        <v>0.34755847159671699</v>
      </c>
      <c r="Z8">
        <f>-LN(2)/Z5</f>
        <v>-291.72362699695583</v>
      </c>
      <c r="AB8">
        <f>-LN(2)/AB5</f>
        <v>-417.25947600660652</v>
      </c>
      <c r="AD8">
        <f>-LN(2)/AD5</f>
        <v>-1455.8269652565273</v>
      </c>
      <c r="AF8">
        <f>-LN(2)/AF5</f>
        <v>-2105.9628615699403</v>
      </c>
      <c r="AH8">
        <f>-LN(2)/AH5</f>
        <v>-572.55492969395073</v>
      </c>
    </row>
    <row r="9" spans="1:35">
      <c r="A9">
        <v>240</v>
      </c>
      <c r="B9" s="12">
        <v>24.1362959577664</v>
      </c>
      <c r="C9" s="12">
        <v>20.029618670059602</v>
      </c>
      <c r="D9" s="12">
        <v>20.8918783449998</v>
      </c>
      <c r="E9" s="12">
        <v>22.8886472792001</v>
      </c>
      <c r="F9" s="3">
        <f t="shared" si="2"/>
        <v>4.694991880301428E-2</v>
      </c>
      <c r="G9" s="2">
        <f t="shared" si="2"/>
        <v>3.8961610839547474E-2</v>
      </c>
      <c r="H9" s="2">
        <f t="shared" si="2"/>
        <v>4.0638878212983426E-2</v>
      </c>
      <c r="I9" s="2">
        <f t="shared" si="2"/>
        <v>4.4522992805095064E-2</v>
      </c>
      <c r="J9" s="9">
        <f t="shared" si="3"/>
        <v>0.18779967521205712</v>
      </c>
      <c r="K9" s="6">
        <f t="shared" si="0"/>
        <v>0.1558464433581899</v>
      </c>
      <c r="L9" s="6">
        <f t="shared" si="0"/>
        <v>0.1625555128519337</v>
      </c>
      <c r="M9" s="10">
        <f t="shared" si="0"/>
        <v>0.17809197122038026</v>
      </c>
      <c r="N9" s="2">
        <f t="shared" si="4"/>
        <v>148.68441423743016</v>
      </c>
      <c r="O9" s="2">
        <f t="shared" si="5"/>
        <v>115.21550628771354</v>
      </c>
      <c r="P9" s="2">
        <f t="shared" si="6"/>
        <v>102.80242196059841</v>
      </c>
      <c r="Q9" s="4">
        <f t="shared" si="7"/>
        <v>112.57313995789499</v>
      </c>
      <c r="R9" s="3">
        <f t="shared" si="8"/>
        <v>5.0018260345056129</v>
      </c>
      <c r="S9" s="2">
        <f t="shared" si="1"/>
        <v>4.7468043423955519</v>
      </c>
      <c r="T9" s="2">
        <f t="shared" si="1"/>
        <v>4.6328089126715337</v>
      </c>
      <c r="U9" s="4">
        <f t="shared" si="1"/>
        <v>4.7236031433586625</v>
      </c>
      <c r="V9" s="9">
        <f t="shared" si="9"/>
        <v>4.7762606082328407</v>
      </c>
      <c r="W9" s="10">
        <f t="shared" si="10"/>
        <v>0.1582178147292351</v>
      </c>
    </row>
    <row r="10" spans="1:35" ht="16.5">
      <c r="A10" t="s">
        <v>1</v>
      </c>
      <c r="B10" s="12">
        <v>11.7433506465199</v>
      </c>
      <c r="C10" s="12">
        <v>10.154064182657599</v>
      </c>
      <c r="D10" s="12">
        <v>16.590826055025101</v>
      </c>
      <c r="E10" s="12">
        <v>12.4010294901233</v>
      </c>
      <c r="F10" s="3">
        <f t="shared" si="2"/>
        <v>2.2843163685686636E-2</v>
      </c>
      <c r="G10" s="2">
        <f t="shared" si="2"/>
        <v>1.9751683925758722E-2</v>
      </c>
      <c r="H10" s="2">
        <f t="shared" si="2"/>
        <v>3.2272472028075268E-2</v>
      </c>
      <c r="I10" s="2">
        <f t="shared" si="2"/>
        <v>2.4122480460707547E-2</v>
      </c>
      <c r="J10" s="9">
        <f t="shared" si="3"/>
        <v>9.1372654742746542E-2</v>
      </c>
      <c r="K10" s="6">
        <f t="shared" si="0"/>
        <v>7.9006735703034889E-2</v>
      </c>
      <c r="L10" s="6">
        <f t="shared" si="0"/>
        <v>0.12908988811230107</v>
      </c>
      <c r="M10" s="10">
        <f t="shared" si="0"/>
        <v>9.6489921842830187E-2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-4.7510721509521847</v>
      </c>
      <c r="AB11">
        <f t="shared" ref="AB11:AH11" si="11">(0.693/AB8)*(100/0.05)</f>
        <v>-3.3216741133472909</v>
      </c>
      <c r="AD11">
        <f t="shared" si="11"/>
        <v>-0.95203621932897542</v>
      </c>
      <c r="AF11">
        <f t="shared" si="11"/>
        <v>-0.6581312639895146</v>
      </c>
      <c r="AH11">
        <f t="shared" si="11"/>
        <v>-2.4207284369044944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-14.652306513536539</v>
      </c>
      <c r="AB14">
        <f>(0.693/AB8)*(25.7)*(0.1/50000)*(120000000)</f>
        <v>-10.244042965563045</v>
      </c>
      <c r="AD14">
        <f>(0.693/AD8)*(25.7)*(0.1/50000)*(120000000)</f>
        <v>-2.9360797004105601</v>
      </c>
      <c r="AF14">
        <f>(0.693/AF8)*(25.7)*(0.1/50000)*(120000000)</f>
        <v>-2.0296768181436624</v>
      </c>
      <c r="AH14">
        <f>(0.693/AH8)*(25.7)*(0.1/50000)*(120000000)</f>
        <v>-7.4655264994134605</v>
      </c>
    </row>
    <row r="17" spans="1:2">
      <c r="A17" s="1" t="s">
        <v>5</v>
      </c>
      <c r="B17">
        <v>514.08600000000001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1407F-B874-45F3-902E-5524DECC6E85}">
  <dimension ref="A2:AI17"/>
  <sheetViews>
    <sheetView workbookViewId="0">
      <selection activeCell="K6" sqref="K6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46.202934916549303</v>
      </c>
      <c r="C3" s="12">
        <v>45.952400054034399</v>
      </c>
      <c r="D3" s="12">
        <v>41.566340763430198</v>
      </c>
      <c r="E3" s="12">
        <v>40.260192627452398</v>
      </c>
      <c r="F3" s="3">
        <f>B3/$B$17</f>
        <v>0.14711827276462669</v>
      </c>
      <c r="G3" s="2">
        <f>C3/$B$17</f>
        <v>0.14632052568844878</v>
      </c>
      <c r="H3" s="2">
        <f>D3/$B$17</f>
        <v>0.13235454131446028</v>
      </c>
      <c r="I3" s="2">
        <f>E3/$B$17</f>
        <v>0.12819553587277432</v>
      </c>
      <c r="J3" s="16">
        <f>F3*4</f>
        <v>0.58847309105850676</v>
      </c>
      <c r="K3" s="17">
        <f t="shared" ref="K3:M10" si="0">G3*4</f>
        <v>0.58528210275379511</v>
      </c>
      <c r="L3" s="17">
        <f t="shared" si="0"/>
        <v>0.52941816525784113</v>
      </c>
      <c r="M3" s="18">
        <f t="shared" si="0"/>
        <v>0.5127821434910973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42.651456855408597</v>
      </c>
      <c r="C4" s="12">
        <v>38.551825527580696</v>
      </c>
      <c r="D4" s="12">
        <v>34.129295074397398</v>
      </c>
      <c r="E4" s="12">
        <v>34.117520357603503</v>
      </c>
      <c r="F4" s="3">
        <f t="shared" ref="F4:I10" si="2">B4/$B$17</f>
        <v>0.13580974184423839</v>
      </c>
      <c r="G4" s="2">
        <f t="shared" si="2"/>
        <v>0.12275579449195104</v>
      </c>
      <c r="H4" s="2">
        <f t="shared" si="2"/>
        <v>0.10867367952032746</v>
      </c>
      <c r="I4" s="2">
        <f t="shared" si="2"/>
        <v>0.10863618675065516</v>
      </c>
      <c r="J4" s="9">
        <f t="shared" ref="J4:J10" si="3">F4*4</f>
        <v>0.54323896737695354</v>
      </c>
      <c r="K4" s="6">
        <f t="shared" si="0"/>
        <v>0.49102317796780415</v>
      </c>
      <c r="L4" s="6">
        <f t="shared" si="0"/>
        <v>0.43469471808130983</v>
      </c>
      <c r="M4" s="10">
        <f t="shared" si="0"/>
        <v>0.43454474700262063</v>
      </c>
      <c r="N4" s="2">
        <f t="shared" ref="N4:N9" si="4">(J4/$J$3)*100</f>
        <v>92.313306356933154</v>
      </c>
      <c r="O4" s="2">
        <f t="shared" ref="O4:O9" si="5">(K4/$K$3)*100</f>
        <v>83.895129486704647</v>
      </c>
      <c r="P4" s="2">
        <f t="shared" ref="P4:P9" si="6">(L4/$L$3)*100</f>
        <v>82.108009624037294</v>
      </c>
      <c r="Q4" s="4">
        <f t="shared" ref="Q4:Q9" si="7">(M4/$M$3)*100</f>
        <v>84.742566120609268</v>
      </c>
      <c r="R4" s="3">
        <f t="shared" ref="R4:R9" si="8">LN(N4)</f>
        <v>4.5251882953319384</v>
      </c>
      <c r="S4" s="2">
        <f t="shared" si="1"/>
        <v>4.4295675603781559</v>
      </c>
      <c r="T4" s="2">
        <f t="shared" si="1"/>
        <v>4.4080355710668577</v>
      </c>
      <c r="U4" s="4">
        <f t="shared" si="1"/>
        <v>4.4396180270222985</v>
      </c>
      <c r="V4" s="9">
        <f t="shared" ref="V4:V9" si="9">AVERAGE(R4:U4)</f>
        <v>4.4506023634498124</v>
      </c>
      <c r="W4" s="10">
        <f t="shared" ref="W4:W9" si="10">_xlfn.STDEV.S(R4:U4)</f>
        <v>5.1439646303588611E-2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49.319242314286299</v>
      </c>
      <c r="C5" s="12">
        <v>34.326480433443798</v>
      </c>
      <c r="D5" s="12">
        <v>39.180142383846501</v>
      </c>
      <c r="E5" s="12">
        <v>36.369621059037598</v>
      </c>
      <c r="F5" s="3">
        <f t="shared" si="2"/>
        <v>0.15704114373779682</v>
      </c>
      <c r="G5" s="2">
        <f t="shared" si="2"/>
        <v>0.10930155239225162</v>
      </c>
      <c r="H5" s="2">
        <f t="shared" si="2"/>
        <v>0.12475646589539505</v>
      </c>
      <c r="I5" s="2">
        <f t="shared" si="2"/>
        <v>0.11580727157211552</v>
      </c>
      <c r="J5" s="9">
        <f t="shared" si="3"/>
        <v>0.62816457495118727</v>
      </c>
      <c r="K5" s="6">
        <f t="shared" si="0"/>
        <v>0.43720620956900647</v>
      </c>
      <c r="L5" s="6">
        <f t="shared" si="0"/>
        <v>0.49902586358158019</v>
      </c>
      <c r="M5" s="10">
        <f t="shared" si="0"/>
        <v>0.4632290862884621</v>
      </c>
      <c r="N5" s="2">
        <f t="shared" si="4"/>
        <v>106.74482563362176</v>
      </c>
      <c r="O5" s="2">
        <f t="shared" si="5"/>
        <v>74.700081808741331</v>
      </c>
      <c r="P5" s="2">
        <f t="shared" si="6"/>
        <v>94.259301310248944</v>
      </c>
      <c r="Q5" s="4">
        <f t="shared" si="7"/>
        <v>90.336430815380851</v>
      </c>
      <c r="R5" s="3">
        <f t="shared" si="8"/>
        <v>4.6704411791177476</v>
      </c>
      <c r="S5" s="2">
        <f t="shared" si="1"/>
        <v>4.3134811873020453</v>
      </c>
      <c r="T5" s="2">
        <f t="shared" si="1"/>
        <v>4.5460495091007136</v>
      </c>
      <c r="U5" s="4">
        <f t="shared" si="1"/>
        <v>4.5035408210928818</v>
      </c>
      <c r="V5" s="9">
        <f t="shared" si="9"/>
        <v>4.5083781741533473</v>
      </c>
      <c r="W5" s="10">
        <f t="shared" si="10"/>
        <v>0.14797723081965017</v>
      </c>
      <c r="Z5" cm="1">
        <f t="array" ref="Z5:AA5">LINEST(R3:R9,A3:A9)</f>
        <v>-2.6713646586949572E-4</v>
      </c>
      <c r="AA5">
        <v>4.5819250425904006</v>
      </c>
      <c r="AB5" cm="1">
        <f t="array" ref="AB5:AC5">LINEST(S3:S9,A3:A9)</f>
        <v>-8.8149596979207232E-4</v>
      </c>
      <c r="AC5">
        <v>4.4387496761130203</v>
      </c>
      <c r="AD5" cm="1">
        <f t="array" ref="AD5:AE5">LINEST(T3:T9,A3:A9)</f>
        <v>-9.5854375959590274E-4</v>
      </c>
      <c r="AE5">
        <v>4.484947645342781</v>
      </c>
      <c r="AF5" cm="1">
        <f t="array" ref="AF5:AG5">LINEST(U3:U9,A3:A9)</f>
        <v>-1.1315896069718427E-3</v>
      </c>
      <c r="AG5">
        <v>4.5467602209775126</v>
      </c>
      <c r="AH5" cm="1">
        <f t="array" ref="AH5:AI5">LINEST(V3:V9,A3:A9)</f>
        <v>-8.096914505573284E-4</v>
      </c>
      <c r="AI5">
        <v>4.5130956462559286</v>
      </c>
    </row>
    <row r="6" spans="1:35">
      <c r="A6">
        <v>60</v>
      </c>
      <c r="B6" s="12">
        <v>45.998519301232299</v>
      </c>
      <c r="C6" s="12">
        <v>35.299060746927303</v>
      </c>
      <c r="D6" s="12">
        <v>30.144761210746299</v>
      </c>
      <c r="E6" s="12">
        <v>41.899841527394102</v>
      </c>
      <c r="F6" s="3">
        <f t="shared" si="2"/>
        <v>0.14646737748479494</v>
      </c>
      <c r="G6" s="2">
        <f t="shared" si="2"/>
        <v>0.11239841920608083</v>
      </c>
      <c r="H6" s="2">
        <f t="shared" si="2"/>
        <v>9.5986222741850258E-2</v>
      </c>
      <c r="I6" s="2">
        <f t="shared" si="2"/>
        <v>0.13341646641615937</v>
      </c>
      <c r="J6" s="9">
        <f t="shared" si="3"/>
        <v>0.58586950993917974</v>
      </c>
      <c r="K6" s="6">
        <f t="shared" si="0"/>
        <v>0.44959367682432333</v>
      </c>
      <c r="L6" s="6">
        <f t="shared" si="0"/>
        <v>0.38394489096740103</v>
      </c>
      <c r="M6" s="10">
        <f t="shared" si="0"/>
        <v>0.53366586566463747</v>
      </c>
      <c r="N6" s="2">
        <f t="shared" si="4"/>
        <v>99.557570064139398</v>
      </c>
      <c r="O6" s="2">
        <f t="shared" si="5"/>
        <v>76.816576947928567</v>
      </c>
      <c r="P6" s="2">
        <f t="shared" si="6"/>
        <v>72.522047062818359</v>
      </c>
      <c r="Q6" s="4">
        <f t="shared" si="7"/>
        <v>104.07263053884066</v>
      </c>
      <c r="R6" s="3">
        <f t="shared" si="8"/>
        <v>4.6007360704532436</v>
      </c>
      <c r="S6" s="2">
        <f t="shared" si="1"/>
        <v>4.3414204625384532</v>
      </c>
      <c r="T6" s="2">
        <f t="shared" si="1"/>
        <v>4.2838906130505654</v>
      </c>
      <c r="U6" s="4">
        <f t="shared" si="1"/>
        <v>4.6450890259599023</v>
      </c>
      <c r="V6" s="9">
        <f t="shared" si="9"/>
        <v>4.4677840430005409</v>
      </c>
      <c r="W6" s="10">
        <f t="shared" si="10"/>
        <v>0.18156527442581882</v>
      </c>
    </row>
    <row r="7" spans="1:35">
      <c r="A7">
        <v>90</v>
      </c>
      <c r="B7" s="12">
        <v>33.469264523934903</v>
      </c>
      <c r="C7" s="12">
        <v>30.2508302130944</v>
      </c>
      <c r="D7" s="12">
        <v>27.256435828229598</v>
      </c>
      <c r="E7" s="12">
        <v>27.299820925645601</v>
      </c>
      <c r="F7" s="3">
        <f t="shared" si="2"/>
        <v>0.10657202613550867</v>
      </c>
      <c r="G7" s="2">
        <f t="shared" si="2"/>
        <v>9.6323965104916684E-2</v>
      </c>
      <c r="H7" s="2">
        <f t="shared" si="2"/>
        <v>8.6789286611589758E-2</v>
      </c>
      <c r="I7" s="2">
        <f t="shared" si="2"/>
        <v>8.6927432394040507E-2</v>
      </c>
      <c r="J7" s="9">
        <f t="shared" si="3"/>
        <v>0.4262881045420347</v>
      </c>
      <c r="K7" s="6">
        <f t="shared" si="0"/>
        <v>0.38529586041966674</v>
      </c>
      <c r="L7" s="6">
        <f t="shared" si="0"/>
        <v>0.34715714644635903</v>
      </c>
      <c r="M7" s="10">
        <f t="shared" si="0"/>
        <v>0.34770972957616203</v>
      </c>
      <c r="N7" s="2">
        <f t="shared" si="4"/>
        <v>72.439693678304934</v>
      </c>
      <c r="O7" s="2">
        <f t="shared" si="5"/>
        <v>65.830794860601671</v>
      </c>
      <c r="P7" s="2">
        <f t="shared" si="6"/>
        <v>65.573334884964524</v>
      </c>
      <c r="Q7" s="4">
        <f t="shared" si="7"/>
        <v>67.808470710173779</v>
      </c>
      <c r="R7" s="3">
        <f t="shared" si="8"/>
        <v>4.2827544043798902</v>
      </c>
      <c r="S7" s="2">
        <f t="shared" si="1"/>
        <v>4.1870877358501781</v>
      </c>
      <c r="T7" s="2">
        <f t="shared" si="1"/>
        <v>4.1831691329023606</v>
      </c>
      <c r="U7" s="4">
        <f t="shared" si="1"/>
        <v>4.216687123870634</v>
      </c>
      <c r="V7" s="9">
        <f t="shared" si="9"/>
        <v>4.2174245992507657</v>
      </c>
      <c r="W7" s="10">
        <f t="shared" si="10"/>
        <v>4.6051744678778837E-2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52.083251177811199</v>
      </c>
      <c r="C8" s="12">
        <v>39.2518687658565</v>
      </c>
      <c r="D8" s="12">
        <v>40.297954673620701</v>
      </c>
      <c r="E8" s="12">
        <v>36.8032065841833</v>
      </c>
      <c r="F8" s="3">
        <f t="shared" si="2"/>
        <v>0.16584223420190605</v>
      </c>
      <c r="G8" s="2">
        <f t="shared" si="2"/>
        <v>0.12498485531377347</v>
      </c>
      <c r="H8" s="2">
        <f t="shared" si="2"/>
        <v>0.12831577687084889</v>
      </c>
      <c r="I8" s="2">
        <f t="shared" si="2"/>
        <v>0.11718788416026371</v>
      </c>
      <c r="J8" s="9">
        <f t="shared" si="3"/>
        <v>0.66336893680762421</v>
      </c>
      <c r="K8" s="6">
        <f t="shared" si="0"/>
        <v>0.49993942125509389</v>
      </c>
      <c r="L8" s="6">
        <f t="shared" si="0"/>
        <v>0.51326310748339554</v>
      </c>
      <c r="M8" s="10">
        <f t="shared" si="0"/>
        <v>0.46875153664105484</v>
      </c>
      <c r="N8" s="2">
        <f t="shared" si="4"/>
        <v>112.72714876637771</v>
      </c>
      <c r="O8" s="2">
        <f t="shared" si="5"/>
        <v>85.418539009281574</v>
      </c>
      <c r="P8" s="2">
        <f t="shared" si="6"/>
        <v>96.948525979160976</v>
      </c>
      <c r="Q8" s="4">
        <f t="shared" si="7"/>
        <v>91.413389212370859</v>
      </c>
      <c r="R8" s="3">
        <f t="shared" si="8"/>
        <v>4.7249702861470064</v>
      </c>
      <c r="S8" s="2">
        <f t="shared" si="1"/>
        <v>4.4475631616529281</v>
      </c>
      <c r="T8" s="2">
        <f t="shared" si="1"/>
        <v>4.5741801776448794</v>
      </c>
      <c r="U8" s="4">
        <f t="shared" si="1"/>
        <v>4.5153919580199711</v>
      </c>
      <c r="V8" s="9">
        <f t="shared" si="9"/>
        <v>4.5655263958661969</v>
      </c>
      <c r="W8" s="10">
        <f t="shared" si="10"/>
        <v>0.11821735429730482</v>
      </c>
      <c r="Z8">
        <f>-LN(2)/Z5</f>
        <v>2594.7306681019309</v>
      </c>
      <c r="AB8">
        <f>-LN(2)/AB5</f>
        <v>786.33051575204047</v>
      </c>
      <c r="AD8">
        <f>-LN(2)/AD5</f>
        <v>723.12523410736947</v>
      </c>
      <c r="AF8">
        <f>-LN(2)/AF5</f>
        <v>612.54290096815362</v>
      </c>
      <c r="AH8">
        <f>-LN(2)/AH5</f>
        <v>856.06335608809616</v>
      </c>
    </row>
    <row r="9" spans="1:35">
      <c r="A9">
        <v>240</v>
      </c>
      <c r="B9" s="12">
        <v>42.259419452315598</v>
      </c>
      <c r="C9" s="12">
        <v>32.465015687003302</v>
      </c>
      <c r="D9" s="12">
        <v>29.496366273060701</v>
      </c>
      <c r="E9" s="12">
        <v>28.904150242593399</v>
      </c>
      <c r="F9" s="3">
        <f t="shared" si="2"/>
        <v>0.13456142578582467</v>
      </c>
      <c r="G9" s="2">
        <f t="shared" si="2"/>
        <v>0.10337432117191461</v>
      </c>
      <c r="H9" s="2">
        <f t="shared" si="2"/>
        <v>9.3921619195042563E-2</v>
      </c>
      <c r="I9" s="2">
        <f t="shared" si="2"/>
        <v>9.2035899171774821E-2</v>
      </c>
      <c r="J9" s="9">
        <f t="shared" si="3"/>
        <v>0.53824570314329867</v>
      </c>
      <c r="K9" s="6">
        <f t="shared" si="0"/>
        <v>0.41349728468765845</v>
      </c>
      <c r="L9" s="6">
        <f t="shared" si="0"/>
        <v>0.37568647678017025</v>
      </c>
      <c r="M9" s="10">
        <f t="shared" si="0"/>
        <v>0.36814359668709928</v>
      </c>
      <c r="N9" s="2">
        <f t="shared" si="4"/>
        <v>91.46479445222171</v>
      </c>
      <c r="O9" s="2">
        <f t="shared" si="5"/>
        <v>70.649227567718796</v>
      </c>
      <c r="P9" s="2">
        <f t="shared" si="6"/>
        <v>70.96214324213841</v>
      </c>
      <c r="Q9" s="4">
        <f t="shared" si="7"/>
        <v>71.793372947958517</v>
      </c>
      <c r="R9" s="3">
        <f t="shared" si="8"/>
        <v>4.5159541381573129</v>
      </c>
      <c r="S9" s="2">
        <f t="shared" si="1"/>
        <v>4.2577271758466892</v>
      </c>
      <c r="T9" s="2">
        <f t="shared" si="1"/>
        <v>4.262146541070269</v>
      </c>
      <c r="U9" s="4">
        <f t="shared" si="1"/>
        <v>4.2737921730194337</v>
      </c>
      <c r="V9" s="9">
        <f t="shared" si="9"/>
        <v>4.327405007023426</v>
      </c>
      <c r="W9" s="10">
        <f t="shared" si="10"/>
        <v>0.12588192663144898</v>
      </c>
    </row>
    <row r="10" spans="1:35" ht="16.5">
      <c r="A10" t="s">
        <v>1</v>
      </c>
      <c r="B10" s="12">
        <v>37.861851482360997</v>
      </c>
      <c r="C10" s="12">
        <v>31.0870071511447</v>
      </c>
      <c r="D10" s="12">
        <v>36.845247037263903</v>
      </c>
      <c r="E10" s="12">
        <v>37.5175417105675</v>
      </c>
      <c r="F10" s="3">
        <f t="shared" si="2"/>
        <v>0.12055879575218513</v>
      </c>
      <c r="G10" s="2">
        <f t="shared" si="2"/>
        <v>9.8986499575373268E-2</v>
      </c>
      <c r="H10" s="2">
        <f t="shared" si="2"/>
        <v>0.11732174835860158</v>
      </c>
      <c r="I10" s="2">
        <f t="shared" si="2"/>
        <v>0.11946245286804297</v>
      </c>
      <c r="J10" s="9">
        <f t="shared" si="3"/>
        <v>0.48223518300874052</v>
      </c>
      <c r="K10" s="6">
        <f t="shared" si="0"/>
        <v>0.39594599830149307</v>
      </c>
      <c r="L10" s="6">
        <f t="shared" si="0"/>
        <v>0.46928699343440633</v>
      </c>
      <c r="M10" s="10">
        <f t="shared" si="0"/>
        <v>0.47784981147217187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0.53415948600702801</v>
      </c>
      <c r="AB11">
        <f t="shared" ref="AB11:AH11" si="11">(0.693/AB8)*(100/0.05)</f>
        <v>1.7626175917571254</v>
      </c>
      <c r="AD11">
        <f t="shared" si="11"/>
        <v>1.9166804512234834</v>
      </c>
      <c r="AF11">
        <f t="shared" si="11"/>
        <v>2.2626986580194792</v>
      </c>
      <c r="AH11">
        <f t="shared" si="11"/>
        <v>1.619039046751779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1.6473478548456744</v>
      </c>
      <c r="AB14">
        <f>(0.693/AB8)*(25.7)*(0.1/50000)*(120000000)</f>
        <v>5.435912652978975</v>
      </c>
      <c r="AD14">
        <f>(0.693/AD8)*(25.7)*(0.1/50000)*(120000000)</f>
        <v>5.9110425115732221</v>
      </c>
      <c r="AF14">
        <f>(0.693/AF8)*(25.7)*(0.1/50000)*(120000000)</f>
        <v>6.9781626613320737</v>
      </c>
      <c r="AH14">
        <f>(0.693/AH8)*(25.7)*(0.1/50000)*(120000000)</f>
        <v>4.9931164201824858</v>
      </c>
    </row>
    <row r="17" spans="1:2">
      <c r="A17" s="1" t="s">
        <v>5</v>
      </c>
      <c r="B17">
        <v>314.053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79C0A-3F74-41CE-95EE-CD713CEBBA93}">
  <dimension ref="A2:AI17"/>
  <sheetViews>
    <sheetView workbookViewId="0">
      <selection activeCell="J4" sqref="J4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14.303204768244299</v>
      </c>
      <c r="C3" s="12">
        <v>14.1533796771909</v>
      </c>
      <c r="D3" s="12">
        <v>12.6492703509227</v>
      </c>
      <c r="E3" s="12">
        <v>13.7676089070897</v>
      </c>
      <c r="F3" s="3">
        <f>B3/$B$17</f>
        <v>2.8598973803299742E-2</v>
      </c>
      <c r="G3" s="2">
        <f>C3/$B$17</f>
        <v>2.8299401509989202E-2</v>
      </c>
      <c r="H3" s="2">
        <f>D3/$B$17</f>
        <v>2.5291964790999742E-2</v>
      </c>
      <c r="I3" s="2">
        <f>E3/$B$17</f>
        <v>2.7528060518444607E-2</v>
      </c>
      <c r="J3" s="16">
        <f>F3*4</f>
        <v>0.11439589521319897</v>
      </c>
      <c r="K3" s="17">
        <f t="shared" ref="K3:M10" si="0">G3*4</f>
        <v>0.11319760603995681</v>
      </c>
      <c r="L3" s="17">
        <f t="shared" si="0"/>
        <v>0.10116785916399897</v>
      </c>
      <c r="M3" s="18">
        <f t="shared" si="0"/>
        <v>0.11011224207377843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16.056250822932402</v>
      </c>
      <c r="C4" s="12">
        <v>11.005836400633999</v>
      </c>
      <c r="D4" s="12">
        <v>12.683041954193801</v>
      </c>
      <c r="E4" s="12">
        <v>14.476867362313101</v>
      </c>
      <c r="F4" s="3">
        <f t="shared" ref="F4:I10" si="2">B4/$B$17</f>
        <v>3.210415456567773E-2</v>
      </c>
      <c r="G4" s="2">
        <f t="shared" si="2"/>
        <v>2.2005951253941974E-2</v>
      </c>
      <c r="H4" s="2">
        <f t="shared" si="2"/>
        <v>2.5359490440872975E-2</v>
      </c>
      <c r="I4" s="2">
        <f t="shared" si="2"/>
        <v>2.8946208710361507E-2</v>
      </c>
      <c r="J4" s="9">
        <f t="shared" ref="J4:J10" si="3">F4*4</f>
        <v>0.12841661826271092</v>
      </c>
      <c r="K4" s="6">
        <f t="shared" si="0"/>
        <v>8.8023805015767898E-2</v>
      </c>
      <c r="L4" s="6">
        <f t="shared" si="0"/>
        <v>0.1014379617634919</v>
      </c>
      <c r="M4" s="10">
        <f t="shared" si="0"/>
        <v>0.11578483484144603</v>
      </c>
      <c r="N4" s="2">
        <f t="shared" ref="N4:N9" si="4">(J4/$J$3)*100</f>
        <v>112.2563165604689</v>
      </c>
      <c r="O4" s="2">
        <f t="shared" ref="O4:O9" si="5">(K4/$K$3)*100</f>
        <v>77.76118956499576</v>
      </c>
      <c r="P4" s="2">
        <f t="shared" ref="P4:P9" si="6">(L4/$L$3)*100</f>
        <v>100.26698459542875</v>
      </c>
      <c r="Q4" s="4">
        <f t="shared" ref="Q4:Q9" si="7">(M4/$M$3)*100</f>
        <v>105.15164586682995</v>
      </c>
      <c r="R4" s="3">
        <f t="shared" ref="R4:R9" si="8">LN(N4)</f>
        <v>4.7207847972927599</v>
      </c>
      <c r="S4" s="2">
        <f t="shared" si="1"/>
        <v>4.3536424579389239</v>
      </c>
      <c r="T4" s="2">
        <f t="shared" si="1"/>
        <v>4.6078364742346167</v>
      </c>
      <c r="U4" s="4">
        <f t="shared" si="1"/>
        <v>4.6554035545875969</v>
      </c>
      <c r="V4" s="9">
        <f t="shared" ref="V4:V9" si="9">AVERAGE(R4:U4)</f>
        <v>4.5844168210134741</v>
      </c>
      <c r="W4" s="10">
        <f t="shared" ref="W4:W9" si="10">_xlfn.STDEV.S(R4:U4)</f>
        <v>0.1606659351029274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11.7847424154123</v>
      </c>
      <c r="C5" s="12">
        <v>9.39191548796361</v>
      </c>
      <c r="D5" s="12">
        <v>13.7430405789578</v>
      </c>
      <c r="E5" s="12">
        <v>11.790724092340501</v>
      </c>
      <c r="F5" s="3">
        <f t="shared" si="2"/>
        <v>2.3563358357651609E-2</v>
      </c>
      <c r="G5" s="2">
        <f t="shared" si="2"/>
        <v>1.8778948449330393E-2</v>
      </c>
      <c r="H5" s="2">
        <f t="shared" si="2"/>
        <v>2.7478936634390657E-2</v>
      </c>
      <c r="I5" s="2">
        <f t="shared" si="2"/>
        <v>2.3575318601844523E-2</v>
      </c>
      <c r="J5" s="9">
        <f t="shared" si="3"/>
        <v>9.4253433430606437E-2</v>
      </c>
      <c r="K5" s="6">
        <f t="shared" si="0"/>
        <v>7.511579379732157E-2</v>
      </c>
      <c r="L5" s="6">
        <f t="shared" si="0"/>
        <v>0.10991574653756263</v>
      </c>
      <c r="M5" s="10">
        <f t="shared" si="0"/>
        <v>9.4301274407378094E-2</v>
      </c>
      <c r="N5" s="2">
        <f t="shared" si="4"/>
        <v>82.392321206059762</v>
      </c>
      <c r="O5" s="2">
        <f t="shared" si="5"/>
        <v>66.358111646642939</v>
      </c>
      <c r="P5" s="2">
        <f t="shared" si="6"/>
        <v>108.64690371611287</v>
      </c>
      <c r="Q5" s="4">
        <f t="shared" si="7"/>
        <v>85.641044657135836</v>
      </c>
      <c r="R5" s="3">
        <f t="shared" si="8"/>
        <v>4.4114922433261912</v>
      </c>
      <c r="S5" s="2">
        <f t="shared" si="1"/>
        <v>4.1950660087184879</v>
      </c>
      <c r="T5" s="2">
        <f t="shared" si="1"/>
        <v>4.6881032085155399</v>
      </c>
      <c r="U5" s="4">
        <f t="shared" si="1"/>
        <v>4.4501646618854753</v>
      </c>
      <c r="V5" s="9">
        <f t="shared" si="9"/>
        <v>4.4362065306114236</v>
      </c>
      <c r="W5" s="10">
        <f t="shared" si="10"/>
        <v>0.20199530775293451</v>
      </c>
      <c r="Z5" cm="1">
        <f t="array" ref="Z5:AA5">LINEST(R3:R9,A3:A9)</f>
        <v>-7.814836377834861E-4</v>
      </c>
      <c r="AA5">
        <v>4.543424647466721</v>
      </c>
      <c r="AB5" cm="1">
        <f t="array" ref="AB5:AC5">LINEST(S3:S9,A3:A9)</f>
        <v>2.631148004895619E-4</v>
      </c>
      <c r="AC5">
        <v>4.4458976681544584</v>
      </c>
      <c r="AD5" cm="1">
        <f t="array" ref="AD5:AE5">LINEST(T3:T9,A3:A9)</f>
        <v>-1.4429669431027738E-3</v>
      </c>
      <c r="AE5">
        <v>4.6167987801579384</v>
      </c>
      <c r="AF5" cm="1">
        <f t="array" ref="AF5:AG5">LINEST(U3:U9,A3:A9)</f>
        <v>-8.0384402173826989E-4</v>
      </c>
      <c r="AG5">
        <v>4.6250217051243281</v>
      </c>
      <c r="AH5" cm="1">
        <f t="array" ref="AH5:AI5">LINEST(V3:V9,A3:A9)</f>
        <v>-6.9129495053373805E-4</v>
      </c>
      <c r="AI5">
        <v>4.5577857002258613</v>
      </c>
    </row>
    <row r="6" spans="1:35">
      <c r="A6">
        <v>60</v>
      </c>
      <c r="B6" s="12">
        <v>11.1851297485003</v>
      </c>
      <c r="C6" s="12">
        <v>11.4559093345389</v>
      </c>
      <c r="D6" s="12">
        <v>11.2218221645209</v>
      </c>
      <c r="E6" s="12">
        <v>15.735148459284099</v>
      </c>
      <c r="F6" s="3">
        <f t="shared" si="2"/>
        <v>2.2364444741367843E-2</v>
      </c>
      <c r="G6" s="2">
        <f t="shared" si="2"/>
        <v>2.2905863144660189E-2</v>
      </c>
      <c r="H6" s="2">
        <f t="shared" si="2"/>
        <v>2.2437810498312238E-2</v>
      </c>
      <c r="I6" s="2">
        <f t="shared" si="2"/>
        <v>3.1462116768208467E-2</v>
      </c>
      <c r="J6" s="9">
        <f t="shared" si="3"/>
        <v>8.9457778965471371E-2</v>
      </c>
      <c r="K6" s="6">
        <f t="shared" si="0"/>
        <v>9.1623452578640754E-2</v>
      </c>
      <c r="L6" s="6">
        <f t="shared" si="0"/>
        <v>8.9751241993248951E-2</v>
      </c>
      <c r="M6" s="10">
        <f t="shared" si="0"/>
        <v>0.12584846707283387</v>
      </c>
      <c r="N6" s="2">
        <f t="shared" si="4"/>
        <v>78.200165135951266</v>
      </c>
      <c r="O6" s="2">
        <f t="shared" si="5"/>
        <v>80.941157489054362</v>
      </c>
      <c r="P6" s="2">
        <f t="shared" si="6"/>
        <v>88.715173707251211</v>
      </c>
      <c r="Q6" s="4">
        <f t="shared" si="7"/>
        <v>114.29107672561214</v>
      </c>
      <c r="R6" s="3">
        <f t="shared" si="8"/>
        <v>4.3592717592619676</v>
      </c>
      <c r="S6" s="2">
        <f t="shared" si="1"/>
        <v>4.3937224399268162</v>
      </c>
      <c r="T6" s="2">
        <f t="shared" si="1"/>
        <v>4.4854309424106118</v>
      </c>
      <c r="U6" s="4">
        <f t="shared" si="1"/>
        <v>4.7387484988609483</v>
      </c>
      <c r="V6" s="9">
        <f t="shared" si="9"/>
        <v>4.4942934101150858</v>
      </c>
      <c r="W6" s="10">
        <f t="shared" si="10"/>
        <v>0.17144697916194723</v>
      </c>
    </row>
    <row r="7" spans="1:35">
      <c r="A7">
        <v>90</v>
      </c>
      <c r="B7" s="12">
        <v>9.0589999999999993</v>
      </c>
      <c r="C7" s="12">
        <v>11.427</v>
      </c>
      <c r="D7" s="12">
        <v>7.4930000000000003</v>
      </c>
      <c r="E7" s="12">
        <v>11.77</v>
      </c>
      <c r="F7" s="3">
        <f t="shared" si="2"/>
        <v>1.8113290544458441E-2</v>
      </c>
      <c r="G7" s="2">
        <f t="shared" si="2"/>
        <v>2.2848059504528822E-2</v>
      </c>
      <c r="H7" s="2">
        <f t="shared" si="2"/>
        <v>1.4982104652790275E-2</v>
      </c>
      <c r="I7" s="2">
        <f t="shared" si="2"/>
        <v>2.3533881190890369E-2</v>
      </c>
      <c r="J7" s="9">
        <f t="shared" si="3"/>
        <v>7.2453162177833763E-2</v>
      </c>
      <c r="K7" s="6">
        <f t="shared" si="0"/>
        <v>9.1392238018115288E-2</v>
      </c>
      <c r="L7" s="6">
        <f t="shared" si="0"/>
        <v>5.9928418611161098E-2</v>
      </c>
      <c r="M7" s="10">
        <f t="shared" si="0"/>
        <v>9.4135524763561476E-2</v>
      </c>
      <c r="N7" s="2">
        <f t="shared" si="4"/>
        <v>63.335456261610801</v>
      </c>
      <c r="O7" s="2">
        <f t="shared" si="5"/>
        <v>80.736900024065349</v>
      </c>
      <c r="P7" s="2">
        <f t="shared" si="6"/>
        <v>59.236618335487023</v>
      </c>
      <c r="Q7" s="4">
        <f t="shared" si="7"/>
        <v>85.490516758788644</v>
      </c>
      <c r="R7" s="3">
        <f t="shared" si="8"/>
        <v>4.1484453028507673</v>
      </c>
      <c r="S7" s="2">
        <f t="shared" si="1"/>
        <v>4.3911957201381062</v>
      </c>
      <c r="T7" s="2">
        <f t="shared" si="1"/>
        <v>4.0815399036292339</v>
      </c>
      <c r="U7" s="4">
        <f t="shared" si="1"/>
        <v>4.4484054546892926</v>
      </c>
      <c r="V7" s="9">
        <f>AVERAGE(R7:U7)</f>
        <v>4.2673965953268507</v>
      </c>
      <c r="W7" s="10">
        <f t="shared" si="10"/>
        <v>0.17961305659875137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16.920000000000002</v>
      </c>
      <c r="C8" s="12">
        <v>20.838000000000001</v>
      </c>
      <c r="D8" s="12">
        <v>15.625999999999999</v>
      </c>
      <c r="E8" s="12">
        <v>14.254</v>
      </c>
      <c r="F8" s="3">
        <f t="shared" si="2"/>
        <v>3.3831203886989389E-2</v>
      </c>
      <c r="G8" s="2">
        <f t="shared" si="2"/>
        <v>4.1665167056565297E-2</v>
      </c>
      <c r="H8" s="2">
        <f t="shared" si="2"/>
        <v>3.1243876592086058E-2</v>
      </c>
      <c r="I8" s="2">
        <f t="shared" si="2"/>
        <v>2.8500589846639873E-2</v>
      </c>
      <c r="J8" s="9">
        <f t="shared" si="3"/>
        <v>0.13532481554795756</v>
      </c>
      <c r="K8" s="6">
        <f t="shared" si="0"/>
        <v>0.16666066822626119</v>
      </c>
      <c r="L8" s="6">
        <f t="shared" si="0"/>
        <v>0.12497550636834423</v>
      </c>
      <c r="M8" s="10">
        <f t="shared" si="0"/>
        <v>0.11400235938655949</v>
      </c>
      <c r="N8" s="2">
        <f t="shared" si="4"/>
        <v>118.2951672310912</v>
      </c>
      <c r="O8" s="2">
        <f t="shared" si="5"/>
        <v>147.22985234107585</v>
      </c>
      <c r="P8" s="2">
        <f t="shared" si="6"/>
        <v>123.53281704395039</v>
      </c>
      <c r="Q8" s="4">
        <f t="shared" si="7"/>
        <v>103.53286541034608</v>
      </c>
      <c r="R8" s="3">
        <f t="shared" si="8"/>
        <v>4.7731829183416936</v>
      </c>
      <c r="S8" s="2">
        <f t="shared" si="1"/>
        <v>4.9919949869635207</v>
      </c>
      <c r="T8" s="2">
        <f t="shared" si="1"/>
        <v>4.8165068458216131</v>
      </c>
      <c r="U8" s="4">
        <f t="shared" si="1"/>
        <v>4.6398891024967863</v>
      </c>
      <c r="V8" s="9">
        <f t="shared" si="9"/>
        <v>4.8053934634059043</v>
      </c>
      <c r="W8" s="10">
        <f t="shared" si="10"/>
        <v>0.14534195145244036</v>
      </c>
      <c r="Z8">
        <f>-LN(2)/Z5</f>
        <v>886.96313914634402</v>
      </c>
      <c r="AB8">
        <f>-LN(2)/AB5</f>
        <v>-2634.3906890461803</v>
      </c>
      <c r="AD8">
        <f>-LN(2)/AD5</f>
        <v>480.36248084068313</v>
      </c>
      <c r="AF8">
        <f>-LN(2)/AF5</f>
        <v>862.29064571638094</v>
      </c>
      <c r="AH8">
        <f>-LN(2)/AH5</f>
        <v>1002.6793628751044</v>
      </c>
    </row>
    <row r="9" spans="1:35">
      <c r="A9">
        <v>240</v>
      </c>
      <c r="B9" s="12">
        <v>11.103</v>
      </c>
      <c r="C9" s="12">
        <v>10.819000000000001</v>
      </c>
      <c r="D9" s="12">
        <v>8.7110000000000003</v>
      </c>
      <c r="E9" s="12">
        <v>11.116</v>
      </c>
      <c r="F9" s="3">
        <f t="shared" si="2"/>
        <v>2.2200227940735409E-2</v>
      </c>
      <c r="G9" s="2">
        <f t="shared" si="2"/>
        <v>2.1632375582348592E-2</v>
      </c>
      <c r="H9" s="2">
        <f t="shared" si="2"/>
        <v>1.741747145742107E-2</v>
      </c>
      <c r="I9" s="2">
        <f t="shared" si="2"/>
        <v>2.2226221182492553E-2</v>
      </c>
      <c r="J9" s="9">
        <f t="shared" si="3"/>
        <v>8.8800911762941637E-2</v>
      </c>
      <c r="K9" s="6">
        <f t="shared" si="0"/>
        <v>8.6529502329394367E-2</v>
      </c>
      <c r="L9" s="6">
        <f t="shared" si="0"/>
        <v>6.966988582968428E-2</v>
      </c>
      <c r="M9" s="10">
        <f t="shared" si="0"/>
        <v>8.8904884729970213E-2</v>
      </c>
      <c r="N9" s="2">
        <f t="shared" si="4"/>
        <v>77.625959915295823</v>
      </c>
      <c r="O9" s="2">
        <f t="shared" si="5"/>
        <v>76.441106271144051</v>
      </c>
      <c r="P9" s="2">
        <f t="shared" si="6"/>
        <v>68.865632232807613</v>
      </c>
      <c r="Q9" s="4">
        <f t="shared" si="7"/>
        <v>80.740236558257834</v>
      </c>
      <c r="R9" s="3">
        <f t="shared" si="8"/>
        <v>4.3519019062357449</v>
      </c>
      <c r="S9" s="2">
        <f t="shared" si="1"/>
        <v>4.3365205916789655</v>
      </c>
      <c r="T9" s="2">
        <f t="shared" si="1"/>
        <v>4.2321572470838156</v>
      </c>
      <c r="U9" s="4">
        <f t="shared" si="1"/>
        <v>4.3912370452973644</v>
      </c>
      <c r="V9" s="9">
        <f t="shared" si="9"/>
        <v>4.3279541975739733</v>
      </c>
      <c r="W9" s="10">
        <f t="shared" si="10"/>
        <v>6.7893667837550131E-2</v>
      </c>
    </row>
    <row r="10" spans="1:35" ht="16.5">
      <c r="A10" t="s">
        <v>1</v>
      </c>
      <c r="B10" s="12">
        <v>10.987964046481499</v>
      </c>
      <c r="C10" s="12">
        <v>10.0799825063034</v>
      </c>
      <c r="D10" s="12">
        <v>12.6450996445326</v>
      </c>
      <c r="E10" s="12">
        <v>8.9394780288892601</v>
      </c>
      <c r="F10" s="3">
        <f t="shared" si="2"/>
        <v>2.1970215836845421E-2</v>
      </c>
      <c r="G10" s="2">
        <f t="shared" si="2"/>
        <v>2.0154724784162917E-2</v>
      </c>
      <c r="H10" s="2">
        <f t="shared" si="2"/>
        <v>2.528362554642313E-2</v>
      </c>
      <c r="I10" s="2">
        <f t="shared" si="2"/>
        <v>1.7874308737506769E-2</v>
      </c>
      <c r="J10" s="9">
        <f t="shared" si="3"/>
        <v>8.7880863347381682E-2</v>
      </c>
      <c r="K10" s="6">
        <f t="shared" si="0"/>
        <v>8.061889913665167E-2</v>
      </c>
      <c r="L10" s="6">
        <f t="shared" si="0"/>
        <v>0.10113450218569252</v>
      </c>
      <c r="M10" s="10">
        <f t="shared" si="0"/>
        <v>7.1497234950027078E-2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1.5626354003098177</v>
      </c>
      <c r="AB11">
        <f t="shared" ref="AB11:AH11" si="11">(0.693/AB8)*(100/0.05)</f>
        <v>-0.52611786314118103</v>
      </c>
      <c r="AD11">
        <f t="shared" si="11"/>
        <v>2.8853210966317753</v>
      </c>
      <c r="AF11">
        <f t="shared" si="11"/>
        <v>1.6073466723607184</v>
      </c>
      <c r="AH11">
        <f t="shared" si="11"/>
        <v>1.3822963265402748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4.8191675745554781</v>
      </c>
      <c r="AB14">
        <f>(0.693/AB8)*(25.7)*(0.1/50000)*(120000000)</f>
        <v>-1.6225474899274022</v>
      </c>
      <c r="AD14">
        <f>(0.693/AD8)*(25.7)*(0.1/50000)*(120000000)</f>
        <v>8.8983302620123936</v>
      </c>
      <c r="AF14">
        <f>(0.693/AF8)*(25.7)*(0.1/50000)*(120000000)</f>
        <v>4.9570571375604544</v>
      </c>
      <c r="AH14">
        <f>(0.693/AH8)*(25.7)*(0.1/50000)*(120000000)</f>
        <v>4.2630018710502071</v>
      </c>
    </row>
    <row r="17" spans="1:2">
      <c r="A17" s="1" t="s">
        <v>5</v>
      </c>
      <c r="B17">
        <v>500.13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7CC72-61EC-4397-949E-A41BD63D0C88}">
  <dimension ref="A2:AI17"/>
  <sheetViews>
    <sheetView workbookViewId="0">
      <selection activeCell="K5" sqref="K5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32.164446648468399</v>
      </c>
      <c r="C3" s="12">
        <v>36.328720706454099</v>
      </c>
      <c r="D3" s="12">
        <v>22.688287296770898</v>
      </c>
      <c r="E3" s="12">
        <v>12.7645203415378</v>
      </c>
      <c r="F3" s="3">
        <f>B3/$B$17</f>
        <v>9.5107621894403735E-2</v>
      </c>
      <c r="G3" s="2">
        <f>C3/$B$17</f>
        <v>0.10742103760150833</v>
      </c>
      <c r="H3" s="2">
        <f>D3/$B$17</f>
        <v>6.7087398494251452E-2</v>
      </c>
      <c r="I3" s="2">
        <f>E3/$B$17</f>
        <v>3.7743636244530587E-2</v>
      </c>
      <c r="J3" s="16">
        <f>F3*4</f>
        <v>0.38043048757761494</v>
      </c>
      <c r="K3" s="17">
        <f t="shared" ref="K3:M10" si="0">G3*4</f>
        <v>0.42968415040603331</v>
      </c>
      <c r="L3" s="17">
        <f t="shared" si="0"/>
        <v>0.26834959397700581</v>
      </c>
      <c r="M3" s="18">
        <f t="shared" si="0"/>
        <v>0.15097454497812235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25.9196887284273</v>
      </c>
      <c r="C4" s="12">
        <v>26.0789595370073</v>
      </c>
      <c r="D4" s="12">
        <v>26.1933869347755</v>
      </c>
      <c r="E4" s="12">
        <v>31.488923216149601</v>
      </c>
      <c r="F4" s="3">
        <f t="shared" ref="F4:I10" si="2">B4/$B$17</f>
        <v>7.6642386612340102E-2</v>
      </c>
      <c r="G4" s="2">
        <f t="shared" si="2"/>
        <v>7.7113337286753902E-2</v>
      </c>
      <c r="H4" s="2">
        <f t="shared" si="2"/>
        <v>7.74516896856072E-2</v>
      </c>
      <c r="I4" s="2">
        <f t="shared" si="2"/>
        <v>9.3110154694549224E-2</v>
      </c>
      <c r="J4" s="9">
        <f t="shared" ref="J4:J10" si="3">F4*4</f>
        <v>0.30656954644936041</v>
      </c>
      <c r="K4" s="6">
        <f t="shared" si="0"/>
        <v>0.30845334914701561</v>
      </c>
      <c r="L4" s="6">
        <f t="shared" si="0"/>
        <v>0.3098067587424288</v>
      </c>
      <c r="M4" s="10">
        <f t="shared" si="0"/>
        <v>0.3724406187781969</v>
      </c>
      <c r="N4" s="2">
        <f t="shared" ref="N4:N9" si="4">(J4/$J$3)*100</f>
        <v>80.584904853824185</v>
      </c>
      <c r="O4" s="2">
        <f t="shared" ref="O4:O9" si="5">(K4/$K$3)*100</f>
        <v>71.78606631302091</v>
      </c>
      <c r="P4" s="2">
        <f t="shared" ref="P4:P9" si="6">(L4/$L$3)*100</f>
        <v>115.44893888267831</v>
      </c>
      <c r="Q4" s="4">
        <f t="shared" ref="Q4:Q9" si="7">(M4/$M$3)*100</f>
        <v>246.69100266681849</v>
      </c>
      <c r="R4" s="3">
        <f t="shared" ref="R4:R9" si="8">LN(N4)</f>
        <v>4.3893113472806071</v>
      </c>
      <c r="S4" s="2">
        <f t="shared" si="1"/>
        <v>4.2736903947288711</v>
      </c>
      <c r="T4" s="2">
        <f t="shared" si="1"/>
        <v>4.7488283446164576</v>
      </c>
      <c r="U4" s="4">
        <f t="shared" si="1"/>
        <v>5.5081365521236565</v>
      </c>
      <c r="V4" s="9">
        <f t="shared" ref="V4:V9" si="9">AVERAGE(R4:U4)</f>
        <v>4.7299916596873981</v>
      </c>
      <c r="W4" s="10">
        <f t="shared" ref="W4:W9" si="10">_xlfn.STDEV.S(R4:U4)</f>
        <v>0.55681780802104597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26.644870665797299</v>
      </c>
      <c r="C5" s="12">
        <v>20.316638563192601</v>
      </c>
      <c r="D5" s="12">
        <v>23.148535464990601</v>
      </c>
      <c r="E5" s="12">
        <v>19.087217240742898</v>
      </c>
      <c r="F5" s="3">
        <f t="shared" si="2"/>
        <v>7.8786689925181994E-2</v>
      </c>
      <c r="G5" s="2">
        <f t="shared" si="2"/>
        <v>6.0074628354453416E-2</v>
      </c>
      <c r="H5" s="2">
        <f t="shared" si="2"/>
        <v>6.8448314453385978E-2</v>
      </c>
      <c r="I5" s="2">
        <f t="shared" si="2"/>
        <v>5.6439330674304088E-2</v>
      </c>
      <c r="J5" s="9">
        <f t="shared" si="3"/>
        <v>0.31514675970072797</v>
      </c>
      <c r="K5" s="6">
        <f t="shared" si="0"/>
        <v>0.24029851341781366</v>
      </c>
      <c r="L5" s="6">
        <f t="shared" si="0"/>
        <v>0.27379325781354391</v>
      </c>
      <c r="M5" s="10">
        <f t="shared" si="0"/>
        <v>0.22575732269721635</v>
      </c>
      <c r="N5" s="2">
        <f t="shared" si="4"/>
        <v>82.839512076810649</v>
      </c>
      <c r="O5" s="2">
        <f t="shared" si="5"/>
        <v>55.924453622676509</v>
      </c>
      <c r="P5" s="2">
        <f t="shared" si="6"/>
        <v>102.02857166871829</v>
      </c>
      <c r="Q5" s="4">
        <f t="shared" si="7"/>
        <v>149.53336850919521</v>
      </c>
      <c r="R5" s="3">
        <f t="shared" si="8"/>
        <v>4.4169051465632805</v>
      </c>
      <c r="S5" s="2">
        <f t="shared" si="1"/>
        <v>4.0240017375059649</v>
      </c>
      <c r="T5" s="2">
        <f t="shared" si="1"/>
        <v>4.625252888458756</v>
      </c>
      <c r="U5" s="4">
        <f t="shared" si="1"/>
        <v>5.0075195686555665</v>
      </c>
      <c r="V5" s="9">
        <f t="shared" si="9"/>
        <v>4.5184198352958926</v>
      </c>
      <c r="W5" s="10">
        <f t="shared" si="10"/>
        <v>0.41044136319791685</v>
      </c>
      <c r="Z5" cm="1">
        <f t="array" ref="Z5:AA5">LINEST(R3:R9,A3:A9)</f>
        <v>2.056677423549418E-3</v>
      </c>
      <c r="AA5">
        <v>4.2860368636169994</v>
      </c>
      <c r="AB5" cm="1">
        <f t="array" ref="AB5:AC5">LINEST(S3:S9,A3:A9)</f>
        <v>-8.8873313171467126E-5</v>
      </c>
      <c r="AC5">
        <v>4.1691602681863404</v>
      </c>
      <c r="AD5" cm="1">
        <f t="array" ref="AD5:AE5">LINEST(T3:T9,A3:A9)</f>
        <v>-2.0517953787662058E-3</v>
      </c>
      <c r="AE5">
        <v>4.6510923620266533</v>
      </c>
      <c r="AF5" cm="1">
        <f t="array" ref="AF5:AG5">LINEST(U3:U9,A3:A9)</f>
        <v>1.71446841608483E-3</v>
      </c>
      <c r="AG5">
        <v>4.9287242014752604</v>
      </c>
      <c r="AH5" cm="1">
        <f t="array" ref="AH5:AI5">LINEST(V3:V9,A3:A9)</f>
        <v>4.0761928692414478E-4</v>
      </c>
      <c r="AI5">
        <v>4.5087534238263141</v>
      </c>
    </row>
    <row r="6" spans="1:35">
      <c r="A6">
        <v>60</v>
      </c>
      <c r="B6" s="12">
        <v>28.489475628514899</v>
      </c>
      <c r="C6" s="12">
        <v>24.422333241770801</v>
      </c>
      <c r="D6" s="12">
        <v>22.9639661770868</v>
      </c>
      <c r="E6" s="12">
        <v>17.151275624990099</v>
      </c>
      <c r="F6" s="3">
        <f t="shared" si="2"/>
        <v>8.4241035005514359E-2</v>
      </c>
      <c r="G6" s="2">
        <f t="shared" si="2"/>
        <v>7.2214829657206894E-2</v>
      </c>
      <c r="H6" s="2">
        <f t="shared" si="2"/>
        <v>6.7902558257449355E-2</v>
      </c>
      <c r="I6" s="2">
        <f t="shared" si="2"/>
        <v>5.0714910627132972E-2</v>
      </c>
      <c r="J6" s="9">
        <f t="shared" si="3"/>
        <v>0.33696414002205743</v>
      </c>
      <c r="K6" s="6">
        <f t="shared" si="0"/>
        <v>0.28885931862882758</v>
      </c>
      <c r="L6" s="6">
        <f t="shared" si="0"/>
        <v>0.27161023302979742</v>
      </c>
      <c r="M6" s="10">
        <f t="shared" si="0"/>
        <v>0.20285964250853189</v>
      </c>
      <c r="N6" s="2">
        <f t="shared" si="4"/>
        <v>88.574431078768484</v>
      </c>
      <c r="O6" s="2">
        <f t="shared" si="5"/>
        <v>67.225965480892825</v>
      </c>
      <c r="P6" s="2">
        <f t="shared" si="6"/>
        <v>101.21507135690729</v>
      </c>
      <c r="Q6" s="4">
        <f t="shared" si="7"/>
        <v>134.366785167611</v>
      </c>
      <c r="R6" s="3">
        <f t="shared" si="8"/>
        <v>4.483843227685675</v>
      </c>
      <c r="S6" s="2">
        <f t="shared" si="1"/>
        <v>4.2080595639840066</v>
      </c>
      <c r="T6" s="2">
        <f t="shared" si="1"/>
        <v>4.6172476722165747</v>
      </c>
      <c r="U6" s="4">
        <f t="shared" si="1"/>
        <v>4.9005732633768071</v>
      </c>
      <c r="V6" s="9">
        <f t="shared" si="9"/>
        <v>4.5524309318157661</v>
      </c>
      <c r="W6" s="10">
        <f t="shared" si="10"/>
        <v>0.28792371964410851</v>
      </c>
    </row>
    <row r="7" spans="1:35">
      <c r="A7">
        <v>90</v>
      </c>
      <c r="B7" s="12">
        <v>17.9384009292028</v>
      </c>
      <c r="C7" s="12">
        <v>14.2713548247934</v>
      </c>
      <c r="D7" s="12">
        <v>14.5035423196513</v>
      </c>
      <c r="E7" s="12">
        <v>16.446253496198299</v>
      </c>
      <c r="F7" s="3">
        <f t="shared" si="2"/>
        <v>5.3042375378345899E-2</v>
      </c>
      <c r="G7" s="2">
        <f t="shared" si="2"/>
        <v>4.219922181257104E-2</v>
      </c>
      <c r="H7" s="2">
        <f t="shared" si="2"/>
        <v>4.2885781127920103E-2</v>
      </c>
      <c r="I7" s="2">
        <f t="shared" si="2"/>
        <v>4.8630218209285606E-2</v>
      </c>
      <c r="J7" s="9">
        <f t="shared" si="3"/>
        <v>0.2121695015133836</v>
      </c>
      <c r="K7" s="6">
        <f t="shared" si="0"/>
        <v>0.16879688725028416</v>
      </c>
      <c r="L7" s="6">
        <f t="shared" si="0"/>
        <v>0.17154312451168041</v>
      </c>
      <c r="M7" s="10">
        <f t="shared" si="0"/>
        <v>0.19452087283714242</v>
      </c>
      <c r="N7" s="2">
        <f t="shared" si="4"/>
        <v>55.770898611299401</v>
      </c>
      <c r="O7" s="2">
        <f t="shared" si="5"/>
        <v>39.283945449414013</v>
      </c>
      <c r="P7" s="2">
        <f t="shared" si="6"/>
        <v>63.92524094013703</v>
      </c>
      <c r="Q7" s="4">
        <f t="shared" si="7"/>
        <v>128.84349005014744</v>
      </c>
      <c r="R7" s="3">
        <f t="shared" si="8"/>
        <v>4.0212522030796034</v>
      </c>
      <c r="S7" s="2">
        <f t="shared" si="1"/>
        <v>3.6708159226735986</v>
      </c>
      <c r="T7" s="2">
        <f t="shared" si="1"/>
        <v>4.1577142902767097</v>
      </c>
      <c r="U7" s="4">
        <f t="shared" si="1"/>
        <v>4.8585984123462538</v>
      </c>
      <c r="V7" s="9">
        <f t="shared" si="9"/>
        <v>4.177095207094041</v>
      </c>
      <c r="W7" s="10">
        <f t="shared" si="10"/>
        <v>0.49847366845844321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19.185829275829299</v>
      </c>
      <c r="C8" s="12">
        <v>17.661140151091399</v>
      </c>
      <c r="D8" s="12">
        <v>19.335428081461099</v>
      </c>
      <c r="E8" s="12">
        <v>22.512488375545999</v>
      </c>
      <c r="F8" s="3">
        <f t="shared" si="2"/>
        <v>5.6730918347169638E-2</v>
      </c>
      <c r="G8" s="2">
        <f t="shared" si="2"/>
        <v>5.2222538073542678E-2</v>
      </c>
      <c r="H8" s="2">
        <f t="shared" si="2"/>
        <v>5.7173269704784591E-2</v>
      </c>
      <c r="I8" s="2">
        <f t="shared" si="2"/>
        <v>6.6567575550861943E-2</v>
      </c>
      <c r="J8" s="9">
        <f t="shared" si="3"/>
        <v>0.22692367338867855</v>
      </c>
      <c r="K8" s="6">
        <f t="shared" si="0"/>
        <v>0.20889015229417071</v>
      </c>
      <c r="L8" s="6">
        <f t="shared" si="0"/>
        <v>0.22869307881913836</v>
      </c>
      <c r="M8" s="10">
        <f t="shared" si="0"/>
        <v>0.26627030220344777</v>
      </c>
      <c r="N8" s="2">
        <f t="shared" si="4"/>
        <v>59.649181860689303</v>
      </c>
      <c r="O8" s="2">
        <f t="shared" si="5"/>
        <v>48.614814415839724</v>
      </c>
      <c r="P8" s="2">
        <f t="shared" si="6"/>
        <v>85.222069998262967</v>
      </c>
      <c r="Q8" s="4">
        <f t="shared" si="7"/>
        <v>176.36767989069472</v>
      </c>
      <c r="R8" s="3">
        <f t="shared" si="8"/>
        <v>4.0884804327866506</v>
      </c>
      <c r="S8" s="2">
        <f t="shared" si="1"/>
        <v>3.8839283078284308</v>
      </c>
      <c r="T8" s="2">
        <f t="shared" si="1"/>
        <v>4.4452604378291376</v>
      </c>
      <c r="U8" s="4">
        <f t="shared" si="1"/>
        <v>5.1725709062114582</v>
      </c>
      <c r="V8" s="9">
        <f t="shared" si="9"/>
        <v>4.397560021163919</v>
      </c>
      <c r="W8" s="10">
        <f t="shared" si="10"/>
        <v>0.56635234338929463</v>
      </c>
      <c r="Z8">
        <f>-LN(2)/Z5</f>
        <v>-337.0227983364112</v>
      </c>
      <c r="AB8">
        <f>-LN(2)/AB5</f>
        <v>7799.2724230121412</v>
      </c>
      <c r="AD8">
        <f>-LN(2)/AD5</f>
        <v>337.82471085238114</v>
      </c>
      <c r="AF8">
        <f>-LN(2)/AF5</f>
        <v>-404.29276740065018</v>
      </c>
      <c r="AH8">
        <f>-LN(2)/AH5</f>
        <v>-1700.4768979170883</v>
      </c>
    </row>
    <row r="9" spans="1:35">
      <c r="A9">
        <v>240</v>
      </c>
      <c r="B9" s="12">
        <v>54.841268601418697</v>
      </c>
      <c r="C9" s="12">
        <v>31.708016085177501</v>
      </c>
      <c r="D9" s="12">
        <v>15.426779176058099</v>
      </c>
      <c r="E9" s="12">
        <v>28.262328811247301</v>
      </c>
      <c r="F9" s="3">
        <f t="shared" si="2"/>
        <v>0.1621611183104725</v>
      </c>
      <c r="G9" s="2">
        <f t="shared" si="2"/>
        <v>9.375799427888909E-2</v>
      </c>
      <c r="H9" s="2">
        <f t="shared" si="2"/>
        <v>4.5615716538212545E-2</v>
      </c>
      <c r="I9" s="2">
        <f t="shared" si="2"/>
        <v>8.3569380558997305E-2</v>
      </c>
      <c r="J9" s="9">
        <f t="shared" si="3"/>
        <v>0.64864447324189001</v>
      </c>
      <c r="K9" s="6">
        <f t="shared" si="0"/>
        <v>0.37503197711555636</v>
      </c>
      <c r="L9" s="6">
        <f t="shared" si="0"/>
        <v>0.18246286615285018</v>
      </c>
      <c r="M9" s="10">
        <f t="shared" si="0"/>
        <v>0.33427752223598922</v>
      </c>
      <c r="N9" s="2">
        <f t="shared" si="4"/>
        <v>170.50275790779108</v>
      </c>
      <c r="O9" s="2">
        <f t="shared" si="5"/>
        <v>87.280849610386383</v>
      </c>
      <c r="P9" s="2">
        <f t="shared" si="6"/>
        <v>67.99446328526399</v>
      </c>
      <c r="Q9" s="4">
        <f t="shared" si="7"/>
        <v>221.41316755379475</v>
      </c>
      <c r="R9" s="3">
        <f t="shared" si="8"/>
        <v>5.1387514720050156</v>
      </c>
      <c r="S9" s="2">
        <f t="shared" si="1"/>
        <v>4.4691310757852554</v>
      </c>
      <c r="T9" s="2">
        <f t="shared" si="1"/>
        <v>4.2194262795856039</v>
      </c>
      <c r="U9" s="4">
        <f t="shared" si="1"/>
        <v>5.4000304925520721</v>
      </c>
      <c r="V9" s="9">
        <f t="shared" si="9"/>
        <v>4.8068348299819874</v>
      </c>
      <c r="W9" s="10">
        <f t="shared" si="10"/>
        <v>0.55411863411522033</v>
      </c>
    </row>
    <row r="10" spans="1:35" ht="16.5">
      <c r="A10" t="s">
        <v>1</v>
      </c>
      <c r="B10" s="12">
        <v>22.575227383398701</v>
      </c>
      <c r="C10" s="12">
        <v>24.747680057337799</v>
      </c>
      <c r="D10" s="12">
        <v>10.037239000986901</v>
      </c>
      <c r="E10" s="12">
        <v>12.937212644509</v>
      </c>
      <c r="F10" s="3">
        <f t="shared" si="2"/>
        <v>6.6753089634225438E-2</v>
      </c>
      <c r="G10" s="2">
        <f t="shared" si="2"/>
        <v>7.3176853417717264E-2</v>
      </c>
      <c r="H10" s="2">
        <f t="shared" si="2"/>
        <v>2.9679289751284487E-2</v>
      </c>
      <c r="I10" s="2">
        <f t="shared" si="2"/>
        <v>3.8254273173390696E-2</v>
      </c>
      <c r="J10" s="9">
        <f t="shared" si="3"/>
        <v>0.26701235853690175</v>
      </c>
      <c r="K10" s="6">
        <f t="shared" si="0"/>
        <v>0.29270741367086905</v>
      </c>
      <c r="L10" s="6">
        <f t="shared" si="0"/>
        <v>0.11871715900513795</v>
      </c>
      <c r="M10" s="10">
        <f t="shared" si="0"/>
        <v>0.15301709269356278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B11" s="12"/>
      <c r="C11" s="12"/>
      <c r="D11" s="12"/>
      <c r="E11" s="12"/>
      <c r="Z11">
        <f>(0.693/Z8)*(100/0.05)</f>
        <v>-4.1124814310529674</v>
      </c>
      <c r="AB11">
        <f t="shared" ref="AB11:AF11" si="11">(0.693/AB8)*(100/0.05)</f>
        <v>0.17770888421726852</v>
      </c>
      <c r="AD11">
        <f t="shared" si="11"/>
        <v>4.102719414760748</v>
      </c>
      <c r="AF11">
        <f t="shared" si="11"/>
        <v>-3.4282087431618269</v>
      </c>
      <c r="AH11">
        <f>(0.693/AH8)*(100/0.05)</f>
        <v>-0.8150654688091965</v>
      </c>
    </row>
    <row r="12" spans="1:35">
      <c r="B12" s="12"/>
      <c r="C12" s="12"/>
      <c r="D12" s="12"/>
      <c r="E12" s="12"/>
    </row>
    <row r="13" spans="1:35">
      <c r="B13" s="12"/>
      <c r="C13" s="12"/>
      <c r="D13" s="12"/>
      <c r="E13" s="12"/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-12.68289273336735</v>
      </c>
      <c r="AB14">
        <f>(0.693/AB8)*(25.7)*(0.1/50000)*(120000000)</f>
        <v>0.54805419892605622</v>
      </c>
      <c r="AD14">
        <f>(0.693/AD8)*(25.7)*(0.1/50000)*(120000000)</f>
        <v>12.652786675122146</v>
      </c>
      <c r="AF14">
        <f>(0.693/AF8)*(25.7)*(0.1/50000)*(120000000)</f>
        <v>-10.572595763911075</v>
      </c>
      <c r="AH14">
        <f>(0.693/AH8)*(25.7)*(0.1/50000)*(120000000)</f>
        <v>-2.5136619058075618</v>
      </c>
    </row>
    <row r="17" spans="1:2">
      <c r="A17" s="1" t="s">
        <v>5</v>
      </c>
      <c r="B17">
        <v>338.19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6D98B-25C7-4416-AF9E-D92B64FBCE57}">
  <dimension ref="A2:AI43"/>
  <sheetViews>
    <sheetView workbookViewId="0">
      <selection activeCell="K5" sqref="K5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85.808444020015202</v>
      </c>
      <c r="C3" s="12">
        <v>116.53240397853099</v>
      </c>
      <c r="D3" s="12">
        <v>134.00465914916299</v>
      </c>
      <c r="E3" s="12">
        <v>126.043847500604</v>
      </c>
      <c r="F3" s="3">
        <f>B3/$B$17</f>
        <v>0.19581803954773497</v>
      </c>
      <c r="G3" s="2">
        <f>C3/$B$17</f>
        <v>0.2659312513059664</v>
      </c>
      <c r="H3" s="2">
        <f>D3/$B$17</f>
        <v>0.30580358313840095</v>
      </c>
      <c r="I3" s="2">
        <f>E3/$B$17</f>
        <v>0.28763671683482389</v>
      </c>
      <c r="J3" s="16">
        <f>F3*4</f>
        <v>0.78327215819093987</v>
      </c>
      <c r="K3" s="17">
        <f t="shared" ref="K3:M10" si="0">G3*4</f>
        <v>1.0637250052238656</v>
      </c>
      <c r="L3" s="17">
        <f t="shared" si="0"/>
        <v>1.2232143325536038</v>
      </c>
      <c r="M3" s="18">
        <f t="shared" si="0"/>
        <v>1.1505468673392956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22.881320681281199</v>
      </c>
      <c r="C4" s="12">
        <v>18.7184841643666</v>
      </c>
      <c r="D4" s="12">
        <v>16.453509462064002</v>
      </c>
      <c r="E4" s="12">
        <v>12.6477101779919</v>
      </c>
      <c r="F4" s="3">
        <f t="shared" ref="F4:I10" si="2">B4/$B$17</f>
        <v>5.2216019172034091E-2</v>
      </c>
      <c r="G4" s="2">
        <f t="shared" si="2"/>
        <v>4.271627243953538E-2</v>
      </c>
      <c r="H4" s="2">
        <f t="shared" si="2"/>
        <v>3.7547516486721971E-2</v>
      </c>
      <c r="I4" s="2">
        <f t="shared" si="2"/>
        <v>2.8862541910731052E-2</v>
      </c>
      <c r="J4" s="9">
        <f t="shared" ref="J4:J10" si="3">F4*4</f>
        <v>0.20886407668813636</v>
      </c>
      <c r="K4" s="6">
        <f t="shared" si="0"/>
        <v>0.17086508975814152</v>
      </c>
      <c r="L4" s="6">
        <f t="shared" si="0"/>
        <v>0.15019006594688789</v>
      </c>
      <c r="M4" s="10">
        <f t="shared" si="0"/>
        <v>0.11545016764292421</v>
      </c>
      <c r="N4" s="2">
        <f t="shared" ref="N4:N9" si="4">(J4/$J$3)*100</f>
        <v>26.665581624978575</v>
      </c>
      <c r="O4" s="2">
        <f t="shared" ref="O4:O9" si="5">(K4/$K$3)*100</f>
        <v>16.062900554094071</v>
      </c>
      <c r="P4" s="2">
        <f t="shared" ref="P4:P9" si="6">(L4/$L$3)*100</f>
        <v>12.278311490460421</v>
      </c>
      <c r="Q4" s="4">
        <f t="shared" ref="Q4:Q9" si="7">(M4/$M$3)*100</f>
        <v>10.034373298491458</v>
      </c>
      <c r="R4" s="3">
        <f t="shared" ref="R4:R9" si="8">LN(N4)</f>
        <v>3.2833736561146463</v>
      </c>
      <c r="S4" s="2">
        <f t="shared" si="1"/>
        <v>2.7765122995643754</v>
      </c>
      <c r="T4" s="2">
        <f t="shared" si="1"/>
        <v>2.5078344124880592</v>
      </c>
      <c r="U4" s="4">
        <f t="shared" si="1"/>
        <v>2.306016528727763</v>
      </c>
      <c r="V4" s="9">
        <f t="shared" ref="V4:V9" si="9">AVERAGE(R4:U4)</f>
        <v>2.7184342242237109</v>
      </c>
      <c r="W4" s="10">
        <f t="shared" ref="W4:W9" si="10">_xlfn.STDEV.S(R4:U4)</f>
        <v>0.42307220061584788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19.353024043776198</v>
      </c>
      <c r="C5" s="12">
        <v>10.5151773966451</v>
      </c>
      <c r="D5" s="12">
        <v>13.9506114889129</v>
      </c>
      <c r="E5" s="12">
        <v>12.7004919756513</v>
      </c>
      <c r="F5" s="3">
        <f t="shared" si="2"/>
        <v>4.4164315888171518E-2</v>
      </c>
      <c r="G5" s="2">
        <f t="shared" si="2"/>
        <v>2.3996023314761587E-2</v>
      </c>
      <c r="H5" s="2">
        <f t="shared" si="2"/>
        <v>3.183581083947673E-2</v>
      </c>
      <c r="I5" s="2">
        <f t="shared" si="2"/>
        <v>2.8982991923075501E-2</v>
      </c>
      <c r="J5" s="9">
        <f t="shared" si="3"/>
        <v>0.17665726355268607</v>
      </c>
      <c r="K5" s="6">
        <f t="shared" si="0"/>
        <v>9.5984093259046346E-2</v>
      </c>
      <c r="L5" s="6">
        <f t="shared" si="0"/>
        <v>0.12734324335790692</v>
      </c>
      <c r="M5" s="10">
        <f t="shared" si="0"/>
        <v>0.115931967692302</v>
      </c>
      <c r="N5" s="2">
        <f t="shared" si="4"/>
        <v>22.553752448024834</v>
      </c>
      <c r="O5" s="2">
        <f t="shared" si="5"/>
        <v>9.0233935263039218</v>
      </c>
      <c r="P5" s="2">
        <f t="shared" si="6"/>
        <v>10.41054212404975</v>
      </c>
      <c r="Q5" s="4">
        <f t="shared" si="7"/>
        <v>10.076249041501562</v>
      </c>
      <c r="R5" s="3">
        <f t="shared" si="8"/>
        <v>3.1159014577821749</v>
      </c>
      <c r="S5" s="2">
        <f t="shared" si="1"/>
        <v>2.1998204857489929</v>
      </c>
      <c r="T5" s="2">
        <f t="shared" si="1"/>
        <v>2.3428189585091137</v>
      </c>
      <c r="U5" s="4">
        <f t="shared" si="1"/>
        <v>2.3101810744911497</v>
      </c>
      <c r="V5" s="9">
        <f t="shared" si="9"/>
        <v>2.4921804941328576</v>
      </c>
      <c r="W5" s="10">
        <f t="shared" si="10"/>
        <v>0.4202915147337829</v>
      </c>
      <c r="Z5" cm="1">
        <f t="array" ref="Z5:AA5">LINEST(R3:R9,A3:A9)</f>
        <v>1.3514528104609409E-3</v>
      </c>
      <c r="AA5">
        <v>3.3433771289872607</v>
      </c>
      <c r="AB5" cm="1">
        <f t="array" ref="AB5:AC5">LINEST(S3:S9,A3:A9)</f>
        <v>3.1511150706942975E-3</v>
      </c>
      <c r="AC5">
        <v>2.8471295026670163</v>
      </c>
      <c r="AD5" cm="1">
        <f t="array" ref="AD5:AE5">LINEST(T3:T9,A3:A9)</f>
        <v>3.8979150747847917E-3</v>
      </c>
      <c r="AE5">
        <v>2.5581136542318288</v>
      </c>
      <c r="AF5" cm="1">
        <f t="array" ref="AF5:AG5">LINEST(U3:U9,A3:A9)</f>
        <v>3.2269194954791659E-3</v>
      </c>
      <c r="AG5">
        <v>2.7189396875123943</v>
      </c>
      <c r="AH5" cm="1">
        <f t="array" ref="AH5:AI5">LINEST(V3:V9,A3:A9)</f>
        <v>2.9068506128547989E-3</v>
      </c>
      <c r="AI5">
        <v>2.8668899933496248</v>
      </c>
    </row>
    <row r="6" spans="1:35">
      <c r="A6">
        <v>60</v>
      </c>
      <c r="B6" s="12">
        <v>14.285270848779801</v>
      </c>
      <c r="C6" s="12">
        <v>16.832628619092301</v>
      </c>
      <c r="D6" s="12">
        <v>6.2899306109593596</v>
      </c>
      <c r="E6" s="12">
        <v>18.559113791380501</v>
      </c>
      <c r="F6" s="3">
        <f t="shared" si="2"/>
        <v>3.2599515863077327E-2</v>
      </c>
      <c r="G6" s="2">
        <f t="shared" si="2"/>
        <v>3.8412680410064473E-2</v>
      </c>
      <c r="H6" s="2">
        <f t="shared" si="2"/>
        <v>1.4353854043106217E-2</v>
      </c>
      <c r="I6" s="2">
        <f t="shared" si="2"/>
        <v>4.2352583360254908E-2</v>
      </c>
      <c r="J6" s="9">
        <f t="shared" si="3"/>
        <v>0.13039806345230931</v>
      </c>
      <c r="K6" s="6">
        <f t="shared" si="0"/>
        <v>0.15365072164025789</v>
      </c>
      <c r="L6" s="6">
        <f t="shared" si="0"/>
        <v>5.741541617242487E-2</v>
      </c>
      <c r="M6" s="10">
        <f t="shared" si="0"/>
        <v>0.16941033344101963</v>
      </c>
      <c r="N6" s="2">
        <f t="shared" si="4"/>
        <v>16.647861421945485</v>
      </c>
      <c r="O6" s="2">
        <f t="shared" si="5"/>
        <v>14.444590555424746</v>
      </c>
      <c r="P6" s="2">
        <f t="shared" si="6"/>
        <v>4.6938148650174361</v>
      </c>
      <c r="Q6" s="4">
        <f t="shared" si="7"/>
        <v>14.724331381023232</v>
      </c>
      <c r="R6" s="3">
        <f t="shared" si="8"/>
        <v>2.812281765050531</v>
      </c>
      <c r="S6" s="2">
        <f t="shared" si="1"/>
        <v>2.6703199884437625</v>
      </c>
      <c r="T6" s="2">
        <f t="shared" si="1"/>
        <v>1.5462456558792805</v>
      </c>
      <c r="U6" s="4">
        <f t="shared" si="1"/>
        <v>2.6895013214454782</v>
      </c>
      <c r="V6" s="9">
        <f t="shared" si="9"/>
        <v>2.429587182704763</v>
      </c>
      <c r="W6" s="10">
        <f t="shared" si="10"/>
        <v>0.59224292303284831</v>
      </c>
    </row>
    <row r="7" spans="1:35">
      <c r="A7">
        <v>90</v>
      </c>
      <c r="B7" s="12">
        <v>23.692800814580998</v>
      </c>
      <c r="C7" s="12">
        <v>26.215535828046601</v>
      </c>
      <c r="D7" s="12">
        <v>19.0958891459501</v>
      </c>
      <c r="E7" s="12">
        <v>16.265206873243301</v>
      </c>
      <c r="F7" s="3">
        <f t="shared" si="2"/>
        <v>5.406784681731381E-2</v>
      </c>
      <c r="G7" s="2">
        <f t="shared" si="2"/>
        <v>5.9824821323459572E-2</v>
      </c>
      <c r="H7" s="2">
        <f t="shared" si="2"/>
        <v>4.3577524551180614E-2</v>
      </c>
      <c r="I7" s="2">
        <f t="shared" si="2"/>
        <v>3.7117803021972137E-2</v>
      </c>
      <c r="J7" s="9">
        <f t="shared" si="3"/>
        <v>0.21627138726925524</v>
      </c>
      <c r="K7" s="6">
        <f t="shared" si="0"/>
        <v>0.23929928529383829</v>
      </c>
      <c r="L7" s="6">
        <f t="shared" si="0"/>
        <v>0.17431009820472246</v>
      </c>
      <c r="M7" s="10">
        <f t="shared" si="0"/>
        <v>0.14847121208788855</v>
      </c>
      <c r="N7" s="2">
        <f t="shared" si="4"/>
        <v>27.611269596095401</v>
      </c>
      <c r="O7" s="2">
        <f t="shared" si="5"/>
        <v>22.496348597490826</v>
      </c>
      <c r="P7" s="2">
        <f t="shared" si="6"/>
        <v>14.250168066689476</v>
      </c>
      <c r="Q7" s="4">
        <f t="shared" si="7"/>
        <v>12.904403662515426</v>
      </c>
      <c r="R7" s="3">
        <f t="shared" si="8"/>
        <v>3.3182240080828183</v>
      </c>
      <c r="S7" s="2">
        <f t="shared" si="1"/>
        <v>3.1133530114848478</v>
      </c>
      <c r="T7" s="2">
        <f t="shared" si="1"/>
        <v>2.6567687007987564</v>
      </c>
      <c r="U7" s="4">
        <f t="shared" si="1"/>
        <v>2.5575686223016647</v>
      </c>
      <c r="V7" s="9">
        <f t="shared" si="9"/>
        <v>2.9114785856670218</v>
      </c>
      <c r="W7" s="10">
        <f t="shared" si="10"/>
        <v>0.36346687610397671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12.8098709705129</v>
      </c>
      <c r="C8" s="12">
        <v>7.0425724884556002</v>
      </c>
      <c r="D8" s="12">
        <v>8.96720894702732</v>
      </c>
      <c r="E8" s="12">
        <v>9.1542673238636905</v>
      </c>
      <c r="F8" s="3">
        <f t="shared" si="2"/>
        <v>2.9232598830485505E-2</v>
      </c>
      <c r="G8" s="2">
        <f t="shared" si="2"/>
        <v>1.6071410614793533E-2</v>
      </c>
      <c r="H8" s="2">
        <f t="shared" si="2"/>
        <v>2.0463502121215688E-2</v>
      </c>
      <c r="I8" s="2">
        <f t="shared" si="2"/>
        <v>2.0890376248248403E-2</v>
      </c>
      <c r="J8" s="9">
        <f t="shared" si="3"/>
        <v>0.11693039532194202</v>
      </c>
      <c r="K8" s="6">
        <f t="shared" si="0"/>
        <v>6.4285642459174133E-2</v>
      </c>
      <c r="L8" s="6">
        <f t="shared" si="0"/>
        <v>8.1854008484862753E-2</v>
      </c>
      <c r="M8" s="10">
        <f t="shared" si="0"/>
        <v>8.3561504992993613E-2</v>
      </c>
      <c r="N8" s="2">
        <f t="shared" si="4"/>
        <v>14.928450360345588</v>
      </c>
      <c r="O8" s="2">
        <f t="shared" si="5"/>
        <v>6.0434456408820569</v>
      </c>
      <c r="P8" s="2">
        <f t="shared" si="6"/>
        <v>6.6917143060270465</v>
      </c>
      <c r="Q8" s="4">
        <f t="shared" si="7"/>
        <v>7.2627641137500376</v>
      </c>
      <c r="R8" s="3">
        <f t="shared" si="8"/>
        <v>2.7032688124833575</v>
      </c>
      <c r="S8" s="2">
        <f t="shared" si="1"/>
        <v>1.7989743196350854</v>
      </c>
      <c r="T8" s="2">
        <f t="shared" si="1"/>
        <v>1.9008700903464049</v>
      </c>
      <c r="U8" s="4">
        <f t="shared" si="1"/>
        <v>1.9827604882981908</v>
      </c>
      <c r="V8" s="9">
        <f t="shared" si="9"/>
        <v>2.0964684276907595</v>
      </c>
      <c r="W8" s="10">
        <f t="shared" si="10"/>
        <v>0.41145986291296466</v>
      </c>
      <c r="Z8">
        <f>-LN(2)/Z5</f>
        <v>-512.89040593547111</v>
      </c>
      <c r="AB8">
        <f>-LN(2)/AB5</f>
        <v>-219.9688570583433</v>
      </c>
      <c r="AD8">
        <f>-LN(2)/AD5</f>
        <v>-177.8251109275937</v>
      </c>
      <c r="AF8">
        <f>-LN(2)/AF5</f>
        <v>-214.80151008757028</v>
      </c>
      <c r="AH8">
        <f>-LN(2)/AH5</f>
        <v>-238.45297639124632</v>
      </c>
    </row>
    <row r="9" spans="1:35">
      <c r="A9">
        <v>240</v>
      </c>
      <c r="B9" s="12">
        <v>64.226991971457906</v>
      </c>
      <c r="C9" s="12">
        <v>106.4445599884</v>
      </c>
      <c r="D9" s="12">
        <v>121.891929116998</v>
      </c>
      <c r="E9" s="12">
        <v>99.861034826206406</v>
      </c>
      <c r="F9" s="3">
        <f t="shared" si="2"/>
        <v>0.14656836862075492</v>
      </c>
      <c r="G9" s="2">
        <f t="shared" si="2"/>
        <v>0.24291041861320617</v>
      </c>
      <c r="H9" s="2">
        <f t="shared" si="2"/>
        <v>0.27816188568591871</v>
      </c>
      <c r="I9" s="2">
        <f t="shared" si="2"/>
        <v>0.22788657095698683</v>
      </c>
      <c r="J9" s="9">
        <f t="shared" si="3"/>
        <v>0.5862734744830197</v>
      </c>
      <c r="K9" s="6">
        <f t="shared" si="0"/>
        <v>0.97164167445282468</v>
      </c>
      <c r="L9" s="6">
        <f t="shared" si="0"/>
        <v>1.1126475427436748</v>
      </c>
      <c r="M9" s="10">
        <f t="shared" si="0"/>
        <v>0.91154628382794733</v>
      </c>
      <c r="N9" s="2">
        <f t="shared" si="4"/>
        <v>74.849267697333701</v>
      </c>
      <c r="O9" s="2">
        <f t="shared" si="5"/>
        <v>91.343314266485493</v>
      </c>
      <c r="P9" s="2">
        <f t="shared" si="6"/>
        <v>90.960963514946087</v>
      </c>
      <c r="Q9" s="4">
        <f t="shared" si="7"/>
        <v>79.227218786484514</v>
      </c>
      <c r="R9" s="3">
        <f t="shared" si="8"/>
        <v>4.3154763272150216</v>
      </c>
      <c r="S9" s="2">
        <f t="shared" si="1"/>
        <v>4.5146250920392914</v>
      </c>
      <c r="T9" s="2">
        <f t="shared" si="1"/>
        <v>4.510430442118655</v>
      </c>
      <c r="U9" s="4">
        <f t="shared" si="1"/>
        <v>4.3723199113253628</v>
      </c>
      <c r="V9" s="9">
        <f t="shared" si="9"/>
        <v>4.4282129431745823</v>
      </c>
      <c r="W9" s="10">
        <f t="shared" si="10"/>
        <v>0.10010053644769105</v>
      </c>
    </row>
    <row r="10" spans="1:35" ht="16.5">
      <c r="A10" t="s">
        <v>1</v>
      </c>
      <c r="B10" s="12">
        <v>24.904961589740999</v>
      </c>
      <c r="C10" s="12">
        <v>21.741304253466001</v>
      </c>
      <c r="D10" s="12">
        <v>24.6054669108563</v>
      </c>
      <c r="E10" s="12">
        <v>22.686985766385099</v>
      </c>
      <c r="F10" s="3">
        <f t="shared" si="2"/>
        <v>5.683404249093689E-2</v>
      </c>
      <c r="G10" s="2">
        <f t="shared" si="2"/>
        <v>4.9614459564509765E-2</v>
      </c>
      <c r="H10" s="2">
        <f t="shared" si="2"/>
        <v>5.6150584568538248E-2</v>
      </c>
      <c r="I10" s="2">
        <f t="shared" si="2"/>
        <v>5.1772539716308803E-2</v>
      </c>
      <c r="J10" s="9">
        <f t="shared" si="3"/>
        <v>0.22733616996374756</v>
      </c>
      <c r="K10" s="6">
        <f t="shared" si="0"/>
        <v>0.19845783825803906</v>
      </c>
      <c r="L10" s="6">
        <f t="shared" si="0"/>
        <v>0.22460233827415299</v>
      </c>
      <c r="M10" s="10">
        <f t="shared" si="0"/>
        <v>0.20709015886523521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-2.7023316949593679</v>
      </c>
      <c r="AB11">
        <f t="shared" ref="AB11:AH11" si="11">(0.693/AB8)*(100/0.05)</f>
        <v>-6.3008919468649376</v>
      </c>
      <c r="AD11">
        <f t="shared" si="11"/>
        <v>-7.7941748090029161</v>
      </c>
      <c r="AF11">
        <f t="shared" si="11"/>
        <v>-6.4524686043173318</v>
      </c>
      <c r="AH11">
        <f t="shared" si="11"/>
        <v>-5.812466763786138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-8.3339909472546889</v>
      </c>
      <c r="AB14">
        <f>(0.693/AB8)*(25.7)*(0.1/50000)*(120000000)</f>
        <v>-19.431950764131464</v>
      </c>
      <c r="AD14">
        <f>(0.693/AD8)*(25.7)*(0.1/50000)*(120000000)</f>
        <v>-24.037235110964989</v>
      </c>
      <c r="AF14">
        <f>(0.693/AF8)*(25.7)*(0.1/50000)*(120000000)</f>
        <v>-19.899413175714653</v>
      </c>
      <c r="AH14">
        <f>(0.693/AH8)*(25.7)*(0.1/50000)*(120000000)</f>
        <v>-17.925647499516447</v>
      </c>
    </row>
    <row r="17" spans="1:2">
      <c r="A17" s="1" t="s">
        <v>5</v>
      </c>
      <c r="B17">
        <v>438.20499999999998</v>
      </c>
    </row>
    <row r="41" spans="7:13">
      <c r="G41">
        <v>20</v>
      </c>
      <c r="I41">
        <f>20*10</f>
        <v>200</v>
      </c>
      <c r="J41">
        <f>20*50</f>
        <v>1000</v>
      </c>
      <c r="L41">
        <f>G41*10</f>
        <v>200</v>
      </c>
      <c r="M41">
        <f>G41*40</f>
        <v>800</v>
      </c>
    </row>
    <row r="42" spans="7:13">
      <c r="I42">
        <f>I41/50</f>
        <v>4</v>
      </c>
      <c r="J42">
        <f>J41/50</f>
        <v>20</v>
      </c>
      <c r="L42">
        <f>L41/100</f>
        <v>2</v>
      </c>
      <c r="M42">
        <f>M41/100</f>
        <v>8</v>
      </c>
    </row>
    <row r="43" spans="7:13">
      <c r="M43">
        <f>M42/L42</f>
        <v>4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1D1B-E612-45E1-98C6-A952CDC26093}">
  <dimension ref="A2:AI43"/>
  <sheetViews>
    <sheetView workbookViewId="0">
      <selection activeCell="K6" sqref="K6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102.852258400373</v>
      </c>
      <c r="C3" s="12">
        <v>74.708806871994597</v>
      </c>
      <c r="D3" s="12">
        <v>61.849867958865097</v>
      </c>
      <c r="E3" s="12">
        <v>82.381053516015797</v>
      </c>
      <c r="F3" s="3">
        <f>B3/$B$17</f>
        <v>0.23471265366751407</v>
      </c>
      <c r="G3" s="2">
        <f>C3/$B$17</f>
        <v>0.1704882574867804</v>
      </c>
      <c r="H3" s="2">
        <f>D3/$B$17</f>
        <v>0.14114368379837086</v>
      </c>
      <c r="I3" s="2">
        <f>E3/$B$17</f>
        <v>0.18799660778862815</v>
      </c>
      <c r="J3" s="16">
        <f>F3*4</f>
        <v>0.93885061467005626</v>
      </c>
      <c r="K3" s="17">
        <f t="shared" ref="K3:M10" si="0">G3*4</f>
        <v>0.68195302994712159</v>
      </c>
      <c r="L3" s="17">
        <f t="shared" si="0"/>
        <v>0.56457473519348345</v>
      </c>
      <c r="M3" s="18">
        <f t="shared" si="0"/>
        <v>0.75198643115451258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102.852258400373</v>
      </c>
      <c r="C4" s="12">
        <v>74.708806871994597</v>
      </c>
      <c r="D4" s="12">
        <v>61.849867958865097</v>
      </c>
      <c r="E4" s="12">
        <v>82.381053516015797</v>
      </c>
      <c r="F4" s="3">
        <f t="shared" ref="F4:I10" si="2">B4/$B$17</f>
        <v>0.23471265366751407</v>
      </c>
      <c r="G4" s="2">
        <f t="shared" si="2"/>
        <v>0.1704882574867804</v>
      </c>
      <c r="H4" s="2">
        <f t="shared" si="2"/>
        <v>0.14114368379837086</v>
      </c>
      <c r="I4" s="2">
        <f t="shared" si="2"/>
        <v>0.18799660778862815</v>
      </c>
      <c r="J4" s="9">
        <f t="shared" ref="J4:J10" si="3">F4*4</f>
        <v>0.93885061467005626</v>
      </c>
      <c r="K4" s="6">
        <f t="shared" si="0"/>
        <v>0.68195302994712159</v>
      </c>
      <c r="L4" s="6">
        <f t="shared" si="0"/>
        <v>0.56457473519348345</v>
      </c>
      <c r="M4" s="10">
        <f t="shared" si="0"/>
        <v>0.75198643115451258</v>
      </c>
      <c r="N4" s="2">
        <f t="shared" ref="N4:N9" si="4">(J4/$J$3)*100</f>
        <v>100</v>
      </c>
      <c r="O4" s="2">
        <f t="shared" ref="O4:O9" si="5">(K4/$K$3)*100</f>
        <v>100</v>
      </c>
      <c r="P4" s="2">
        <f t="shared" ref="P4:P9" si="6">(L4/$L$3)*100</f>
        <v>100</v>
      </c>
      <c r="Q4" s="4">
        <f t="shared" ref="Q4:Q9" si="7">(M4/$M$3)*100</f>
        <v>100</v>
      </c>
      <c r="R4" s="3">
        <f t="shared" ref="R4:R9" si="8">LN(N4)</f>
        <v>4.6051701859880918</v>
      </c>
      <c r="S4" s="2">
        <f t="shared" si="1"/>
        <v>4.6051701859880918</v>
      </c>
      <c r="T4" s="2">
        <f t="shared" si="1"/>
        <v>4.6051701859880918</v>
      </c>
      <c r="U4" s="4">
        <f t="shared" si="1"/>
        <v>4.6051701859880918</v>
      </c>
      <c r="V4" s="9">
        <f t="shared" ref="V4:V9" si="9">AVERAGE(R4:U4)</f>
        <v>4.6051701859880918</v>
      </c>
      <c r="W4" s="10">
        <f t="shared" ref="W4:W9" si="10">_xlfn.STDEV.S(R4:U4)</f>
        <v>0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103.385573103787</v>
      </c>
      <c r="C5" s="12">
        <v>117.38713159180899</v>
      </c>
      <c r="D5" s="12">
        <v>118.308103339165</v>
      </c>
      <c r="E5" s="12">
        <v>85.508889057563195</v>
      </c>
      <c r="F5" s="3">
        <f t="shared" si="2"/>
        <v>0.23592969752464485</v>
      </c>
      <c r="G5" s="2">
        <f t="shared" si="2"/>
        <v>0.26788177129838547</v>
      </c>
      <c r="H5" s="2">
        <f t="shared" si="2"/>
        <v>0.26998346285223812</v>
      </c>
      <c r="I5" s="2">
        <f t="shared" si="2"/>
        <v>0.19513444405600849</v>
      </c>
      <c r="J5" s="9">
        <f t="shared" si="3"/>
        <v>0.9437187900985794</v>
      </c>
      <c r="K5" s="6">
        <f t="shared" si="0"/>
        <v>1.0715270851935419</v>
      </c>
      <c r="L5" s="6">
        <f t="shared" si="0"/>
        <v>1.0799338514089525</v>
      </c>
      <c r="M5" s="10">
        <f t="shared" si="0"/>
        <v>0.78053777622403397</v>
      </c>
      <c r="N5" s="2">
        <f t="shared" si="4"/>
        <v>100.51852502969645</v>
      </c>
      <c r="O5" s="2">
        <f t="shared" si="5"/>
        <v>157.12622983383881</v>
      </c>
      <c r="P5" s="2">
        <f t="shared" si="6"/>
        <v>191.28270963787497</v>
      </c>
      <c r="Q5" s="4">
        <f t="shared" si="7"/>
        <v>103.79678992687235</v>
      </c>
      <c r="R5" s="3">
        <f t="shared" si="8"/>
        <v>4.6103420391663876</v>
      </c>
      <c r="S5" s="2">
        <f t="shared" si="1"/>
        <v>5.0570494939845618</v>
      </c>
      <c r="T5" s="2">
        <f t="shared" si="1"/>
        <v>5.2537524888688223</v>
      </c>
      <c r="U5" s="4">
        <f t="shared" si="1"/>
        <v>4.6424350446935865</v>
      </c>
      <c r="V5" s="9">
        <f t="shared" si="9"/>
        <v>4.8908947666783398</v>
      </c>
      <c r="W5" s="10">
        <f t="shared" si="10"/>
        <v>0.31607762038387921</v>
      </c>
      <c r="Z5" cm="1">
        <f t="array" ref="Z5:AA5">LINEST(R3:R9,A3:A9)</f>
        <v>-3.4686103922959962E-4</v>
      </c>
      <c r="AA5">
        <v>4.5859511323969331</v>
      </c>
      <c r="AB5" cm="1">
        <f t="array" ref="AB5:AC5">LINEST(S3:S9,A3:A9)</f>
        <v>2.9141659486760826E-4</v>
      </c>
      <c r="AC5">
        <v>4.8008134303682883</v>
      </c>
      <c r="AD5" cm="1">
        <f t="array" ref="AD5:AE5">LINEST(T3:T9,A3:A9)</f>
        <v>1.005237742424785E-3</v>
      </c>
      <c r="AE5">
        <v>4.8456199205336707</v>
      </c>
      <c r="AF5" cm="1">
        <f t="array" ref="AF5:AG5">LINEST(U3:U9,A3:A9)</f>
        <v>6.7174129381451038E-4</v>
      </c>
      <c r="AG5">
        <v>4.6555232016958801</v>
      </c>
      <c r="AH5" cm="1">
        <f t="array" ref="AH5:AI5">LINEST(V3:V9,A3:A9)</f>
        <v>4.0538364796932684E-4</v>
      </c>
      <c r="AI5">
        <v>4.7219769212486939</v>
      </c>
    </row>
    <row r="6" spans="1:35">
      <c r="A6">
        <v>60</v>
      </c>
      <c r="B6" s="12">
        <v>96.627602760843203</v>
      </c>
      <c r="C6" s="12">
        <v>109.790840067217</v>
      </c>
      <c r="D6" s="12">
        <v>78.833143094581303</v>
      </c>
      <c r="E6" s="12">
        <v>122.945609119362</v>
      </c>
      <c r="F6" s="3">
        <f t="shared" si="2"/>
        <v>0.22050775952087084</v>
      </c>
      <c r="G6" s="2">
        <f t="shared" si="2"/>
        <v>0.2505467533853265</v>
      </c>
      <c r="H6" s="2">
        <f t="shared" si="2"/>
        <v>0.17990014512518412</v>
      </c>
      <c r="I6" s="2">
        <f t="shared" si="2"/>
        <v>0.28056642238076246</v>
      </c>
      <c r="J6" s="9">
        <f t="shared" si="3"/>
        <v>0.88203103808348338</v>
      </c>
      <c r="K6" s="6">
        <f t="shared" si="0"/>
        <v>1.002187013541306</v>
      </c>
      <c r="L6" s="6">
        <f t="shared" si="0"/>
        <v>0.7196005805007365</v>
      </c>
      <c r="M6" s="10">
        <f t="shared" si="0"/>
        <v>1.1222656895230498</v>
      </c>
      <c r="N6" s="2">
        <f t="shared" si="4"/>
        <v>93.947964063852567</v>
      </c>
      <c r="O6" s="2">
        <f t="shared" si="5"/>
        <v>146.95836363085232</v>
      </c>
      <c r="P6" s="2">
        <f t="shared" si="6"/>
        <v>127.4588704813588</v>
      </c>
      <c r="Q6" s="4">
        <f t="shared" si="7"/>
        <v>149.2401515543377</v>
      </c>
      <c r="R6" s="3">
        <f t="shared" si="8"/>
        <v>4.5427410552026615</v>
      </c>
      <c r="S6" s="2">
        <f t="shared" si="1"/>
        <v>4.9901493060520927</v>
      </c>
      <c r="T6" s="2">
        <f t="shared" si="1"/>
        <v>4.8477937280969909</v>
      </c>
      <c r="U6" s="4">
        <f t="shared" si="1"/>
        <v>5.0055567638599303</v>
      </c>
      <c r="V6" s="9">
        <f t="shared" si="9"/>
        <v>4.8465602133029186</v>
      </c>
      <c r="W6" s="10">
        <f t="shared" si="10"/>
        <v>0.21463560828611791</v>
      </c>
    </row>
    <row r="7" spans="1:35">
      <c r="A7">
        <v>90</v>
      </c>
      <c r="B7" s="12">
        <v>116.728486244268</v>
      </c>
      <c r="C7" s="12">
        <v>100.67455202369101</v>
      </c>
      <c r="D7" s="12">
        <v>106.14241785903199</v>
      </c>
      <c r="E7" s="12">
        <v>81.279850277587002</v>
      </c>
      <c r="F7" s="3">
        <f t="shared" si="2"/>
        <v>0.26637871828086856</v>
      </c>
      <c r="G7" s="2">
        <f t="shared" si="2"/>
        <v>0.22974304725799799</v>
      </c>
      <c r="H7" s="2">
        <f t="shared" si="2"/>
        <v>0.24222091911099142</v>
      </c>
      <c r="I7" s="2">
        <f t="shared" si="2"/>
        <v>0.18548362131328261</v>
      </c>
      <c r="J7" s="9">
        <f t="shared" si="3"/>
        <v>1.0655148731234743</v>
      </c>
      <c r="K7" s="6">
        <f t="shared" si="0"/>
        <v>0.91897218903199196</v>
      </c>
      <c r="L7" s="6">
        <f t="shared" si="0"/>
        <v>0.96888367644396567</v>
      </c>
      <c r="M7" s="10">
        <f t="shared" si="0"/>
        <v>0.74193448525313044</v>
      </c>
      <c r="N7" s="2">
        <f t="shared" si="4"/>
        <v>113.49141774785248</v>
      </c>
      <c r="O7" s="2">
        <f t="shared" si="5"/>
        <v>134.75593606545729</v>
      </c>
      <c r="P7" s="2">
        <f t="shared" si="6"/>
        <v>171.61300640063587</v>
      </c>
      <c r="Q7" s="4">
        <f t="shared" si="7"/>
        <v>98.663280946978048</v>
      </c>
      <c r="R7" s="3">
        <f t="shared" si="8"/>
        <v>4.7317272195061673</v>
      </c>
      <c r="S7" s="2">
        <f t="shared" si="1"/>
        <v>4.9034652612526468</v>
      </c>
      <c r="T7" s="2">
        <f t="shared" si="1"/>
        <v>5.1452419790570758</v>
      </c>
      <c r="U7" s="4">
        <f t="shared" si="1"/>
        <v>4.5917128503406133</v>
      </c>
      <c r="V7" s="9">
        <f t="shared" si="9"/>
        <v>4.8430368275391258</v>
      </c>
      <c r="W7" s="10">
        <f t="shared" si="10"/>
        <v>0.23842058045981535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69.385870481366396</v>
      </c>
      <c r="C8" s="12">
        <v>92.213302549631507</v>
      </c>
      <c r="D8" s="12">
        <v>100.496068337547</v>
      </c>
      <c r="E8" s="12">
        <v>90.489969360283993</v>
      </c>
      <c r="F8" s="3">
        <f t="shared" si="2"/>
        <v>0.15834111998121062</v>
      </c>
      <c r="G8" s="2">
        <f t="shared" si="2"/>
        <v>0.2104341633473637</v>
      </c>
      <c r="H8" s="2">
        <f t="shared" si="2"/>
        <v>0.22933574089192729</v>
      </c>
      <c r="I8" s="2">
        <f t="shared" si="2"/>
        <v>0.20650145333869763</v>
      </c>
      <c r="J8" s="9">
        <f t="shared" si="3"/>
        <v>0.63336447992484246</v>
      </c>
      <c r="K8" s="6">
        <f t="shared" si="0"/>
        <v>0.8417366533894548</v>
      </c>
      <c r="L8" s="6">
        <f t="shared" si="0"/>
        <v>0.91734296356770917</v>
      </c>
      <c r="M8" s="10">
        <f t="shared" si="0"/>
        <v>0.82600581335479051</v>
      </c>
      <c r="N8" s="2">
        <f t="shared" si="4"/>
        <v>67.461688795658731</v>
      </c>
      <c r="O8" s="2">
        <f t="shared" si="5"/>
        <v>123.43029745827549</v>
      </c>
      <c r="P8" s="2">
        <f t="shared" si="6"/>
        <v>162.48388501715894</v>
      </c>
      <c r="Q8" s="4">
        <f t="shared" si="7"/>
        <v>109.8431805593403</v>
      </c>
      <c r="R8" s="3">
        <f t="shared" si="8"/>
        <v>4.2115598633500833</v>
      </c>
      <c r="S8" s="2">
        <f t="shared" si="1"/>
        <v>4.8156766036879208</v>
      </c>
      <c r="T8" s="2">
        <f t="shared" si="1"/>
        <v>5.0905788277270334</v>
      </c>
      <c r="U8" s="4">
        <f t="shared" si="1"/>
        <v>4.6990537173345572</v>
      </c>
      <c r="V8" s="9">
        <f t="shared" si="9"/>
        <v>4.7042172530248987</v>
      </c>
      <c r="W8" s="10">
        <f t="shared" si="10"/>
        <v>0.36716772686723803</v>
      </c>
      <c r="Z8">
        <f>-LN(2)/Z5</f>
        <v>1998.3425699798086</v>
      </c>
      <c r="AB8">
        <f>-LN(2)/AB5</f>
        <v>-2378.5439565473093</v>
      </c>
      <c r="AD8">
        <f>-LN(2)/AD5</f>
        <v>-689.53557084712099</v>
      </c>
      <c r="AF8">
        <f>-LN(2)/AF5</f>
        <v>-1031.8662659904094</v>
      </c>
      <c r="AH8">
        <f>-LN(2)/AH5</f>
        <v>-1709.8548104544955</v>
      </c>
    </row>
    <row r="9" spans="1:35">
      <c r="A9">
        <v>240</v>
      </c>
      <c r="B9" s="12">
        <v>102.571784379682</v>
      </c>
      <c r="C9" s="12">
        <v>89.943076016889293</v>
      </c>
      <c r="D9" s="12">
        <v>85.548098476008306</v>
      </c>
      <c r="E9" s="12">
        <v>101.348530462608</v>
      </c>
      <c r="F9" s="3">
        <f t="shared" si="2"/>
        <v>0.23407260158985407</v>
      </c>
      <c r="G9" s="2">
        <f t="shared" si="2"/>
        <v>0.20525342252345202</v>
      </c>
      <c r="H9" s="2">
        <f t="shared" si="2"/>
        <v>0.19522392139753839</v>
      </c>
      <c r="I9" s="2">
        <f t="shared" si="2"/>
        <v>0.23128109095653404</v>
      </c>
      <c r="J9" s="9">
        <f t="shared" si="3"/>
        <v>0.93629040635941629</v>
      </c>
      <c r="K9" s="6">
        <f t="shared" si="0"/>
        <v>0.82101369009380809</v>
      </c>
      <c r="L9" s="6">
        <f t="shared" si="0"/>
        <v>0.78089568559015354</v>
      </c>
      <c r="M9" s="10">
        <f t="shared" si="0"/>
        <v>0.92512436382613616</v>
      </c>
      <c r="N9" s="2">
        <f t="shared" si="4"/>
        <v>99.727303974600929</v>
      </c>
      <c r="O9" s="2">
        <f t="shared" si="5"/>
        <v>120.39153050723586</v>
      </c>
      <c r="P9" s="2">
        <f t="shared" si="6"/>
        <v>138.3157334028657</v>
      </c>
      <c r="Q9" s="4">
        <f t="shared" si="7"/>
        <v>123.02407669853932</v>
      </c>
      <c r="R9" s="3">
        <f t="shared" si="8"/>
        <v>4.6024395008046231</v>
      </c>
      <c r="S9" s="2">
        <f t="shared" si="1"/>
        <v>4.7907491857761348</v>
      </c>
      <c r="T9" s="2">
        <f t="shared" si="1"/>
        <v>4.9295389950553483</v>
      </c>
      <c r="U9" s="4">
        <f t="shared" si="1"/>
        <v>4.8123800817333438</v>
      </c>
      <c r="V9" s="9">
        <f t="shared" si="9"/>
        <v>4.7837769408423627</v>
      </c>
      <c r="W9" s="10">
        <f t="shared" si="10"/>
        <v>0.13539644933315401</v>
      </c>
    </row>
    <row r="10" spans="1:35" ht="16.5">
      <c r="A10" t="s">
        <v>1</v>
      </c>
      <c r="B10" s="12">
        <v>138.26990150452301</v>
      </c>
      <c r="C10" s="12">
        <v>171.5397836137</v>
      </c>
      <c r="D10" s="12">
        <v>165.947841659452</v>
      </c>
      <c r="E10" s="12">
        <v>113.868742079889</v>
      </c>
      <c r="F10" s="3">
        <f t="shared" si="2"/>
        <v>0.31553702377773646</v>
      </c>
      <c r="G10" s="2">
        <f t="shared" si="2"/>
        <v>0.3914601239458701</v>
      </c>
      <c r="H10" s="2">
        <f t="shared" si="2"/>
        <v>0.37869910580539246</v>
      </c>
      <c r="I10" s="2">
        <f t="shared" si="2"/>
        <v>0.2598526764411383</v>
      </c>
      <c r="J10" s="9">
        <f t="shared" si="3"/>
        <v>1.2621480951109458</v>
      </c>
      <c r="K10" s="6">
        <f t="shared" si="0"/>
        <v>1.5658404957834804</v>
      </c>
      <c r="L10" s="6">
        <f t="shared" si="0"/>
        <v>1.5147964232215698</v>
      </c>
      <c r="M10" s="10">
        <f t="shared" si="0"/>
        <v>1.0394107057645532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0.69357477582735183</v>
      </c>
      <c r="AB11">
        <f t="shared" ref="AB11:AH11" si="11">(0.693/AB8)*(100/0.05)</f>
        <v>-0.58270943288006971</v>
      </c>
      <c r="AD11">
        <f t="shared" si="11"/>
        <v>-2.0100485871921667</v>
      </c>
      <c r="AF11">
        <f t="shared" si="11"/>
        <v>-1.3431973170182909</v>
      </c>
      <c r="AH11">
        <f t="shared" si="11"/>
        <v>-0.8105951403157956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2.1389846086515529</v>
      </c>
      <c r="AB14">
        <f>(0.693/AB8)*(25.7)*(0.1/50000)*(120000000)</f>
        <v>-1.7970758910021347</v>
      </c>
      <c r="AD14">
        <f>(0.693/AD8)*(25.7)*(0.1/50000)*(120000000)</f>
        <v>-6.1989898429006427</v>
      </c>
      <c r="AF14">
        <f>(0.693/AF8)*(25.7)*(0.1/50000)*(120000000)</f>
        <v>-4.1424205256844084</v>
      </c>
      <c r="AH14">
        <f>(0.693/AH8)*(25.7)*(0.1/50000)*(120000000)</f>
        <v>-2.4998754127339136</v>
      </c>
    </row>
    <row r="17" spans="1:2">
      <c r="A17" s="1" t="s">
        <v>5</v>
      </c>
      <c r="B17">
        <v>438.20499999999998</v>
      </c>
    </row>
    <row r="41" spans="7:13">
      <c r="G41">
        <v>20</v>
      </c>
      <c r="I41">
        <f>20*10</f>
        <v>200</v>
      </c>
      <c r="J41">
        <f>20*50</f>
        <v>1000</v>
      </c>
      <c r="L41">
        <f>G41*10</f>
        <v>200</v>
      </c>
      <c r="M41">
        <f>G41*40</f>
        <v>800</v>
      </c>
    </row>
    <row r="42" spans="7:13">
      <c r="I42">
        <f>I41/50</f>
        <v>4</v>
      </c>
      <c r="J42">
        <f>J41/50</f>
        <v>20</v>
      </c>
      <c r="L42">
        <f>L41/100</f>
        <v>2</v>
      </c>
      <c r="M42">
        <f>M41/100</f>
        <v>8</v>
      </c>
    </row>
    <row r="43" spans="7:13">
      <c r="M43">
        <f>M42/L42</f>
        <v>4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B1A27-C6BA-4321-9AB7-8AE3D308256E}">
  <dimension ref="A2:AI17"/>
  <sheetViews>
    <sheetView workbookViewId="0">
      <selection activeCell="L5" sqref="L5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84.386947537679703</v>
      </c>
      <c r="C3" s="12">
        <v>77.480842985596794</v>
      </c>
      <c r="D3" s="12">
        <v>45.326384786367001</v>
      </c>
      <c r="E3" s="12">
        <v>24.965064030807401</v>
      </c>
      <c r="F3" s="3">
        <f>B3/$B$17</f>
        <v>0.28504770402364404</v>
      </c>
      <c r="G3" s="2">
        <f>C3/$B$17</f>
        <v>0.2617198161955</v>
      </c>
      <c r="H3" s="2">
        <f>D3/$B$17</f>
        <v>0.15310640202120285</v>
      </c>
      <c r="I3" s="2">
        <f>E3/$B$17</f>
        <v>8.4328612308288947E-2</v>
      </c>
      <c r="J3" s="16">
        <f>F3*4</f>
        <v>1.1401908160945762</v>
      </c>
      <c r="K3" s="17">
        <f t="shared" ref="K3:M10" si="0">G3*4</f>
        <v>1.046879264782</v>
      </c>
      <c r="L3" s="17">
        <f t="shared" si="0"/>
        <v>0.61242560808481139</v>
      </c>
      <c r="M3" s="18">
        <f t="shared" si="0"/>
        <v>0.33731444923315579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35.751910823769101</v>
      </c>
      <c r="C4" s="12">
        <v>32.542160285413502</v>
      </c>
      <c r="D4" s="12">
        <v>39.646054881801703</v>
      </c>
      <c r="E4" s="12">
        <v>35.772224198564203</v>
      </c>
      <c r="F4" s="3">
        <f t="shared" ref="F4:I10" si="2">B4/$B$17</f>
        <v>0.12076512295012279</v>
      </c>
      <c r="G4" s="2">
        <f t="shared" si="2"/>
        <v>0.10992301942411964</v>
      </c>
      <c r="H4" s="2">
        <f t="shared" si="2"/>
        <v>0.13391901529092434</v>
      </c>
      <c r="I4" s="2">
        <f t="shared" si="2"/>
        <v>0.12083373878486109</v>
      </c>
      <c r="J4" s="9">
        <f t="shared" ref="J4:J10" si="3">F4*4</f>
        <v>0.48306049180049115</v>
      </c>
      <c r="K4" s="6">
        <f t="shared" si="0"/>
        <v>0.43969207769647856</v>
      </c>
      <c r="L4" s="6">
        <f t="shared" si="0"/>
        <v>0.53567606116369737</v>
      </c>
      <c r="M4" s="10">
        <f t="shared" si="0"/>
        <v>0.48333495513944436</v>
      </c>
      <c r="N4" s="2">
        <f t="shared" ref="N4:N9" si="4">(J4/$J$3)*100</f>
        <v>42.36663591582748</v>
      </c>
      <c r="O4" s="2">
        <f t="shared" ref="O4:O9" si="5">(K4/$K$3)*100</f>
        <v>42.000266170907409</v>
      </c>
      <c r="P4" s="2">
        <f t="shared" ref="P4:P9" si="6">(L4/$L$3)*100</f>
        <v>87.467939630884047</v>
      </c>
      <c r="Q4" s="4">
        <f t="shared" ref="Q4:Q9" si="7">(M4/$M$3)*100</f>
        <v>143.28913458591791</v>
      </c>
      <c r="R4" s="3">
        <f t="shared" ref="R4:R9" si="8">LN(N4)</f>
        <v>3.7463611637007759</v>
      </c>
      <c r="S4" s="2">
        <f t="shared" si="1"/>
        <v>3.7376759556658445</v>
      </c>
      <c r="T4" s="2">
        <f t="shared" si="1"/>
        <v>4.4712723220026733</v>
      </c>
      <c r="U4" s="4">
        <f t="shared" si="1"/>
        <v>4.9648645091116821</v>
      </c>
      <c r="V4" s="9">
        <f t="shared" ref="V4:V9" si="9">AVERAGE(R4:U4)</f>
        <v>4.230043487620244</v>
      </c>
      <c r="W4" s="10">
        <f t="shared" ref="W4:W9" si="10">_xlfn.STDEV.S(R4:U4)</f>
        <v>0.59847797541158321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37.673368563964502</v>
      </c>
      <c r="C5" s="12">
        <v>30.463925158803502</v>
      </c>
      <c r="D5" s="12">
        <v>29.776741061034599</v>
      </c>
      <c r="E5" s="12">
        <v>27.1044043371352</v>
      </c>
      <c r="F5" s="3">
        <f t="shared" si="2"/>
        <v>0.12725554751461601</v>
      </c>
      <c r="G5" s="2">
        <f t="shared" si="2"/>
        <v>0.10290302203652654</v>
      </c>
      <c r="H5" s="2">
        <f t="shared" si="2"/>
        <v>0.10058180702607576</v>
      </c>
      <c r="I5" s="2">
        <f t="shared" si="2"/>
        <v>9.1555014734703163E-2</v>
      </c>
      <c r="J5" s="9">
        <f t="shared" si="3"/>
        <v>0.50902219005846405</v>
      </c>
      <c r="K5" s="6">
        <f t="shared" si="0"/>
        <v>0.41161208814610617</v>
      </c>
      <c r="L5" s="6">
        <f t="shared" si="0"/>
        <v>0.40232722810430305</v>
      </c>
      <c r="M5" s="10">
        <f t="shared" si="0"/>
        <v>0.36622005893881265</v>
      </c>
      <c r="N5" s="2">
        <f t="shared" si="4"/>
        <v>44.643596744796255</v>
      </c>
      <c r="O5" s="2">
        <f t="shared" si="5"/>
        <v>39.318009439399823</v>
      </c>
      <c r="P5" s="2">
        <f t="shared" si="6"/>
        <v>65.694057007587929</v>
      </c>
      <c r="Q5" s="4">
        <f t="shared" si="7"/>
        <v>108.56933634813757</v>
      </c>
      <c r="R5" s="3">
        <f t="shared" si="8"/>
        <v>3.7987108870673465</v>
      </c>
      <c r="S5" s="2">
        <f t="shared" si="1"/>
        <v>3.671682669363717</v>
      </c>
      <c r="T5" s="2">
        <f t="shared" si="1"/>
        <v>4.1850084648936177</v>
      </c>
      <c r="U5" s="4">
        <f t="shared" si="1"/>
        <v>4.6873890135617051</v>
      </c>
      <c r="V5" s="9">
        <f t="shared" si="9"/>
        <v>4.0856977587215964</v>
      </c>
      <c r="W5" s="10">
        <f t="shared" si="10"/>
        <v>0.45667820224944539</v>
      </c>
      <c r="Z5" cm="1">
        <f t="array" ref="Z5:AA5">LINEST(R3:R9,A3:A9)</f>
        <v>1.0794358052114855E-3</v>
      </c>
      <c r="AA5">
        <v>3.8991479995784344</v>
      </c>
      <c r="AB5" cm="1">
        <f t="array" ref="AB5:AC5">LINEST(S3:S9,A3:A9)</f>
        <v>1.113638036320707E-4</v>
      </c>
      <c r="AC5">
        <v>4.0107468878738954</v>
      </c>
      <c r="AD5" cm="1">
        <f t="array" ref="AD5:AE5">LINEST(T3:T9,A3:A9)</f>
        <v>1.055381573008953E-3</v>
      </c>
      <c r="AE5">
        <v>4.3842402012534816</v>
      </c>
      <c r="AF5" cm="1">
        <f t="array" ref="AF5:AG5">LINEST(U3:U9,A3:A9)</f>
        <v>2.2339544336251681E-3</v>
      </c>
      <c r="AG5">
        <v>4.6482832922325423</v>
      </c>
      <c r="AH5" cm="1">
        <f t="array" ref="AH5:AI5">LINEST(V3:V9,A3:A9)</f>
        <v>1.1200339038694204E-3</v>
      </c>
      <c r="AI5">
        <v>4.2356045952345891</v>
      </c>
    </row>
    <row r="6" spans="1:35">
      <c r="A6">
        <v>60</v>
      </c>
      <c r="B6" s="12">
        <v>36.641372940353797</v>
      </c>
      <c r="C6" s="12">
        <v>62.399910265353299</v>
      </c>
      <c r="D6" s="12">
        <v>48.539151437161102</v>
      </c>
      <c r="E6" s="12">
        <v>28.508608413467002</v>
      </c>
      <c r="F6" s="3">
        <f t="shared" si="2"/>
        <v>0.12376960577058824</v>
      </c>
      <c r="G6" s="2">
        <f t="shared" si="2"/>
        <v>0.21077846363003358</v>
      </c>
      <c r="H6" s="2">
        <f t="shared" si="2"/>
        <v>0.16395869356740056</v>
      </c>
      <c r="I6" s="2">
        <f t="shared" si="2"/>
        <v>9.6298226328656117E-2</v>
      </c>
      <c r="J6" s="9">
        <f t="shared" si="3"/>
        <v>0.49507842308235295</v>
      </c>
      <c r="K6" s="6">
        <f t="shared" si="0"/>
        <v>0.84311385452013432</v>
      </c>
      <c r="L6" s="6">
        <f t="shared" si="0"/>
        <v>0.65583477426960224</v>
      </c>
      <c r="M6" s="10">
        <f t="shared" si="0"/>
        <v>0.38519290531462447</v>
      </c>
      <c r="N6" s="2">
        <f t="shared" si="4"/>
        <v>43.420663988341346</v>
      </c>
      <c r="O6" s="2">
        <f t="shared" si="5"/>
        <v>80.535920701008692</v>
      </c>
      <c r="P6" s="2">
        <f t="shared" si="6"/>
        <v>107.08807169584904</v>
      </c>
      <c r="Q6" s="4">
        <f t="shared" si="7"/>
        <v>114.19401279438655</v>
      </c>
      <c r="R6" s="3">
        <f t="shared" si="8"/>
        <v>3.7709354565566513</v>
      </c>
      <c r="S6" s="2">
        <f t="shared" si="1"/>
        <v>4.3887033047863362</v>
      </c>
      <c r="T6" s="2">
        <f t="shared" si="1"/>
        <v>4.6736515958621059</v>
      </c>
      <c r="U6" s="4">
        <f t="shared" si="1"/>
        <v>4.7378988684779024</v>
      </c>
      <c r="V6" s="9">
        <f t="shared" si="9"/>
        <v>4.3927973064207491</v>
      </c>
      <c r="W6" s="10">
        <f t="shared" si="10"/>
        <v>0.44147598696406165</v>
      </c>
    </row>
    <row r="7" spans="1:35">
      <c r="A7">
        <v>90</v>
      </c>
      <c r="B7" s="12">
        <v>40.750922295266598</v>
      </c>
      <c r="C7" s="12">
        <v>39.0368384316983</v>
      </c>
      <c r="D7" s="12">
        <v>38.832446635349797</v>
      </c>
      <c r="E7" s="12">
        <v>33.863847967816497</v>
      </c>
      <c r="F7" s="3">
        <f t="shared" si="2"/>
        <v>0.13765110809257577</v>
      </c>
      <c r="G7" s="2">
        <f t="shared" si="2"/>
        <v>0.13186116445708693</v>
      </c>
      <c r="H7" s="2">
        <f t="shared" si="2"/>
        <v>0.13117075659224034</v>
      </c>
      <c r="I7" s="2">
        <f t="shared" si="2"/>
        <v>0.11438750179133744</v>
      </c>
      <c r="J7" s="9">
        <f t="shared" si="3"/>
        <v>0.5506044323703031</v>
      </c>
      <c r="K7" s="6">
        <f t="shared" si="0"/>
        <v>0.52744465782834771</v>
      </c>
      <c r="L7" s="6">
        <f t="shared" si="0"/>
        <v>0.52468302636896136</v>
      </c>
      <c r="M7" s="10">
        <f t="shared" si="0"/>
        <v>0.45755000716534977</v>
      </c>
      <c r="N7" s="2">
        <f t="shared" si="4"/>
        <v>48.290551423335771</v>
      </c>
      <c r="O7" s="2">
        <f t="shared" si="5"/>
        <v>50.382568035501372</v>
      </c>
      <c r="P7" s="2">
        <f t="shared" si="6"/>
        <v>85.672940426145757</v>
      </c>
      <c r="Q7" s="4">
        <f t="shared" si="7"/>
        <v>135.64494737937707</v>
      </c>
      <c r="R7" s="3">
        <f t="shared" si="8"/>
        <v>3.8772359188166461</v>
      </c>
      <c r="S7" s="2">
        <f t="shared" si="1"/>
        <v>3.9196452429382189</v>
      </c>
      <c r="T7" s="2">
        <f t="shared" si="1"/>
        <v>4.4505370280920404</v>
      </c>
      <c r="U7" s="4">
        <f t="shared" si="1"/>
        <v>4.9100407909315242</v>
      </c>
      <c r="V7" s="9">
        <f t="shared" si="9"/>
        <v>4.2893647451946073</v>
      </c>
      <c r="W7" s="10">
        <f t="shared" si="10"/>
        <v>0.48913458897879797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31.014130369786098</v>
      </c>
      <c r="C8" s="12">
        <v>26.153085309059001</v>
      </c>
      <c r="D8" s="12">
        <v>25.662537348788</v>
      </c>
      <c r="E8" s="12">
        <v>22.7311124102396</v>
      </c>
      <c r="F8" s="3">
        <f t="shared" si="2"/>
        <v>0.10476154087988683</v>
      </c>
      <c r="G8" s="2">
        <f t="shared" si="2"/>
        <v>8.8341587627080345E-2</v>
      </c>
      <c r="H8" s="2">
        <f t="shared" si="2"/>
        <v>8.6684582914043462E-2</v>
      </c>
      <c r="I8" s="2">
        <f t="shared" si="2"/>
        <v>7.6782625648937147E-2</v>
      </c>
      <c r="J8" s="9">
        <f t="shared" si="3"/>
        <v>0.41904616351954732</v>
      </c>
      <c r="K8" s="6">
        <f t="shared" si="0"/>
        <v>0.35336635050832138</v>
      </c>
      <c r="L8" s="6">
        <f t="shared" si="0"/>
        <v>0.34673833165617385</v>
      </c>
      <c r="M8" s="10">
        <f t="shared" si="0"/>
        <v>0.30713050259574859</v>
      </c>
      <c r="N8" s="2">
        <f t="shared" si="4"/>
        <v>36.752283705887038</v>
      </c>
      <c r="O8" s="2">
        <f t="shared" si="5"/>
        <v>33.754260151661867</v>
      </c>
      <c r="P8" s="2">
        <f t="shared" si="6"/>
        <v>56.617216373511937</v>
      </c>
      <c r="Q8" s="4">
        <f t="shared" si="7"/>
        <v>91.051688800753482</v>
      </c>
      <c r="R8" s="3">
        <f t="shared" si="8"/>
        <v>3.6042003653849233</v>
      </c>
      <c r="S8" s="2">
        <f t="shared" si="1"/>
        <v>3.5191066360685244</v>
      </c>
      <c r="T8" s="2">
        <f t="shared" si="1"/>
        <v>4.036313115167391</v>
      </c>
      <c r="U8" s="4">
        <f t="shared" si="1"/>
        <v>4.5114273540604009</v>
      </c>
      <c r="V8" s="9">
        <f t="shared" si="9"/>
        <v>3.9177618676703103</v>
      </c>
      <c r="W8" s="10">
        <f t="shared" si="10"/>
        <v>0.45597511533445917</v>
      </c>
      <c r="Z8">
        <f>-LN(2)/Z5</f>
        <v>-642.13839972090079</v>
      </c>
      <c r="AB8">
        <f>-LN(2)/AB5</f>
        <v>-6224.1694154951783</v>
      </c>
      <c r="AD8">
        <f>-LN(2)/AD5</f>
        <v>-656.77400315389548</v>
      </c>
      <c r="AF8">
        <f>-LN(2)/AF5</f>
        <v>-310.27811943108208</v>
      </c>
      <c r="AH8">
        <f>-LN(2)/AH5</f>
        <v>-618.86267742905409</v>
      </c>
    </row>
    <row r="9" spans="1:35">
      <c r="A9">
        <v>240</v>
      </c>
      <c r="B9" s="12">
        <v>75.245149648539396</v>
      </c>
      <c r="C9" s="12">
        <v>56.821323207126703</v>
      </c>
      <c r="D9" s="12">
        <v>58.101099755735802</v>
      </c>
      <c r="E9" s="12">
        <v>53.162021346300001</v>
      </c>
      <c r="F9" s="3">
        <f t="shared" si="2"/>
        <v>0.25416794625323647</v>
      </c>
      <c r="G9" s="2">
        <f t="shared" si="2"/>
        <v>0.19193475048430711</v>
      </c>
      <c r="H9" s="2">
        <f t="shared" si="2"/>
        <v>0.19625766270579068</v>
      </c>
      <c r="I9" s="2">
        <f t="shared" si="2"/>
        <v>0.17957412334712627</v>
      </c>
      <c r="J9" s="9">
        <f t="shared" si="3"/>
        <v>1.0166717850129459</v>
      </c>
      <c r="K9" s="6">
        <f t="shared" si="0"/>
        <v>0.76773900193722844</v>
      </c>
      <c r="L9" s="6">
        <f t="shared" si="0"/>
        <v>0.7850306508231627</v>
      </c>
      <c r="M9" s="10">
        <f t="shared" si="0"/>
        <v>0.7182964933885051</v>
      </c>
      <c r="N9" s="2">
        <f t="shared" si="4"/>
        <v>89.166810560296199</v>
      </c>
      <c r="O9" s="2">
        <f t="shared" si="5"/>
        <v>73.33596411398031</v>
      </c>
      <c r="P9" s="2">
        <f t="shared" si="6"/>
        <v>128.18383824251322</v>
      </c>
      <c r="Q9" s="4">
        <f t="shared" si="7"/>
        <v>212.94566391136419</v>
      </c>
      <c r="R9" s="3">
        <f t="shared" si="8"/>
        <v>4.4905088914269804</v>
      </c>
      <c r="S9" s="2">
        <f t="shared" si="1"/>
        <v>4.2950511313223352</v>
      </c>
      <c r="T9" s="2">
        <f t="shared" si="1"/>
        <v>4.8534654697884223</v>
      </c>
      <c r="U9" s="4">
        <f t="shared" si="1"/>
        <v>5.3610370341584588</v>
      </c>
      <c r="V9" s="9">
        <f t="shared" si="9"/>
        <v>4.7500156316740494</v>
      </c>
      <c r="W9" s="10">
        <f t="shared" si="10"/>
        <v>0.46846752577378981</v>
      </c>
    </row>
    <row r="10" spans="1:35" ht="16.5">
      <c r="A10" t="s">
        <v>1</v>
      </c>
      <c r="B10" s="12">
        <v>55.518536622132899</v>
      </c>
      <c r="C10" s="12">
        <v>52.765268377143201</v>
      </c>
      <c r="D10" s="12">
        <v>58.275445208996402</v>
      </c>
      <c r="E10" s="12">
        <v>61.7014423566741</v>
      </c>
      <c r="F10" s="3">
        <f t="shared" si="2"/>
        <v>0.18753411346968499</v>
      </c>
      <c r="G10" s="2">
        <f t="shared" si="2"/>
        <v>0.17823394543783275</v>
      </c>
      <c r="H10" s="2">
        <f t="shared" si="2"/>
        <v>0.19684657808440068</v>
      </c>
      <c r="I10" s="2">
        <f t="shared" si="2"/>
        <v>0.20841913343131652</v>
      </c>
      <c r="J10" s="9">
        <f t="shared" si="3"/>
        <v>0.75013645387873995</v>
      </c>
      <c r="K10" s="6">
        <f t="shared" si="0"/>
        <v>0.71293578175133099</v>
      </c>
      <c r="L10" s="6">
        <f t="shared" si="0"/>
        <v>0.7873863123376027</v>
      </c>
      <c r="M10" s="10">
        <f t="shared" si="0"/>
        <v>0.83367653372526607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-2.1584132028273211</v>
      </c>
      <c r="AB11">
        <f t="shared" ref="AB11:AH11" si="11">(0.693/AB8)*(100/0.05)</f>
        <v>-0.22268031402704572</v>
      </c>
      <c r="AD11">
        <f t="shared" si="11"/>
        <v>-2.1103149536130954</v>
      </c>
      <c r="AF11">
        <f t="shared" si="11"/>
        <v>-4.4669601663866398</v>
      </c>
      <c r="AH11">
        <f t="shared" si="11"/>
        <v>-2.2395921592135273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-6.6565463175194575</v>
      </c>
      <c r="AB14">
        <f>(0.693/AB8)*(25.7)*(0.1/50000)*(120000000)</f>
        <v>-0.68674608845940888</v>
      </c>
      <c r="AD14">
        <f>(0.693/AD8)*(25.7)*(0.1/50000)*(120000000)</f>
        <v>-6.5082113169427851</v>
      </c>
      <c r="AF14">
        <f>(0.693/AF8)*(25.7)*(0.1/50000)*(120000000)</f>
        <v>-13.776105153136395</v>
      </c>
      <c r="AH14">
        <f>(0.693/AH8)*(25.7)*(0.1/50000)*(120000000)</f>
        <v>-6.9069022190145173</v>
      </c>
    </row>
    <row r="17" spans="1:2">
      <c r="A17" s="1" t="s">
        <v>5</v>
      </c>
      <c r="B17">
        <v>296.04500000000002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B7487-D7C2-4863-922E-9DA64345407E}">
  <dimension ref="A2:AI17"/>
  <sheetViews>
    <sheetView workbookViewId="0">
      <selection activeCell="J3" sqref="J3:M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36.345795893915401</v>
      </c>
      <c r="C3" s="12">
        <v>28.353527090989701</v>
      </c>
      <c r="D3" s="12">
        <v>24.4608633539432</v>
      </c>
      <c r="E3" s="12">
        <v>22.078976985976801</v>
      </c>
      <c r="F3" s="3">
        <f>B3/$B$17</f>
        <v>0.20280475367903258</v>
      </c>
      <c r="G3" s="2">
        <f>C3/$B$17</f>
        <v>0.15820894648733175</v>
      </c>
      <c r="H3" s="2">
        <f>D3/$B$17</f>
        <v>0.13648839556993722</v>
      </c>
      <c r="I3" s="2">
        <f>E3/$B$17</f>
        <v>0.1231977833748762</v>
      </c>
      <c r="J3" s="16">
        <f>F3*4</f>
        <v>0.81121901471613034</v>
      </c>
      <c r="K3" s="17">
        <f t="shared" ref="K3:M10" si="0">G3*4</f>
        <v>0.63283578594932699</v>
      </c>
      <c r="L3" s="17">
        <f t="shared" si="0"/>
        <v>0.54595358227974888</v>
      </c>
      <c r="M3" s="18">
        <f t="shared" si="0"/>
        <v>0.49279113349950482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23.807698116201902</v>
      </c>
      <c r="C4" s="12">
        <v>22.806213954601098</v>
      </c>
      <c r="D4" s="12">
        <v>18.122366089843901</v>
      </c>
      <c r="E4" s="12">
        <v>25.2692999764032</v>
      </c>
      <c r="F4" s="3">
        <f t="shared" ref="F4:I10" si="2">B4/$B$17</f>
        <v>0.13284381957720168</v>
      </c>
      <c r="G4" s="2">
        <f t="shared" si="2"/>
        <v>0.12725566986933121</v>
      </c>
      <c r="H4" s="2">
        <f t="shared" si="2"/>
        <v>0.10112041573279518</v>
      </c>
      <c r="I4" s="2">
        <f t="shared" si="2"/>
        <v>0.14099936543730934</v>
      </c>
      <c r="J4" s="9">
        <f t="shared" ref="J4:J10" si="3">F4*4</f>
        <v>0.53137527830880671</v>
      </c>
      <c r="K4" s="6">
        <f t="shared" si="0"/>
        <v>0.50902267947732482</v>
      </c>
      <c r="L4" s="6">
        <f t="shared" si="0"/>
        <v>0.40448166293118071</v>
      </c>
      <c r="M4" s="10">
        <f t="shared" si="0"/>
        <v>0.56399746174923737</v>
      </c>
      <c r="N4" s="2">
        <f t="shared" ref="N4:N9" si="4">(J4/$J$3)*100</f>
        <v>65.503306587894855</v>
      </c>
      <c r="O4" s="2">
        <f t="shared" ref="O4:O9" si="5">(K4/$K$3)*100</f>
        <v>80.435192000675471</v>
      </c>
      <c r="P4" s="2">
        <f t="shared" ref="P4:P9" si="6">(L4/$L$3)*100</f>
        <v>74.087189105377576</v>
      </c>
      <c r="Q4" s="4">
        <f t="shared" ref="Q4:Q9" si="7">(M4/$M$3)*100</f>
        <v>114.44959606802749</v>
      </c>
      <c r="R4" s="3">
        <f t="shared" ref="R4:R9" si="8">LN(N4)</f>
        <v>4.1821006236249563</v>
      </c>
      <c r="S4" s="2">
        <f t="shared" si="1"/>
        <v>4.3874517918683953</v>
      </c>
      <c r="T4" s="2">
        <f t="shared" si="1"/>
        <v>4.3052426307883316</v>
      </c>
      <c r="U4" s="4">
        <f t="shared" si="1"/>
        <v>4.7401345170610023</v>
      </c>
      <c r="V4" s="9">
        <f t="shared" ref="V4:V9" si="9">AVERAGE(R4:U4)</f>
        <v>4.4037323908356711</v>
      </c>
      <c r="W4" s="10">
        <f t="shared" ref="W4:W9" si="10">_xlfn.STDEV.S(R4:U4)</f>
        <v>0.23961936587205965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19.494047277131902</v>
      </c>
      <c r="C5" s="12">
        <v>18.863215898297401</v>
      </c>
      <c r="D5" s="12">
        <v>16.520377451575701</v>
      </c>
      <c r="E5" s="12">
        <v>20.9587595138272</v>
      </c>
      <c r="F5" s="3">
        <f t="shared" si="2"/>
        <v>0.10877421608225117</v>
      </c>
      <c r="G5" s="2">
        <f t="shared" si="2"/>
        <v>0.10525426008043604</v>
      </c>
      <c r="H5" s="2">
        <f t="shared" si="2"/>
        <v>9.2181530142591867E-2</v>
      </c>
      <c r="I5" s="2">
        <f t="shared" si="2"/>
        <v>0.11694711743350164</v>
      </c>
      <c r="J5" s="9">
        <f t="shared" si="3"/>
        <v>0.43509686432900468</v>
      </c>
      <c r="K5" s="6">
        <f t="shared" si="0"/>
        <v>0.42101704032174414</v>
      </c>
      <c r="L5" s="6">
        <f t="shared" si="0"/>
        <v>0.36872612057036747</v>
      </c>
      <c r="M5" s="10">
        <f t="shared" si="0"/>
        <v>0.46778846973400656</v>
      </c>
      <c r="N5" s="2">
        <f t="shared" si="4"/>
        <v>53.634944008463357</v>
      </c>
      <c r="O5" s="2">
        <f t="shared" si="5"/>
        <v>66.528639762394249</v>
      </c>
      <c r="P5" s="2">
        <f t="shared" si="6"/>
        <v>67.537998199530207</v>
      </c>
      <c r="Q5" s="4">
        <f t="shared" si="7"/>
        <v>94.926316228958001</v>
      </c>
      <c r="R5" s="3">
        <f t="shared" si="8"/>
        <v>3.9822007961123016</v>
      </c>
      <c r="S5" s="2">
        <f t="shared" si="1"/>
        <v>4.1976325280674693</v>
      </c>
      <c r="T5" s="2">
        <f t="shared" si="1"/>
        <v>4.2126903757786271</v>
      </c>
      <c r="U5" s="4">
        <f t="shared" si="1"/>
        <v>4.5531009720102302</v>
      </c>
      <c r="V5" s="9">
        <f t="shared" si="9"/>
        <v>4.2364061679921576</v>
      </c>
      <c r="W5" s="10">
        <f t="shared" si="10"/>
        <v>0.23592499086075785</v>
      </c>
      <c r="Z5" cm="1">
        <f t="array" ref="Z5:AA5">LINEST(R3:R9,A3:A9)</f>
        <v>-7.9657020507005183E-3</v>
      </c>
      <c r="AA5">
        <v>4.5451213887697275</v>
      </c>
      <c r="AB5" cm="1">
        <f t="array" ref="AB5:AC5">LINEST(S3:S9,A3:A9)</f>
        <v>-7.2006606201924367E-3</v>
      </c>
      <c r="AC5">
        <v>4.5976344245425933</v>
      </c>
      <c r="AD5" cm="1">
        <f t="array" ref="AD5:AE5">LINEST(T3:T9,A3:A9)</f>
        <v>-7.1369636050617E-3</v>
      </c>
      <c r="AE5">
        <v>4.5490295246722816</v>
      </c>
      <c r="AF5" cm="1">
        <f t="array" ref="AF5:AG5">LINEST(U3:U9,A3:A9)</f>
        <v>-6.8003262507203175E-3</v>
      </c>
      <c r="AG5">
        <v>4.7706865839938652</v>
      </c>
      <c r="AH5" cm="1">
        <f t="array" ref="AH5:AI5">LINEST(V3:V9,A3:A9)</f>
        <v>-7.2759131316687429E-3</v>
      </c>
      <c r="AI5">
        <v>4.6156179804946165</v>
      </c>
    </row>
    <row r="6" spans="1:35">
      <c r="A6">
        <v>60</v>
      </c>
      <c r="B6" s="12">
        <v>37.378461403529798</v>
      </c>
      <c r="C6" s="12">
        <v>28.976084222905399</v>
      </c>
      <c r="D6" s="12">
        <v>21.669206363965401</v>
      </c>
      <c r="E6" s="12">
        <v>25.781236216125802</v>
      </c>
      <c r="F6" s="3">
        <f t="shared" si="2"/>
        <v>0.20856689120166258</v>
      </c>
      <c r="G6" s="2">
        <f t="shared" si="2"/>
        <v>0.1616827332812103</v>
      </c>
      <c r="H6" s="2">
        <f t="shared" si="2"/>
        <v>0.12091131727837126</v>
      </c>
      <c r="I6" s="2">
        <f t="shared" si="2"/>
        <v>0.14385590222355407</v>
      </c>
      <c r="J6" s="9">
        <f t="shared" si="3"/>
        <v>0.83426756480665032</v>
      </c>
      <c r="K6" s="6">
        <f t="shared" si="0"/>
        <v>0.6467309331248412</v>
      </c>
      <c r="L6" s="6">
        <f t="shared" si="0"/>
        <v>0.48364526911348504</v>
      </c>
      <c r="M6" s="10">
        <f t="shared" si="0"/>
        <v>0.57542360889421629</v>
      </c>
      <c r="N6" s="2">
        <f t="shared" si="4"/>
        <v>102.84122409268048</v>
      </c>
      <c r="O6" s="2">
        <f t="shared" si="5"/>
        <v>102.19569554756924</v>
      </c>
      <c r="P6" s="2">
        <f t="shared" si="6"/>
        <v>88.587250786764358</v>
      </c>
      <c r="Q6" s="4">
        <f t="shared" si="7"/>
        <v>116.76825530684889</v>
      </c>
      <c r="R6" s="3">
        <f t="shared" si="8"/>
        <v>4.6331862852117247</v>
      </c>
      <c r="S6" s="2">
        <f t="shared" si="1"/>
        <v>4.6268895589527679</v>
      </c>
      <c r="T6" s="2">
        <f t="shared" si="1"/>
        <v>4.4839879509450533</v>
      </c>
      <c r="U6" s="4">
        <f t="shared" si="1"/>
        <v>4.7601912466969818</v>
      </c>
      <c r="V6" s="9">
        <f t="shared" si="9"/>
        <v>4.6260637604516326</v>
      </c>
      <c r="W6" s="10">
        <f t="shared" si="10"/>
        <v>0.11288213693283325</v>
      </c>
    </row>
    <row r="7" spans="1:35">
      <c r="A7">
        <v>90</v>
      </c>
      <c r="B7" s="12">
        <v>21.878391914909699</v>
      </c>
      <c r="C7" s="12">
        <v>18.1952735137898</v>
      </c>
      <c r="D7" s="12">
        <v>14.285563706287601</v>
      </c>
      <c r="E7" s="12">
        <v>15.990184336521301</v>
      </c>
      <c r="F7" s="3">
        <f t="shared" si="2"/>
        <v>0.12207854509906051</v>
      </c>
      <c r="G7" s="2">
        <f t="shared" si="2"/>
        <v>0.1015272295551662</v>
      </c>
      <c r="H7" s="2">
        <f t="shared" si="2"/>
        <v>7.9711563809909514E-2</v>
      </c>
      <c r="I7" s="2">
        <f t="shared" si="2"/>
        <v>8.9223122396761556E-2</v>
      </c>
      <c r="J7" s="9">
        <f t="shared" si="3"/>
        <v>0.48831418039624203</v>
      </c>
      <c r="K7" s="6">
        <f t="shared" si="0"/>
        <v>0.40610891822066481</v>
      </c>
      <c r="L7" s="6">
        <f t="shared" si="0"/>
        <v>0.31884625523963805</v>
      </c>
      <c r="M7" s="10">
        <f t="shared" si="0"/>
        <v>0.35689248958704622</v>
      </c>
      <c r="N7" s="2">
        <f t="shared" si="4"/>
        <v>60.195110264657401</v>
      </c>
      <c r="O7" s="2">
        <f t="shared" si="5"/>
        <v>64.172875055012</v>
      </c>
      <c r="P7" s="2">
        <f t="shared" si="6"/>
        <v>58.401715015446108</v>
      </c>
      <c r="Q7" s="4">
        <f t="shared" si="7"/>
        <v>72.422668616744673</v>
      </c>
      <c r="R7" s="3">
        <f t="shared" si="8"/>
        <v>4.0975911241762812</v>
      </c>
      <c r="S7" s="2">
        <f t="shared" si="1"/>
        <v>4.1615806144834355</v>
      </c>
      <c r="T7" s="2">
        <f t="shared" si="1"/>
        <v>4.0673452561058321</v>
      </c>
      <c r="U7" s="4">
        <f t="shared" si="1"/>
        <v>4.2825193528265553</v>
      </c>
      <c r="V7" s="9">
        <f t="shared" si="9"/>
        <v>4.1522590868980256</v>
      </c>
      <c r="W7" s="10">
        <f t="shared" si="10"/>
        <v>9.5312770330542321E-2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9.9229372183927005</v>
      </c>
      <c r="C8" s="12">
        <v>7.4981637259017804</v>
      </c>
      <c r="D8" s="12">
        <v>6.6653710390552598</v>
      </c>
      <c r="E8" s="12">
        <v>6.7788370029416303</v>
      </c>
      <c r="F8" s="3">
        <f t="shared" si="2"/>
        <v>5.5368682645508739E-2</v>
      </c>
      <c r="G8" s="2">
        <f t="shared" si="2"/>
        <v>4.1838765944623046E-2</v>
      </c>
      <c r="H8" s="2">
        <f t="shared" si="2"/>
        <v>3.7191892446115267E-2</v>
      </c>
      <c r="I8" s="2">
        <f t="shared" si="2"/>
        <v>3.7825017579049325E-2</v>
      </c>
      <c r="J8" s="9">
        <f t="shared" si="3"/>
        <v>0.22147473058203496</v>
      </c>
      <c r="K8" s="6">
        <f t="shared" si="0"/>
        <v>0.16735506377849219</v>
      </c>
      <c r="L8" s="6">
        <f t="shared" si="0"/>
        <v>0.14876756978446107</v>
      </c>
      <c r="M8" s="10">
        <f t="shared" si="0"/>
        <v>0.1513000703161973</v>
      </c>
      <c r="N8" s="2">
        <f t="shared" si="4"/>
        <v>27.301471805309635</v>
      </c>
      <c r="O8" s="2">
        <f t="shared" si="5"/>
        <v>26.445259180063623</v>
      </c>
      <c r="P8" s="2">
        <f t="shared" si="6"/>
        <v>27.24912421368305</v>
      </c>
      <c r="Q8" s="4">
        <f t="shared" si="7"/>
        <v>30.702677063557459</v>
      </c>
      <c r="R8" s="3">
        <f t="shared" si="8"/>
        <v>3.3069406130201036</v>
      </c>
      <c r="S8" s="2">
        <f t="shared" si="1"/>
        <v>3.2750769051907946</v>
      </c>
      <c r="T8" s="2">
        <f t="shared" si="1"/>
        <v>3.3050213816453748</v>
      </c>
      <c r="U8" s="4">
        <f t="shared" si="1"/>
        <v>3.4243498515587296</v>
      </c>
      <c r="V8" s="9">
        <f t="shared" si="9"/>
        <v>3.3278471878537506</v>
      </c>
      <c r="W8" s="10">
        <f t="shared" si="10"/>
        <v>6.5968601457617071E-2</v>
      </c>
      <c r="Z8">
        <f>-LN(2)/Z5</f>
        <v>87.016458329493844</v>
      </c>
      <c r="AB8">
        <f>-LN(2)/AB5</f>
        <v>96.261609471801634</v>
      </c>
      <c r="AD8">
        <f>-LN(2)/AD5</f>
        <v>97.120739142952786</v>
      </c>
      <c r="AF8">
        <f>-LN(2)/AF5</f>
        <v>101.92851857460874</v>
      </c>
      <c r="AH8">
        <f>-LN(2)/AH5</f>
        <v>95.266005519360945</v>
      </c>
    </row>
    <row r="9" spans="1:35">
      <c r="A9">
        <v>240</v>
      </c>
      <c r="B9" s="12">
        <v>4.8336593496246696</v>
      </c>
      <c r="C9" s="12">
        <v>5.3273503359918504</v>
      </c>
      <c r="D9" s="12">
        <v>4.4577240400338098</v>
      </c>
      <c r="E9" s="12">
        <v>5.72369510874009</v>
      </c>
      <c r="F9" s="3">
        <f t="shared" si="2"/>
        <v>2.6971182489171817E-2</v>
      </c>
      <c r="G9" s="2">
        <f t="shared" si="2"/>
        <v>2.9725913164928355E-2</v>
      </c>
      <c r="H9" s="2">
        <f t="shared" si="2"/>
        <v>2.4873512979241272E-2</v>
      </c>
      <c r="I9" s="2">
        <f t="shared" si="2"/>
        <v>3.1937464790975846E-2</v>
      </c>
      <c r="J9" s="9">
        <f t="shared" si="3"/>
        <v>0.10788472995668727</v>
      </c>
      <c r="K9" s="6">
        <f t="shared" si="0"/>
        <v>0.11890365265971342</v>
      </c>
      <c r="L9" s="6">
        <f t="shared" si="0"/>
        <v>9.9494051916965087E-2</v>
      </c>
      <c r="M9" s="10">
        <f t="shared" si="0"/>
        <v>0.12774985916390338</v>
      </c>
      <c r="N9" s="2">
        <f t="shared" si="4"/>
        <v>13.299087915787988</v>
      </c>
      <c r="O9" s="2">
        <f t="shared" si="5"/>
        <v>18.789021622938748</v>
      </c>
      <c r="P9" s="2">
        <f t="shared" si="6"/>
        <v>18.223903120390904</v>
      </c>
      <c r="Q9" s="4">
        <f t="shared" si="7"/>
        <v>25.923733297858075</v>
      </c>
      <c r="R9" s="3">
        <f t="shared" si="8"/>
        <v>2.5876954551158442</v>
      </c>
      <c r="S9" s="2">
        <f t="shared" si="1"/>
        <v>2.9332727430403973</v>
      </c>
      <c r="T9" s="2">
        <f t="shared" si="1"/>
        <v>2.9027340906454211</v>
      </c>
      <c r="U9" s="4">
        <f t="shared" si="1"/>
        <v>3.2551588926656922</v>
      </c>
      <c r="V9" s="9">
        <f t="shared" si="9"/>
        <v>2.9197152953668386</v>
      </c>
      <c r="W9" s="10">
        <f t="shared" si="10"/>
        <v>0.27278303160222611</v>
      </c>
    </row>
    <row r="10" spans="1:35" ht="16.5">
      <c r="A10" t="s">
        <v>1</v>
      </c>
      <c r="B10" s="12">
        <v>22.359152341920201</v>
      </c>
      <c r="C10" s="12">
        <v>19.2406865341726</v>
      </c>
      <c r="D10" s="12">
        <v>15.2829437117355</v>
      </c>
      <c r="E10" s="12">
        <v>16.546835669265398</v>
      </c>
      <c r="F10" s="3">
        <f t="shared" si="2"/>
        <v>0.12476112495679899</v>
      </c>
      <c r="G10" s="2">
        <f t="shared" si="2"/>
        <v>0.10736049650880251</v>
      </c>
      <c r="H10" s="2">
        <f t="shared" si="2"/>
        <v>8.5276812867039559E-2</v>
      </c>
      <c r="I10" s="2">
        <f t="shared" si="2"/>
        <v>9.2329163512267054E-2</v>
      </c>
      <c r="J10" s="9">
        <f t="shared" si="3"/>
        <v>0.49904449982719595</v>
      </c>
      <c r="K10" s="6">
        <f t="shared" si="0"/>
        <v>0.42944198603521005</v>
      </c>
      <c r="L10" s="6">
        <f t="shared" si="0"/>
        <v>0.34110725146815823</v>
      </c>
      <c r="M10" s="10">
        <f t="shared" si="0"/>
        <v>0.36931665404906822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15.928021280202129</v>
      </c>
      <c r="AB11">
        <f t="shared" ref="AB11:AH11" si="11">(0.693/AB8)*(100/0.05)</f>
        <v>14.398263311876242</v>
      </c>
      <c r="AD11">
        <f t="shared" si="11"/>
        <v>14.270896332038161</v>
      </c>
      <c r="AF11">
        <f t="shared" si="11"/>
        <v>13.597764584260958</v>
      </c>
      <c r="AH11">
        <f t="shared" si="11"/>
        <v>14.548736377094373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49.122017628143361</v>
      </c>
      <c r="AB14">
        <f>(0.693/AB8)*(25.7)*(0.1/50000)*(120000000)</f>
        <v>44.404244053826325</v>
      </c>
      <c r="AD14">
        <f>(0.693/AD8)*(25.7)*(0.1/50000)*(120000000)</f>
        <v>44.011444288005684</v>
      </c>
      <c r="AF14">
        <f>(0.693/AF8)*(25.7)*(0.1/50000)*(120000000)</f>
        <v>41.935505977860792</v>
      </c>
      <c r="AH14">
        <f>(0.693/AH8)*(25.7)*(0.1/50000)*(120000000)</f>
        <v>44.868302986959037</v>
      </c>
    </row>
    <row r="17" spans="1:2">
      <c r="A17" s="1" t="s">
        <v>5</v>
      </c>
      <c r="B17">
        <v>179.2157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CEBA0-CB6E-4192-8031-0829AEA642A9}">
  <dimension ref="A2:AI17"/>
  <sheetViews>
    <sheetView workbookViewId="0">
      <selection activeCell="K5" sqref="K5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88.626475048992404</v>
      </c>
      <c r="C3" s="12">
        <v>93.917456769973001</v>
      </c>
      <c r="D3" s="12">
        <v>100.16397195018401</v>
      </c>
      <c r="E3" s="12">
        <v>51.146584502827501</v>
      </c>
      <c r="F3" s="3">
        <f>B3/$B$17</f>
        <v>0.18443484287972117</v>
      </c>
      <c r="G3" s="2">
        <f>C3/$B$17</f>
        <v>0.19544556379408778</v>
      </c>
      <c r="H3" s="2">
        <f>D3/$B$17</f>
        <v>0.20844478378079206</v>
      </c>
      <c r="I3" s="2">
        <f>E3/$B$17</f>
        <v>0.10643785924464134</v>
      </c>
      <c r="J3" s="16">
        <f>F3*4</f>
        <v>0.73773937151888469</v>
      </c>
      <c r="K3" s="17">
        <f t="shared" ref="K3:M10" si="0">G3*4</f>
        <v>0.78178225517635114</v>
      </c>
      <c r="L3" s="17">
        <f t="shared" si="0"/>
        <v>0.83377913512316826</v>
      </c>
      <c r="M3" s="18">
        <f t="shared" si="0"/>
        <v>0.42575143697856538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28.346177700393</v>
      </c>
      <c r="C4" s="12">
        <v>27.8347799143815</v>
      </c>
      <c r="D4" s="12">
        <v>62.780696311445297</v>
      </c>
      <c r="E4" s="12">
        <v>72.801333272255604</v>
      </c>
      <c r="F4" s="3">
        <f t="shared" ref="F4:I10" si="2">B4/$B$17</f>
        <v>5.8989402743622667E-2</v>
      </c>
      <c r="G4" s="2">
        <f t="shared" si="2"/>
        <v>5.7925165784407845E-2</v>
      </c>
      <c r="H4" s="2">
        <f t="shared" si="2"/>
        <v>0.13064885920014421</v>
      </c>
      <c r="I4" s="2">
        <f t="shared" si="2"/>
        <v>0.15150216068144676</v>
      </c>
      <c r="J4" s="9">
        <f t="shared" ref="J4:J10" si="3">F4*4</f>
        <v>0.23595761097449067</v>
      </c>
      <c r="K4" s="6">
        <f t="shared" si="0"/>
        <v>0.23170066313763138</v>
      </c>
      <c r="L4" s="6">
        <f t="shared" si="0"/>
        <v>0.52259543680057685</v>
      </c>
      <c r="M4" s="10">
        <f t="shared" si="0"/>
        <v>0.60600864272578703</v>
      </c>
      <c r="N4" s="2">
        <f t="shared" ref="N4:N9" si="4">(J4/$J$3)*100</f>
        <v>31.983871280814597</v>
      </c>
      <c r="O4" s="2">
        <f t="shared" ref="O4:O9" si="5">(K4/$K$3)*100</f>
        <v>29.637493253842827</v>
      </c>
      <c r="P4" s="2">
        <f t="shared" ref="P4:P9" si="6">(L4/$L$3)*100</f>
        <v>62.677922100242711</v>
      </c>
      <c r="Q4" s="4">
        <f t="shared" ref="Q4:Q9" si="7">(M4/$M$3)*100</f>
        <v>142.33860184394322</v>
      </c>
      <c r="R4" s="3">
        <f t="shared" ref="R4:R9" si="8">LN(N4)</f>
        <v>3.4652317532631587</v>
      </c>
      <c r="S4" s="2">
        <f t="shared" si="1"/>
        <v>3.3890402237691557</v>
      </c>
      <c r="T4" s="2">
        <f t="shared" si="1"/>
        <v>4.1380092660168533</v>
      </c>
      <c r="U4" s="4">
        <f t="shared" si="1"/>
        <v>4.9582087391724903</v>
      </c>
      <c r="V4" s="9">
        <f t="shared" ref="V4:V9" si="9">AVERAGE(R4:U4)</f>
        <v>3.9876224955554145</v>
      </c>
      <c r="W4" s="10">
        <f t="shared" ref="W4:W9" si="10">_xlfn.STDEV.S(R4:U4)</f>
        <v>0.72934826175108447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66.323968664774895</v>
      </c>
      <c r="C5" s="12">
        <v>32.966871370801897</v>
      </c>
      <c r="D5" s="12">
        <v>34.366662281867697</v>
      </c>
      <c r="E5" s="12">
        <v>39.918887801542802</v>
      </c>
      <c r="F5" s="3">
        <f t="shared" si="2"/>
        <v>0.13802253483606622</v>
      </c>
      <c r="G5" s="2">
        <f t="shared" si="2"/>
        <v>6.8605230413921914E-2</v>
      </c>
      <c r="H5" s="2">
        <f t="shared" si="2"/>
        <v>7.1518245025009253E-2</v>
      </c>
      <c r="I5" s="2">
        <f t="shared" si="2"/>
        <v>8.3072623564694831E-2</v>
      </c>
      <c r="J5" s="9">
        <f t="shared" si="3"/>
        <v>0.55209013934426487</v>
      </c>
      <c r="K5" s="6">
        <f t="shared" si="0"/>
        <v>0.27442092165568766</v>
      </c>
      <c r="L5" s="6">
        <f t="shared" si="0"/>
        <v>0.28607298010003701</v>
      </c>
      <c r="M5" s="10">
        <f t="shared" si="0"/>
        <v>0.33229049425877932</v>
      </c>
      <c r="N5" s="2">
        <f t="shared" si="4"/>
        <v>74.835390472329223</v>
      </c>
      <c r="O5" s="2">
        <f t="shared" si="5"/>
        <v>35.101963473676562</v>
      </c>
      <c r="P5" s="2">
        <f t="shared" si="6"/>
        <v>34.310402845206426</v>
      </c>
      <c r="Q5" s="4">
        <f t="shared" si="7"/>
        <v>78.048002989008964</v>
      </c>
      <c r="R5" s="3">
        <f t="shared" si="8"/>
        <v>4.3152909077443296</v>
      </c>
      <c r="S5" s="2">
        <f t="shared" si="1"/>
        <v>3.5582570683282539</v>
      </c>
      <c r="T5" s="2">
        <f t="shared" si="1"/>
        <v>3.5354485981365045</v>
      </c>
      <c r="U5" s="4">
        <f t="shared" si="1"/>
        <v>4.3573240603305692</v>
      </c>
      <c r="V5" s="9">
        <f t="shared" si="9"/>
        <v>3.9415801586349142</v>
      </c>
      <c r="W5" s="10">
        <f t="shared" si="10"/>
        <v>0.45620980253686216</v>
      </c>
      <c r="Z5" cm="1">
        <f t="array" ref="Z5:AA5">LINEST(R3:R9,A3:A9)</f>
        <v>-6.126209662334227E-3</v>
      </c>
      <c r="AA5">
        <v>4.0435123335596916</v>
      </c>
      <c r="AB5" cm="1">
        <f t="array" ref="AB5:AC5">LINEST(S3:S9,A3:A9)</f>
        <v>-6.3113090365045487E-3</v>
      </c>
      <c r="AC5">
        <v>3.79115682112195</v>
      </c>
      <c r="AD5" cm="1">
        <f t="array" ref="AD5:AE5">LINEST(T3:T9,A3:A9)</f>
        <v>-7.0379126314829678E-3</v>
      </c>
      <c r="AE5">
        <v>4.0130946161379848</v>
      </c>
      <c r="AF5" cm="1">
        <f t="array" ref="AF5:AG5">LINEST(U3:U9,A3:A9)</f>
        <v>-6.6903741330168812E-3</v>
      </c>
      <c r="AG5">
        <v>4.6139165229276511</v>
      </c>
      <c r="AH5" cm="1">
        <f t="array" ref="AH5:AI5">LINEST(V3:V9,A3:A9)</f>
        <v>-6.5414513658346562E-3</v>
      </c>
      <c r="AI5">
        <v>4.1154200734368196</v>
      </c>
    </row>
    <row r="6" spans="1:35">
      <c r="A6">
        <v>60</v>
      </c>
      <c r="B6" s="12">
        <v>29.834460872888201</v>
      </c>
      <c r="C6" s="12">
        <v>21.504115466691399</v>
      </c>
      <c r="D6" s="12">
        <v>22.174094972945198</v>
      </c>
      <c r="E6" s="12">
        <v>26.558413910794499</v>
      </c>
      <c r="F6" s="3">
        <f t="shared" si="2"/>
        <v>6.2086572894279657E-2</v>
      </c>
      <c r="G6" s="2">
        <f t="shared" si="2"/>
        <v>4.4750828182821882E-2</v>
      </c>
      <c r="H6" s="2">
        <f t="shared" si="2"/>
        <v>4.6145079335203211E-2</v>
      </c>
      <c r="I6" s="2">
        <f t="shared" si="2"/>
        <v>5.5269002790240988E-2</v>
      </c>
      <c r="J6" s="9">
        <f t="shared" si="3"/>
        <v>0.24834629157711863</v>
      </c>
      <c r="K6" s="6">
        <f t="shared" si="0"/>
        <v>0.17900331273128753</v>
      </c>
      <c r="L6" s="6">
        <f t="shared" si="0"/>
        <v>0.18458031734081284</v>
      </c>
      <c r="M6" s="10">
        <f t="shared" si="0"/>
        <v>0.22107601116096395</v>
      </c>
      <c r="N6" s="2">
        <f t="shared" si="4"/>
        <v>33.663147334242751</v>
      </c>
      <c r="O6" s="2">
        <f t="shared" si="5"/>
        <v>22.896824729145166</v>
      </c>
      <c r="P6" s="2">
        <f t="shared" si="6"/>
        <v>22.137795198430592</v>
      </c>
      <c r="Q6" s="4">
        <f t="shared" si="7"/>
        <v>51.926075160163023</v>
      </c>
      <c r="R6" s="3">
        <f t="shared" si="8"/>
        <v>3.5164036880825718</v>
      </c>
      <c r="S6" s="2">
        <f t="shared" si="1"/>
        <v>3.1309982428303371</v>
      </c>
      <c r="T6" s="2">
        <f t="shared" si="1"/>
        <v>3.0972863377882249</v>
      </c>
      <c r="U6" s="4">
        <f t="shared" si="1"/>
        <v>3.9498210755692447</v>
      </c>
      <c r="V6" s="9">
        <f t="shared" si="9"/>
        <v>3.4236273360675948</v>
      </c>
      <c r="W6" s="10">
        <f t="shared" si="10"/>
        <v>0.39900607194660187</v>
      </c>
    </row>
    <row r="7" spans="1:35">
      <c r="A7">
        <v>90</v>
      </c>
      <c r="B7" s="12">
        <v>19.044011610159199</v>
      </c>
      <c r="C7" s="12">
        <v>17.186833837819599</v>
      </c>
      <c r="D7" s="12">
        <v>15.555396068522001</v>
      </c>
      <c r="E7" s="12">
        <v>17.5221551178231</v>
      </c>
      <c r="F7" s="3">
        <f t="shared" si="2"/>
        <v>3.9631264666429154E-2</v>
      </c>
      <c r="G7" s="2">
        <f t="shared" si="2"/>
        <v>3.5766411749151142E-2</v>
      </c>
      <c r="H7" s="2">
        <f t="shared" si="2"/>
        <v>3.2371331797228065E-2</v>
      </c>
      <c r="I7" s="2">
        <f t="shared" si="2"/>
        <v>3.6464227244548938E-2</v>
      </c>
      <c r="J7" s="9">
        <f t="shared" si="3"/>
        <v>0.15852505866571662</v>
      </c>
      <c r="K7" s="6">
        <f t="shared" si="0"/>
        <v>0.14306564699660457</v>
      </c>
      <c r="L7" s="6">
        <f t="shared" si="0"/>
        <v>0.12948532718891226</v>
      </c>
      <c r="M7" s="10">
        <f t="shared" si="0"/>
        <v>0.14585690897819575</v>
      </c>
      <c r="N7" s="2">
        <f t="shared" si="4"/>
        <v>21.487948832029861</v>
      </c>
      <c r="O7" s="2">
        <f t="shared" si="5"/>
        <v>18.29993531438398</v>
      </c>
      <c r="P7" s="2">
        <f t="shared" si="6"/>
        <v>15.529931337246081</v>
      </c>
      <c r="Q7" s="4">
        <f t="shared" si="7"/>
        <v>34.258700337760452</v>
      </c>
      <c r="R7" s="3">
        <f t="shared" si="8"/>
        <v>3.0674922585433975</v>
      </c>
      <c r="S7" s="2">
        <f t="shared" si="1"/>
        <v>2.906897525108012</v>
      </c>
      <c r="T7" s="2">
        <f t="shared" si="1"/>
        <v>2.7427692158530808</v>
      </c>
      <c r="U7" s="4">
        <f t="shared" si="1"/>
        <v>3.5339405569096431</v>
      </c>
      <c r="V7" s="9">
        <f t="shared" si="9"/>
        <v>3.0627748891035331</v>
      </c>
      <c r="W7" s="10">
        <f t="shared" si="10"/>
        <v>0.34094023113163457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19.090301786527402</v>
      </c>
      <c r="C8" s="12">
        <v>16.6637366777389</v>
      </c>
      <c r="D8" s="12">
        <v>35.047632132853202</v>
      </c>
      <c r="E8" s="12">
        <v>30.370741281962999</v>
      </c>
      <c r="F8" s="3">
        <f t="shared" si="2"/>
        <v>3.9727596167830108E-2</v>
      </c>
      <c r="G8" s="2">
        <f t="shared" si="2"/>
        <v>3.4677827976898216E-2</v>
      </c>
      <c r="H8" s="2">
        <f t="shared" si="2"/>
        <v>7.2935367475190319E-2</v>
      </c>
      <c r="I8" s="2">
        <f t="shared" si="2"/>
        <v>6.3202591476001505E-2</v>
      </c>
      <c r="J8" s="9">
        <f t="shared" si="3"/>
        <v>0.15891038467132043</v>
      </c>
      <c r="K8" s="6">
        <f t="shared" si="0"/>
        <v>0.13871131190759287</v>
      </c>
      <c r="L8" s="6">
        <f t="shared" si="0"/>
        <v>0.29174146990076127</v>
      </c>
      <c r="M8" s="10">
        <f t="shared" si="0"/>
        <v>0.25281036590400602</v>
      </c>
      <c r="N8" s="2">
        <f t="shared" si="4"/>
        <v>21.540179473429749</v>
      </c>
      <c r="O8" s="2">
        <f t="shared" si="5"/>
        <v>17.742959882902813</v>
      </c>
      <c r="P8" s="2">
        <f t="shared" si="6"/>
        <v>34.990257924559884</v>
      </c>
      <c r="Q8" s="4">
        <f t="shared" si="7"/>
        <v>59.37980331860485</v>
      </c>
      <c r="R8" s="3">
        <f t="shared" si="8"/>
        <v>3.0699200037933334</v>
      </c>
      <c r="S8" s="2">
        <f t="shared" si="1"/>
        <v>2.8759888109290692</v>
      </c>
      <c r="T8" s="2">
        <f t="shared" si="1"/>
        <v>3.5550696777316761</v>
      </c>
      <c r="U8" s="4">
        <f t="shared" si="1"/>
        <v>4.083954157080294</v>
      </c>
      <c r="V8" s="9">
        <f t="shared" si="9"/>
        <v>3.3962331623835933</v>
      </c>
      <c r="W8" s="10">
        <f t="shared" si="10"/>
        <v>0.54016160169713068</v>
      </c>
      <c r="Z8">
        <f>-LN(2)/Z5</f>
        <v>113.14454104005318</v>
      </c>
      <c r="AB8">
        <f>-LN(2)/AB5</f>
        <v>109.82621458572048</v>
      </c>
      <c r="AD8">
        <f>-LN(2)/AD5</f>
        <v>98.487608024467804</v>
      </c>
      <c r="AF8">
        <f>-LN(2)/AF5</f>
        <v>103.60365007679853</v>
      </c>
      <c r="AH8">
        <f>-LN(2)/AH5</f>
        <v>105.96229212681813</v>
      </c>
    </row>
    <row r="9" spans="1:35">
      <c r="A9">
        <v>240</v>
      </c>
      <c r="B9" s="12">
        <v>15.553592133934799</v>
      </c>
      <c r="C9" s="12">
        <v>12.258447199830099</v>
      </c>
      <c r="D9" s="12">
        <v>12.348145595732101</v>
      </c>
      <c r="E9" s="12">
        <v>11.3063529042934</v>
      </c>
      <c r="F9" s="3">
        <f t="shared" si="2"/>
        <v>3.236757774527043E-2</v>
      </c>
      <c r="G9" s="2">
        <f t="shared" si="2"/>
        <v>2.5510264083054335E-2</v>
      </c>
      <c r="H9" s="2">
        <f t="shared" si="2"/>
        <v>2.5696929631307309E-2</v>
      </c>
      <c r="I9" s="2">
        <f t="shared" si="2"/>
        <v>2.3528922032533661E-2</v>
      </c>
      <c r="J9" s="9">
        <f t="shared" si="3"/>
        <v>0.12947031098108172</v>
      </c>
      <c r="K9" s="6">
        <f t="shared" si="0"/>
        <v>0.10204105633221734</v>
      </c>
      <c r="L9" s="6">
        <f t="shared" si="0"/>
        <v>0.10278771852522924</v>
      </c>
      <c r="M9" s="10">
        <f t="shared" si="0"/>
        <v>9.4115688130134642E-2</v>
      </c>
      <c r="N9" s="2">
        <f t="shared" si="4"/>
        <v>17.549600303224093</v>
      </c>
      <c r="O9" s="2">
        <f t="shared" si="5"/>
        <v>13.052362810306988</v>
      </c>
      <c r="P9" s="2">
        <f t="shared" si="6"/>
        <v>12.327931246449953</v>
      </c>
      <c r="Q9" s="4">
        <f t="shared" si="7"/>
        <v>22.105782847862223</v>
      </c>
      <c r="R9" s="3">
        <f t="shared" si="8"/>
        <v>2.8650311749074606</v>
      </c>
      <c r="S9" s="2">
        <f t="shared" si="1"/>
        <v>2.5689691756407056</v>
      </c>
      <c r="T9" s="2">
        <f t="shared" si="1"/>
        <v>2.5118675209784112</v>
      </c>
      <c r="U9" s="4">
        <f t="shared" si="1"/>
        <v>3.0958392416188665</v>
      </c>
      <c r="V9" s="9">
        <f t="shared" si="9"/>
        <v>2.760426778286361</v>
      </c>
      <c r="W9" s="10">
        <f t="shared" si="10"/>
        <v>0.27195668672023549</v>
      </c>
    </row>
    <row r="10" spans="1:35" ht="16.5">
      <c r="A10" t="s">
        <v>1</v>
      </c>
      <c r="B10" s="12">
        <v>14.529965556221001</v>
      </c>
      <c r="C10" s="12">
        <v>20.7309613251889</v>
      </c>
      <c r="D10" s="12">
        <v>21.486947027479999</v>
      </c>
      <c r="E10" s="12">
        <v>6.0848735104820602</v>
      </c>
      <c r="F10" s="3">
        <f t="shared" si="2"/>
        <v>3.0237374474478183E-2</v>
      </c>
      <c r="G10" s="2">
        <f t="shared" si="2"/>
        <v>4.3141866949386931E-2</v>
      </c>
      <c r="H10" s="2">
        <f t="shared" si="2"/>
        <v>4.471510005094375E-2</v>
      </c>
      <c r="I10" s="2">
        <f t="shared" si="2"/>
        <v>1.2662837929956632E-2</v>
      </c>
      <c r="J10" s="9">
        <f t="shared" si="3"/>
        <v>0.12094949789791273</v>
      </c>
      <c r="K10" s="6">
        <f t="shared" si="0"/>
        <v>0.17256746779754772</v>
      </c>
      <c r="L10" s="6">
        <f t="shared" si="0"/>
        <v>0.178860400203775</v>
      </c>
      <c r="M10" s="10">
        <f t="shared" si="0"/>
        <v>5.0651351719826529E-2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12.249817686823757</v>
      </c>
      <c r="AB11">
        <f t="shared" ref="AB11:AH11" si="11">(0.693/AB8)*(100/0.05)</f>
        <v>12.619937828397179</v>
      </c>
      <c r="AD11">
        <f t="shared" si="11"/>
        <v>14.072836449187278</v>
      </c>
      <c r="AF11">
        <f t="shared" si="11"/>
        <v>13.37790704258582</v>
      </c>
      <c r="AH11">
        <f t="shared" si="11"/>
        <v>13.080124751748508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37.778437746164464</v>
      </c>
      <c r="AB14">
        <f>(0.693/AB8)*(25.7)*(0.1/50000)*(120000000)</f>
        <v>38.919888262776894</v>
      </c>
      <c r="AD14">
        <f>(0.693/AD8)*(25.7)*(0.1/50000)*(120000000)</f>
        <v>43.400627609293565</v>
      </c>
      <c r="AF14">
        <f>(0.693/AF8)*(25.7)*(0.1/50000)*(120000000)</f>
        <v>41.257465319334671</v>
      </c>
      <c r="AH14">
        <f>(0.693/AH8)*(25.7)*(0.1/50000)*(120000000)</f>
        <v>40.339104734392393</v>
      </c>
    </row>
    <row r="17" spans="1:2">
      <c r="A17" s="1" t="s">
        <v>5</v>
      </c>
      <c r="B17">
        <v>480.53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7DA33-F2C0-42D1-A0B7-A60574693157}">
  <dimension ref="A2:AI17"/>
  <sheetViews>
    <sheetView workbookViewId="0">
      <selection activeCell="K6" sqref="K6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54.121792645363001</v>
      </c>
      <c r="C3" s="12">
        <v>55.693725896618098</v>
      </c>
      <c r="D3" s="12">
        <v>66.027922090001596</v>
      </c>
      <c r="E3" s="12">
        <v>34.295260732991899</v>
      </c>
      <c r="F3" s="3">
        <f>B3/$B$17</f>
        <v>0.10842899887880877</v>
      </c>
      <c r="G3" s="2">
        <f>C3/$B$17</f>
        <v>0.11157825060176522</v>
      </c>
      <c r="H3" s="2">
        <f>D3/$B$17</f>
        <v>0.13228204647948311</v>
      </c>
      <c r="I3" s="2">
        <f>E3/$B$17</f>
        <v>6.8708012166789012E-2</v>
      </c>
      <c r="J3" s="16">
        <f>F3*4</f>
        <v>0.4337159955152351</v>
      </c>
      <c r="K3" s="17">
        <f t="shared" ref="K3:M10" si="0">G3*4</f>
        <v>0.4463130024070609</v>
      </c>
      <c r="L3" s="17">
        <f t="shared" si="0"/>
        <v>0.52912818591793243</v>
      </c>
      <c r="M3" s="18">
        <f t="shared" si="0"/>
        <v>0.27483204866715605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26.3727589767404</v>
      </c>
      <c r="C4" s="12">
        <v>20.088319693776299</v>
      </c>
      <c r="D4" s="12">
        <v>27.6337891606961</v>
      </c>
      <c r="E4" s="12">
        <v>50.258188397617999</v>
      </c>
      <c r="F4" s="3">
        <f t="shared" ref="F4:I10" si="2">B4/$B$17</f>
        <v>5.2835867286540786E-2</v>
      </c>
      <c r="G4" s="2">
        <f t="shared" si="2"/>
        <v>4.0245459122652337E-2</v>
      </c>
      <c r="H4" s="2">
        <f t="shared" si="2"/>
        <v>5.5362247765070476E-2</v>
      </c>
      <c r="I4" s="2">
        <f t="shared" si="2"/>
        <v>0.10068855422295726</v>
      </c>
      <c r="J4" s="9">
        <f t="shared" ref="J4:J10" si="3">F4*4</f>
        <v>0.21134346914616314</v>
      </c>
      <c r="K4" s="6">
        <f t="shared" si="0"/>
        <v>0.16098183649060935</v>
      </c>
      <c r="L4" s="6">
        <f t="shared" si="0"/>
        <v>0.2214489910602819</v>
      </c>
      <c r="M4" s="10">
        <f t="shared" si="0"/>
        <v>0.40275421689182905</v>
      </c>
      <c r="N4" s="2">
        <f t="shared" ref="N4:N9" si="4">(J4/$J$3)*100</f>
        <v>48.728539258760009</v>
      </c>
      <c r="O4" s="2">
        <f t="shared" ref="O4:O9" si="5">(K4/$K$3)*100</f>
        <v>36.069268791722422</v>
      </c>
      <c r="P4" s="2">
        <f t="shared" ref="P4:P9" si="6">(L4/$L$3)*100</f>
        <v>41.851671665555266</v>
      </c>
      <c r="Q4" s="4">
        <f t="shared" ref="Q4:Q9" si="7">(M4/$M$3)*100</f>
        <v>146.54557896178881</v>
      </c>
      <c r="R4" s="3">
        <f t="shared" ref="R4:R9" si="8">LN(N4)</f>
        <v>3.8862648801853106</v>
      </c>
      <c r="S4" s="2">
        <f t="shared" si="1"/>
        <v>3.5854412227865544</v>
      </c>
      <c r="T4" s="2">
        <f t="shared" si="1"/>
        <v>3.7341317403564989</v>
      </c>
      <c r="U4" s="4">
        <f t="shared" si="1"/>
        <v>4.9873364992626792</v>
      </c>
      <c r="V4" s="9">
        <f t="shared" ref="V4:V9" si="9">AVERAGE(R4:U4)</f>
        <v>4.0482935856477607</v>
      </c>
      <c r="W4" s="10">
        <f t="shared" ref="W4:W9" si="10">_xlfn.STDEV.S(R4:U4)</f>
        <v>0.63796156358807976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22.947321020954899</v>
      </c>
      <c r="C5" s="12">
        <v>35.966728084603098</v>
      </c>
      <c r="D5" s="12">
        <v>37.812071726987</v>
      </c>
      <c r="E5" s="12">
        <v>64.292032363011799</v>
      </c>
      <c r="F5" s="3">
        <f t="shared" si="2"/>
        <v>4.5973256310200245E-2</v>
      </c>
      <c r="G5" s="2">
        <f t="shared" si="2"/>
        <v>7.20566730801733E-2</v>
      </c>
      <c r="H5" s="2">
        <f t="shared" si="2"/>
        <v>7.5753682250622567E-2</v>
      </c>
      <c r="I5" s="2">
        <f t="shared" si="2"/>
        <v>0.12880432011341755</v>
      </c>
      <c r="J5" s="9">
        <f t="shared" si="3"/>
        <v>0.18389302524080098</v>
      </c>
      <c r="K5" s="6">
        <f t="shared" si="0"/>
        <v>0.2882266923206932</v>
      </c>
      <c r="L5" s="6">
        <f t="shared" si="0"/>
        <v>0.30301472900249027</v>
      </c>
      <c r="M5" s="10">
        <f t="shared" si="0"/>
        <v>0.51521728045367021</v>
      </c>
      <c r="N5" s="2">
        <f t="shared" si="4"/>
        <v>42.399410476513403</v>
      </c>
      <c r="O5" s="2">
        <f t="shared" si="5"/>
        <v>64.579497071836443</v>
      </c>
      <c r="P5" s="2">
        <f t="shared" si="6"/>
        <v>57.266790367029841</v>
      </c>
      <c r="Q5" s="4">
        <f t="shared" si="7"/>
        <v>187.46622999475591</v>
      </c>
      <c r="R5" s="3">
        <f t="shared" si="8"/>
        <v>3.7471344582854367</v>
      </c>
      <c r="S5" s="2">
        <f t="shared" si="1"/>
        <v>4.1678969776230694</v>
      </c>
      <c r="T5" s="2">
        <f t="shared" si="1"/>
        <v>4.0477208809559029</v>
      </c>
      <c r="U5" s="4">
        <f t="shared" si="1"/>
        <v>5.2335987224946718</v>
      </c>
      <c r="V5" s="9">
        <f t="shared" si="9"/>
        <v>4.2990877598397708</v>
      </c>
      <c r="W5" s="10">
        <f t="shared" si="10"/>
        <v>0.64765204535494847</v>
      </c>
      <c r="Z5" cm="1">
        <f t="array" ref="Z5:AA5">LINEST(R3:R9,A3:A9)</f>
        <v>-1.058742348749366E-2</v>
      </c>
      <c r="AA5">
        <v>4.1845515354844398</v>
      </c>
      <c r="AB5" cm="1">
        <f t="array" ref="AB5:AC5">LINEST(S3:S9,A3:A9)</f>
        <v>-9.5583774712210551E-3</v>
      </c>
      <c r="AC5">
        <v>4.1373783787121239</v>
      </c>
      <c r="AD5" cm="1">
        <f t="array" ref="AD5:AE5">LINEST(T3:T9,A3:A9)</f>
        <v>-1.2705731071877514E-2</v>
      </c>
      <c r="AE5">
        <v>4.1540661515222954</v>
      </c>
      <c r="AF5" cm="1">
        <f t="array" ref="AF5:AG5">LINEST(U3:U9,A3:A9)</f>
        <v>-1.2841563688878373E-2</v>
      </c>
      <c r="AG5">
        <v>4.9963208711863327</v>
      </c>
      <c r="AH5" cm="1">
        <f t="array" ref="AH5:AI5">LINEST(V3:V9,A3:A9)</f>
        <v>-1.1423273929867651E-2</v>
      </c>
      <c r="AI5">
        <v>4.3680792342262977</v>
      </c>
    </row>
    <row r="6" spans="1:35">
      <c r="A6">
        <v>60</v>
      </c>
      <c r="B6" s="12">
        <v>28.161530477313001</v>
      </c>
      <c r="C6" s="12">
        <v>13.448961056985</v>
      </c>
      <c r="D6" s="12">
        <v>20.370898484378099</v>
      </c>
      <c r="E6" s="12">
        <v>15.366745706574701</v>
      </c>
      <c r="F6" s="3">
        <f t="shared" si="2"/>
        <v>5.6419538365230545E-2</v>
      </c>
      <c r="G6" s="2">
        <f t="shared" si="2"/>
        <v>2.6943996347724611E-2</v>
      </c>
      <c r="H6" s="2">
        <f t="shared" si="2"/>
        <v>4.0811584778727823E-2</v>
      </c>
      <c r="I6" s="2">
        <f t="shared" si="2"/>
        <v>3.0786135705205303E-2</v>
      </c>
      <c r="J6" s="9">
        <f t="shared" si="3"/>
        <v>0.22567815346092218</v>
      </c>
      <c r="K6" s="6">
        <f t="shared" si="0"/>
        <v>0.10777598539089844</v>
      </c>
      <c r="L6" s="6">
        <f t="shared" si="0"/>
        <v>0.16324633911491129</v>
      </c>
      <c r="M6" s="10">
        <f t="shared" si="0"/>
        <v>0.12314454282082121</v>
      </c>
      <c r="N6" s="2">
        <f t="shared" si="4"/>
        <v>52.033624720902139</v>
      </c>
      <c r="O6" s="2">
        <f t="shared" si="5"/>
        <v>24.148072050251649</v>
      </c>
      <c r="P6" s="2">
        <f t="shared" si="6"/>
        <v>30.851945418804572</v>
      </c>
      <c r="Q6" s="4">
        <f t="shared" si="7"/>
        <v>44.807198948605617</v>
      </c>
      <c r="R6" s="3">
        <f t="shared" si="8"/>
        <v>3.9518901388549343</v>
      </c>
      <c r="S6" s="2">
        <f t="shared" si="1"/>
        <v>3.1842045446240985</v>
      </c>
      <c r="T6" s="2">
        <f t="shared" si="1"/>
        <v>3.4291998089402957</v>
      </c>
      <c r="U6" s="4">
        <f t="shared" si="1"/>
        <v>3.8023688173286425</v>
      </c>
      <c r="V6" s="9">
        <f t="shared" si="9"/>
        <v>3.5919158274369929</v>
      </c>
      <c r="W6" s="10">
        <f t="shared" si="10"/>
        <v>0.34956018015191093</v>
      </c>
    </row>
    <row r="7" spans="1:35">
      <c r="A7">
        <v>90</v>
      </c>
      <c r="B7" s="12">
        <v>10.6670685537576</v>
      </c>
      <c r="C7" s="12">
        <v>15.509952449613399</v>
      </c>
      <c r="D7" s="12">
        <v>10.834623200810301</v>
      </c>
      <c r="E7" s="12">
        <v>13.396056511606099</v>
      </c>
      <c r="F7" s="3">
        <f t="shared" si="2"/>
        <v>2.1370680971977283E-2</v>
      </c>
      <c r="G7" s="2">
        <f t="shared" si="2"/>
        <v>3.1073039797280148E-2</v>
      </c>
      <c r="H7" s="2">
        <f t="shared" si="2"/>
        <v>2.1706364284547176E-2</v>
      </c>
      <c r="I7" s="2">
        <f t="shared" si="2"/>
        <v>2.6838006013495275E-2</v>
      </c>
      <c r="J7" s="9">
        <f t="shared" si="3"/>
        <v>8.5482723887909132E-2</v>
      </c>
      <c r="K7" s="6">
        <f t="shared" si="0"/>
        <v>0.12429215918912059</v>
      </c>
      <c r="L7" s="6">
        <f t="shared" si="0"/>
        <v>8.6825457138188705E-2</v>
      </c>
      <c r="M7" s="10">
        <f t="shared" si="0"/>
        <v>0.1073520240539811</v>
      </c>
      <c r="N7" s="2">
        <f t="shared" si="4"/>
        <v>19.709377742999656</v>
      </c>
      <c r="O7" s="2">
        <f t="shared" si="5"/>
        <v>27.848652967488412</v>
      </c>
      <c r="P7" s="2">
        <f t="shared" si="6"/>
        <v>16.409153669930426</v>
      </c>
      <c r="Q7" s="4">
        <f t="shared" si="7"/>
        <v>39.060955436093678</v>
      </c>
      <c r="R7" s="3">
        <f t="shared" si="8"/>
        <v>2.9810945500421999</v>
      </c>
      <c r="S7" s="2">
        <f t="shared" si="1"/>
        <v>3.3267845977884143</v>
      </c>
      <c r="T7" s="2">
        <f t="shared" si="1"/>
        <v>2.7978393297275534</v>
      </c>
      <c r="U7" s="4">
        <f t="shared" si="1"/>
        <v>3.665123385878859</v>
      </c>
      <c r="V7" s="9">
        <f t="shared" si="9"/>
        <v>3.1927104658592564</v>
      </c>
      <c r="W7" s="10">
        <f t="shared" si="10"/>
        <v>0.3837769968054569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5.1521111973559801</v>
      </c>
      <c r="C8" s="12">
        <v>8.9151203971608695</v>
      </c>
      <c r="D8" s="12">
        <v>4.3528554643253701</v>
      </c>
      <c r="E8" s="12">
        <v>13.3063087128892</v>
      </c>
      <c r="F8" s="3">
        <f t="shared" si="2"/>
        <v>1.0321872797195165E-2</v>
      </c>
      <c r="G8" s="2">
        <f t="shared" si="2"/>
        <v>1.786078273279482E-2</v>
      </c>
      <c r="H8" s="2">
        <f t="shared" si="2"/>
        <v>8.7206231943130156E-3</v>
      </c>
      <c r="I8" s="2">
        <f t="shared" si="2"/>
        <v>2.6658202952827736E-2</v>
      </c>
      <c r="J8" s="9">
        <f t="shared" si="3"/>
        <v>4.128749118878066E-2</v>
      </c>
      <c r="K8" s="6">
        <f t="shared" si="0"/>
        <v>7.144313093117928E-2</v>
      </c>
      <c r="L8" s="6">
        <f t="shared" si="0"/>
        <v>3.4882492777252062E-2</v>
      </c>
      <c r="M8" s="10">
        <f t="shared" si="0"/>
        <v>0.10663281181131094</v>
      </c>
      <c r="N8" s="2">
        <f t="shared" si="4"/>
        <v>9.5194762507509036</v>
      </c>
      <c r="O8" s="2">
        <f t="shared" si="5"/>
        <v>16.00740523934353</v>
      </c>
      <c r="P8" s="2">
        <f t="shared" si="6"/>
        <v>6.5924465385902398</v>
      </c>
      <c r="Q8" s="4">
        <f t="shared" si="7"/>
        <v>38.799263888052572</v>
      </c>
      <c r="R8" s="3">
        <f t="shared" si="8"/>
        <v>2.25333983161243</v>
      </c>
      <c r="S8" s="2">
        <f t="shared" si="1"/>
        <v>2.7730514426271595</v>
      </c>
      <c r="T8" s="2">
        <f t="shared" si="1"/>
        <v>1.885924529783563</v>
      </c>
      <c r="U8" s="4">
        <f t="shared" si="1"/>
        <v>3.6584012744918502</v>
      </c>
      <c r="V8" s="9">
        <f t="shared" si="9"/>
        <v>2.6426792696287507</v>
      </c>
      <c r="W8" s="10">
        <f t="shared" si="10"/>
        <v>0.76875462685403595</v>
      </c>
      <c r="Z8">
        <f>-LN(2)/Z5</f>
        <v>65.468919929265311</v>
      </c>
      <c r="AB8">
        <f>-LN(2)/AB5</f>
        <v>72.517242873794743</v>
      </c>
      <c r="AD8">
        <f>-LN(2)/AD5</f>
        <v>54.553899861310349</v>
      </c>
      <c r="AF8">
        <f>-LN(2)/AF5</f>
        <v>53.976851834660579</v>
      </c>
      <c r="AH8">
        <f>-LN(2)/AH5</f>
        <v>60.678504675233327</v>
      </c>
    </row>
    <row r="9" spans="1:35">
      <c r="A9">
        <v>240</v>
      </c>
      <c r="B9" s="12">
        <v>3.96304792861299</v>
      </c>
      <c r="C9" s="12">
        <v>4.1740947006659299</v>
      </c>
      <c r="D9" s="12">
        <v>3.0395314296504701</v>
      </c>
      <c r="E9" s="12">
        <v>2.28191808150335</v>
      </c>
      <c r="F9" s="3">
        <f t="shared" si="2"/>
        <v>7.9396726975387716E-3</v>
      </c>
      <c r="G9" s="2">
        <f t="shared" si="2"/>
        <v>8.3624892579629764E-3</v>
      </c>
      <c r="H9" s="2">
        <f t="shared" si="2"/>
        <v>6.0894758630267156E-3</v>
      </c>
      <c r="I9" s="2">
        <f t="shared" si="2"/>
        <v>4.5716536908179985E-3</v>
      </c>
      <c r="J9" s="9">
        <f t="shared" si="3"/>
        <v>3.1758690790155086E-2</v>
      </c>
      <c r="K9" s="6">
        <f t="shared" si="0"/>
        <v>3.3449957031851905E-2</v>
      </c>
      <c r="L9" s="6">
        <f t="shared" si="0"/>
        <v>2.4357903452106863E-2</v>
      </c>
      <c r="M9" s="10">
        <f t="shared" si="0"/>
        <v>1.8286614763271994E-2</v>
      </c>
      <c r="N9" s="2">
        <f t="shared" si="4"/>
        <v>7.3224624220804193</v>
      </c>
      <c r="O9" s="2">
        <f t="shared" si="5"/>
        <v>7.4947305705747258</v>
      </c>
      <c r="P9" s="2">
        <f t="shared" si="6"/>
        <v>4.6034031261915738</v>
      </c>
      <c r="Q9" s="4">
        <f t="shared" si="7"/>
        <v>6.6537417495361213</v>
      </c>
      <c r="R9" s="3">
        <f t="shared" si="8"/>
        <v>1.9909466678636909</v>
      </c>
      <c r="S9" s="2">
        <f t="shared" si="1"/>
        <v>2.0142001830197911</v>
      </c>
      <c r="T9" s="2">
        <f t="shared" si="1"/>
        <v>1.5267958400121429</v>
      </c>
      <c r="U9" s="4">
        <f t="shared" si="1"/>
        <v>1.8951793655320337</v>
      </c>
      <c r="V9" s="9">
        <f t="shared" si="9"/>
        <v>1.8567805141069145</v>
      </c>
      <c r="W9" s="10">
        <f t="shared" si="10"/>
        <v>0.22593942101274947</v>
      </c>
    </row>
    <row r="10" spans="1:35" ht="16.5">
      <c r="A10" t="s">
        <v>1</v>
      </c>
      <c r="B10" s="12">
        <v>11.937668251083901</v>
      </c>
      <c r="C10" s="12">
        <v>21.8236504164488</v>
      </c>
      <c r="D10" s="12">
        <v>17.4702217466183</v>
      </c>
      <c r="E10" s="12">
        <v>16.209569690755099</v>
      </c>
      <c r="F10" s="3">
        <f t="shared" si="2"/>
        <v>2.3916233261044188E-2</v>
      </c>
      <c r="G10" s="2">
        <f t="shared" si="2"/>
        <v>4.3722065565013776E-2</v>
      </c>
      <c r="H10" s="2">
        <f t="shared" si="2"/>
        <v>3.5000293995969711E-2</v>
      </c>
      <c r="I10" s="2">
        <f t="shared" si="2"/>
        <v>3.2474671069038258E-2</v>
      </c>
      <c r="J10" s="9">
        <f t="shared" si="3"/>
        <v>9.5664933044176753E-2</v>
      </c>
      <c r="K10" s="6">
        <f t="shared" si="0"/>
        <v>0.17488826226005511</v>
      </c>
      <c r="L10" s="6">
        <f t="shared" si="0"/>
        <v>0.14000117598387884</v>
      </c>
      <c r="M10" s="10">
        <f t="shared" si="0"/>
        <v>0.12989868427615303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21.170350778621032</v>
      </c>
      <c r="AB11">
        <f t="shared" ref="AB11:AH11" si="11">(0.693/AB8)*(100/0.05)</f>
        <v>19.112695754472114</v>
      </c>
      <c r="AD11">
        <f t="shared" si="11"/>
        <v>25.406066358657373</v>
      </c>
      <c r="AF11">
        <f t="shared" si="11"/>
        <v>25.677673908169591</v>
      </c>
      <c r="AH11">
        <f t="shared" si="11"/>
        <v>22.84169669998003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65.289361801267262</v>
      </c>
      <c r="AB14">
        <f>(0.693/AB8)*(25.7)*(0.1/50000)*(120000000)</f>
        <v>58.943553706791995</v>
      </c>
      <c r="AD14">
        <f>(0.693/AD8)*(25.7)*(0.1/50000)*(120000000)</f>
        <v>78.352308650099332</v>
      </c>
      <c r="AF14">
        <f>(0.693/AF8)*(25.7)*(0.1/50000)*(120000000)</f>
        <v>79.189946332795017</v>
      </c>
      <c r="AH14">
        <f>(0.693/AH8)*(25.7)*(0.1/50000)*(120000000)</f>
        <v>70.4437926227384</v>
      </c>
    </row>
    <row r="17" spans="1:2">
      <c r="A17" s="1" t="s">
        <v>5</v>
      </c>
      <c r="B17">
        <v>499.14499999999998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CC54F-1CA5-491F-812B-46D30524E9A7}">
  <dimension ref="A2:AI17"/>
  <sheetViews>
    <sheetView workbookViewId="0">
      <selection activeCell="K8" sqref="K8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42.3793512271697</v>
      </c>
      <c r="C3" s="12">
        <v>14.7146427254728</v>
      </c>
      <c r="D3" s="12">
        <v>20.343325846783198</v>
      </c>
      <c r="E3" s="12">
        <v>25.008195710460502</v>
      </c>
      <c r="F3" s="3">
        <f>B3/$B$17</f>
        <v>5.9345109032791131E-2</v>
      </c>
      <c r="G3" s="2">
        <f>C3/$B$17</f>
        <v>2.060536680330086E-2</v>
      </c>
      <c r="H3" s="2">
        <f>D3/$B$17</f>
        <v>2.8487384905811233E-2</v>
      </c>
      <c r="I3" s="2">
        <f>E3/$B$17</f>
        <v>3.501974565856926E-2</v>
      </c>
      <c r="J3" s="16">
        <f>F3*4</f>
        <v>0.23738043613116452</v>
      </c>
      <c r="K3" s="17">
        <f t="shared" ref="K3:M10" si="0">G3*4</f>
        <v>8.2421467213203439E-2</v>
      </c>
      <c r="L3" s="17">
        <f t="shared" si="0"/>
        <v>0.11394953962324493</v>
      </c>
      <c r="M3" s="18">
        <f t="shared" si="0"/>
        <v>0.14007898263427704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19.483816881646</v>
      </c>
      <c r="C4" s="12">
        <v>10.338893518960299</v>
      </c>
      <c r="D4" s="12">
        <v>8.0312872978845498</v>
      </c>
      <c r="E4" s="12">
        <v>12.4484160636131</v>
      </c>
      <c r="F4" s="3">
        <f t="shared" ref="F4:I10" si="2">B4/$B$17</f>
        <v>2.7283788065045365E-2</v>
      </c>
      <c r="G4" s="2">
        <f t="shared" si="2"/>
        <v>1.447787059958004E-2</v>
      </c>
      <c r="H4" s="2">
        <f t="shared" si="2"/>
        <v>1.124645863056691E-2</v>
      </c>
      <c r="I4" s="2">
        <f t="shared" si="2"/>
        <v>1.7431899903815624E-2</v>
      </c>
      <c r="J4" s="9">
        <f t="shared" ref="J4:J10" si="3">F4*4</f>
        <v>0.10913515226018146</v>
      </c>
      <c r="K4" s="6">
        <f t="shared" si="0"/>
        <v>5.7911482398320162E-2</v>
      </c>
      <c r="L4" s="6">
        <f t="shared" si="0"/>
        <v>4.4985834522267641E-2</v>
      </c>
      <c r="M4" s="10">
        <f t="shared" si="0"/>
        <v>6.9727599615262495E-2</v>
      </c>
      <c r="N4" s="2">
        <f t="shared" ref="N4:N9" si="4">(J4/$J$3)*100</f>
        <v>45.974787998063519</v>
      </c>
      <c r="O4" s="2">
        <f t="shared" ref="O4:O9" si="5">(K4/$K$3)*100</f>
        <v>70.262620111478768</v>
      </c>
      <c r="P4" s="2">
        <f t="shared" ref="P4:P9" si="6">(L4/$L$3)*100</f>
        <v>39.478733017268667</v>
      </c>
      <c r="Q4" s="4">
        <f t="shared" ref="Q4:Q9" si="7">(M4/$M$3)*100</f>
        <v>49.77734582589715</v>
      </c>
      <c r="R4" s="3">
        <f t="shared" ref="R4:R9" si="8">LN(N4)</f>
        <v>3.8280931592358924</v>
      </c>
      <c r="S4" s="2">
        <f t="shared" si="1"/>
        <v>4.2522399377944966</v>
      </c>
      <c r="T4" s="2">
        <f t="shared" si="1"/>
        <v>3.6757621222891506</v>
      </c>
      <c r="U4" s="4">
        <f t="shared" si="1"/>
        <v>3.9075599774363705</v>
      </c>
      <c r="V4" s="9">
        <f t="shared" ref="V4:V9" si="9">AVERAGE(R4:U4)</f>
        <v>3.9159137991889774</v>
      </c>
      <c r="W4" s="10">
        <f t="shared" ref="W4:W9" si="10">_xlfn.STDEV.S(R4:U4)</f>
        <v>0.24397428181862491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9.6492530273463704</v>
      </c>
      <c r="C5" s="12">
        <v>9.8401600537594902</v>
      </c>
      <c r="D5" s="12">
        <v>6.2375608533143403</v>
      </c>
      <c r="E5" s="12">
        <v>7.0266599270251504</v>
      </c>
      <c r="F5" s="3">
        <f t="shared" si="2"/>
        <v>1.3512145807124561E-2</v>
      </c>
      <c r="G5" s="2">
        <f t="shared" si="2"/>
        <v>1.3779478788153049E-2</v>
      </c>
      <c r="H5" s="2">
        <f t="shared" si="2"/>
        <v>8.7346483185729244E-3</v>
      </c>
      <c r="I5" s="2">
        <f t="shared" si="2"/>
        <v>9.8396480226981727E-3</v>
      </c>
      <c r="J5" s="9">
        <f t="shared" si="3"/>
        <v>5.4048583228498245E-2</v>
      </c>
      <c r="K5" s="6">
        <f t="shared" si="0"/>
        <v>5.5117915152612197E-2</v>
      </c>
      <c r="L5" s="6">
        <f t="shared" si="0"/>
        <v>3.4938593274291697E-2</v>
      </c>
      <c r="M5" s="10">
        <f t="shared" si="0"/>
        <v>3.9358592090792691E-2</v>
      </c>
      <c r="N5" s="2">
        <f t="shared" si="4"/>
        <v>22.768760606132556</v>
      </c>
      <c r="O5" s="2">
        <f t="shared" si="5"/>
        <v>66.873251613000434</v>
      </c>
      <c r="P5" s="2">
        <f t="shared" si="6"/>
        <v>30.661460669178926</v>
      </c>
      <c r="Q5" s="4">
        <f t="shared" si="7"/>
        <v>28.097428572529999</v>
      </c>
      <c r="R5" s="3">
        <f t="shared" si="8"/>
        <v>3.12538944759434</v>
      </c>
      <c r="S5" s="2">
        <f t="shared" si="1"/>
        <v>4.202799060769741</v>
      </c>
      <c r="T5" s="2">
        <f t="shared" si="1"/>
        <v>3.4230065131822935</v>
      </c>
      <c r="U5" s="4">
        <f t="shared" si="1"/>
        <v>3.3356780622780389</v>
      </c>
      <c r="V5" s="9">
        <f t="shared" si="9"/>
        <v>3.5217182709561032</v>
      </c>
      <c r="W5" s="10">
        <f t="shared" si="10"/>
        <v>0.47092198534656804</v>
      </c>
      <c r="Z5" cm="1">
        <f t="array" ref="Z5:AA5">LINEST(R3:R9,A3:A9)</f>
        <v>4.0458842405783537E-3</v>
      </c>
      <c r="AA5">
        <v>3.6978064342378443</v>
      </c>
      <c r="AB5" cm="1">
        <f t="array" ref="AB5:AC5">LINEST(S3:S9,A3:A9)</f>
        <v>2.4259143327400464E-5</v>
      </c>
      <c r="AC5">
        <v>4.4282706154436591</v>
      </c>
      <c r="AD5" cm="1">
        <f t="array" ref="AD5:AE5">LINEST(T3:T9,A3:A9)</f>
        <v>-4.7092243776661914E-3</v>
      </c>
      <c r="AE5">
        <v>4.0025101711616626</v>
      </c>
      <c r="AF5" cm="1">
        <f t="array" ref="AF5:AG5">LINEST(U3:U9,A3:A9)</f>
        <v>-3.1353154150379897E-3</v>
      </c>
      <c r="AG5">
        <v>4.0410354656072558</v>
      </c>
      <c r="AH5" cm="1">
        <f t="array" ref="AH5:AI5">LINEST(V3:V9,A3:A9)</f>
        <v>-9.435991021996044E-4</v>
      </c>
      <c r="AI5">
        <v>4.0424056716126051</v>
      </c>
    </row>
    <row r="6" spans="1:35">
      <c r="A6">
        <v>60</v>
      </c>
      <c r="B6" s="12">
        <v>24.4750766861331</v>
      </c>
      <c r="C6" s="12">
        <v>17.921389129809899</v>
      </c>
      <c r="D6" s="12">
        <v>14.471867955583599</v>
      </c>
      <c r="E6" s="12">
        <v>14.823251218839101</v>
      </c>
      <c r="F6" s="3">
        <f t="shared" si="2"/>
        <v>3.4273202691061974E-2</v>
      </c>
      <c r="G6" s="2">
        <f t="shared" si="2"/>
        <v>2.5095872426801072E-2</v>
      </c>
      <c r="H6" s="2">
        <f t="shared" si="2"/>
        <v>2.0265401825728276E-2</v>
      </c>
      <c r="I6" s="2">
        <f t="shared" si="2"/>
        <v>2.0757454617155315E-2</v>
      </c>
      <c r="J6" s="9">
        <f t="shared" si="3"/>
        <v>0.1370928107642479</v>
      </c>
      <c r="K6" s="6">
        <f t="shared" si="0"/>
        <v>0.10038348970720429</v>
      </c>
      <c r="L6" s="6">
        <f t="shared" si="0"/>
        <v>8.1061607302913105E-2</v>
      </c>
      <c r="M6" s="10">
        <f t="shared" si="0"/>
        <v>8.3029818468621258E-2</v>
      </c>
      <c r="N6" s="2">
        <f t="shared" si="4"/>
        <v>57.752362830986328</v>
      </c>
      <c r="O6" s="2">
        <f t="shared" si="5"/>
        <v>121.79289340668693</v>
      </c>
      <c r="P6" s="2">
        <f t="shared" si="6"/>
        <v>71.138161304494716</v>
      </c>
      <c r="Q6" s="4">
        <f t="shared" si="7"/>
        <v>59.273573313562913</v>
      </c>
      <c r="R6" s="3">
        <f t="shared" si="8"/>
        <v>4.0561642633871884</v>
      </c>
      <c r="S6" s="2">
        <f t="shared" si="1"/>
        <v>4.8023220071588568</v>
      </c>
      <c r="T6" s="2">
        <f t="shared" si="1"/>
        <v>4.2646239200307487</v>
      </c>
      <c r="U6" s="4">
        <f t="shared" si="1"/>
        <v>4.0821635627214938</v>
      </c>
      <c r="V6" s="9">
        <f t="shared" si="9"/>
        <v>4.3013184383245715</v>
      </c>
      <c r="W6" s="10">
        <f t="shared" si="10"/>
        <v>0.34664126155981279</v>
      </c>
    </row>
    <row r="7" spans="1:35">
      <c r="A7">
        <v>90</v>
      </c>
      <c r="B7" s="12">
        <v>20.348214381092198</v>
      </c>
      <c r="C7" s="12">
        <v>13.9493055878995</v>
      </c>
      <c r="D7" s="12">
        <v>6.9869084391625096</v>
      </c>
      <c r="E7" s="12">
        <v>15.757808265021101</v>
      </c>
      <c r="F7" s="3">
        <f t="shared" si="2"/>
        <v>2.8494230470766276E-2</v>
      </c>
      <c r="G7" s="2">
        <f t="shared" si="2"/>
        <v>1.9533641669221571E-2</v>
      </c>
      <c r="H7" s="2">
        <f t="shared" si="2"/>
        <v>9.7839827915628813E-3</v>
      </c>
      <c r="I7" s="2">
        <f t="shared" si="2"/>
        <v>2.2066143594146478E-2</v>
      </c>
      <c r="J7" s="9">
        <f t="shared" si="3"/>
        <v>0.1139769218830651</v>
      </c>
      <c r="K7" s="6">
        <f t="shared" si="0"/>
        <v>7.8134566676886286E-2</v>
      </c>
      <c r="L7" s="6">
        <f t="shared" si="0"/>
        <v>3.9135931166251525E-2</v>
      </c>
      <c r="M7" s="10">
        <f t="shared" si="0"/>
        <v>8.8264574376585914E-2</v>
      </c>
      <c r="N7" s="2">
        <f t="shared" si="4"/>
        <v>48.014454662172398</v>
      </c>
      <c r="O7" s="2">
        <f t="shared" si="5"/>
        <v>94.798805843594081</v>
      </c>
      <c r="P7" s="2">
        <f t="shared" si="6"/>
        <v>34.344966461161604</v>
      </c>
      <c r="Q7" s="4">
        <f t="shared" si="7"/>
        <v>63.010576402478634</v>
      </c>
      <c r="R7" s="3">
        <f t="shared" si="8"/>
        <v>3.8715021043699629</v>
      </c>
      <c r="S7" s="2">
        <f t="shared" si="1"/>
        <v>4.5517568125950785</v>
      </c>
      <c r="T7" s="2">
        <f t="shared" si="1"/>
        <v>3.5364554711378271</v>
      </c>
      <c r="U7" s="4">
        <f t="shared" si="1"/>
        <v>4.1433025917057851</v>
      </c>
      <c r="V7" s="9">
        <f t="shared" si="9"/>
        <v>4.0257542449521635</v>
      </c>
      <c r="W7" s="10">
        <f t="shared" si="10"/>
        <v>0.42961351931003172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14.2727604826063</v>
      </c>
      <c r="C8" s="12">
        <v>8.8208811138293601</v>
      </c>
      <c r="D8" s="12">
        <v>3.0726749854560902</v>
      </c>
      <c r="E8" s="12">
        <v>4.7492720543425504</v>
      </c>
      <c r="F8" s="3">
        <f t="shared" si="2"/>
        <v>1.9986585507145608E-2</v>
      </c>
      <c r="G8" s="2">
        <f t="shared" si="2"/>
        <v>1.2352151137459773E-2</v>
      </c>
      <c r="H8" s="2">
        <f t="shared" si="2"/>
        <v>4.3027612918556625E-3</v>
      </c>
      <c r="I8" s="2">
        <f t="shared" si="2"/>
        <v>6.6505517363997088E-3</v>
      </c>
      <c r="J8" s="9">
        <f t="shared" si="3"/>
        <v>7.9946342028582432E-2</v>
      </c>
      <c r="K8" s="6">
        <f t="shared" si="0"/>
        <v>4.9408604549839093E-2</v>
      </c>
      <c r="L8" s="6">
        <f t="shared" si="0"/>
        <v>1.721104516742265E-2</v>
      </c>
      <c r="M8" s="10">
        <f t="shared" si="0"/>
        <v>2.6602206945598835E-2</v>
      </c>
      <c r="N8" s="2">
        <f t="shared" si="4"/>
        <v>33.678572392717356</v>
      </c>
      <c r="O8" s="2">
        <f t="shared" si="5"/>
        <v>59.94628125465367</v>
      </c>
      <c r="P8" s="2">
        <f t="shared" si="6"/>
        <v>15.104093640332456</v>
      </c>
      <c r="Q8" s="4">
        <f t="shared" si="7"/>
        <v>18.990862472961258</v>
      </c>
      <c r="R8" s="3">
        <f t="shared" si="8"/>
        <v>3.5168618010861281</v>
      </c>
      <c r="S8" s="2">
        <f t="shared" si="1"/>
        <v>4.0934488487681113</v>
      </c>
      <c r="T8" s="2">
        <f t="shared" si="1"/>
        <v>2.7149658090881412</v>
      </c>
      <c r="U8" s="4">
        <f t="shared" si="1"/>
        <v>2.9439579410104129</v>
      </c>
      <c r="V8" s="9">
        <f t="shared" si="9"/>
        <v>3.3173085999881984</v>
      </c>
      <c r="W8" s="10">
        <f t="shared" si="10"/>
        <v>0.61763600881452163</v>
      </c>
      <c r="Z8">
        <f>-LN(2)/Z5</f>
        <v>-171.32155527535826</v>
      </c>
      <c r="AB8">
        <f>-LN(2)/AB5</f>
        <v>-28572.615743485152</v>
      </c>
      <c r="AD8">
        <f>-LN(2)/AD5</f>
        <v>147.18924497359728</v>
      </c>
      <c r="AF8">
        <f>-LN(2)/AF5</f>
        <v>221.07733634561504</v>
      </c>
      <c r="AH8">
        <f>-LN(2)/AH5</f>
        <v>734.57804161127774</v>
      </c>
    </row>
    <row r="9" spans="1:35">
      <c r="A9">
        <v>240</v>
      </c>
      <c r="B9" s="12">
        <v>71.408784200199193</v>
      </c>
      <c r="C9" s="12">
        <v>13.2937525975941</v>
      </c>
      <c r="D9" s="12">
        <v>4.9113573552551602</v>
      </c>
      <c r="E9" s="12">
        <v>8.5279524899242194</v>
      </c>
      <c r="F9" s="3">
        <f t="shared" si="2"/>
        <v>9.9995916915854396E-2</v>
      </c>
      <c r="G9" s="2">
        <f t="shared" si="2"/>
        <v>1.8615650653316055E-2</v>
      </c>
      <c r="H9" s="2">
        <f t="shared" si="2"/>
        <v>6.8775247687075935E-3</v>
      </c>
      <c r="I9" s="2">
        <f t="shared" si="2"/>
        <v>1.1941954175470153E-2</v>
      </c>
      <c r="J9" s="9">
        <f t="shared" si="3"/>
        <v>0.39998366766341759</v>
      </c>
      <c r="K9" s="6">
        <f t="shared" si="0"/>
        <v>7.446260261326422E-2</v>
      </c>
      <c r="L9" s="6">
        <f t="shared" si="0"/>
        <v>2.7510099074830374E-2</v>
      </c>
      <c r="M9" s="10">
        <f t="shared" si="0"/>
        <v>4.7767816701880614E-2</v>
      </c>
      <c r="N9" s="2">
        <f t="shared" si="4"/>
        <v>168.49900277477235</v>
      </c>
      <c r="O9" s="2">
        <f t="shared" si="5"/>
        <v>90.343699440157195</v>
      </c>
      <c r="P9" s="2">
        <f t="shared" si="6"/>
        <v>24.142352102332236</v>
      </c>
      <c r="Q9" s="4">
        <f t="shared" si="7"/>
        <v>34.100630803833326</v>
      </c>
      <c r="R9" s="3">
        <f t="shared" si="8"/>
        <v>5.1269298315242944</v>
      </c>
      <c r="S9" s="2">
        <f t="shared" si="1"/>
        <v>4.5036212795779402</v>
      </c>
      <c r="T9" s="2">
        <f t="shared" si="1"/>
        <v>3.1839676468106486</v>
      </c>
      <c r="U9" s="4">
        <f t="shared" si="1"/>
        <v>3.5293158827645117</v>
      </c>
      <c r="V9" s="9">
        <f t="shared" si="9"/>
        <v>4.0859586601693492</v>
      </c>
      <c r="W9" s="10">
        <f t="shared" si="10"/>
        <v>0.89097362719296058</v>
      </c>
    </row>
    <row r="10" spans="1:35" ht="16.5">
      <c r="A10" t="s">
        <v>1</v>
      </c>
      <c r="B10" s="12">
        <v>81.5929532414698</v>
      </c>
      <c r="C10" s="12">
        <v>101.36845644236099</v>
      </c>
      <c r="D10" s="12">
        <v>87.083232843133004</v>
      </c>
      <c r="E10" s="12">
        <v>86.9206637745759</v>
      </c>
      <c r="F10" s="3">
        <f t="shared" si="2"/>
        <v>0.11425712207029073</v>
      </c>
      <c r="G10" s="2">
        <f t="shared" si="2"/>
        <v>0.14194936745989942</v>
      </c>
      <c r="H10" s="2">
        <f t="shared" si="2"/>
        <v>0.12194532946720636</v>
      </c>
      <c r="I10" s="2">
        <f t="shared" si="2"/>
        <v>0.12171767900018611</v>
      </c>
      <c r="J10" s="9">
        <f t="shared" si="3"/>
        <v>0.45702848828116294</v>
      </c>
      <c r="K10" s="6">
        <f t="shared" si="0"/>
        <v>0.56779746983959767</v>
      </c>
      <c r="L10" s="6">
        <f t="shared" si="0"/>
        <v>0.48778131786882545</v>
      </c>
      <c r="M10" s="10">
        <f t="shared" si="0"/>
        <v>0.48687071600074444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-8.0900503020319761</v>
      </c>
      <c r="AB11">
        <f t="shared" ref="AB11:AH11" si="11">(0.693/AB8)*(100/0.05)</f>
        <v>-4.8507984443672159E-2</v>
      </c>
      <c r="AD11">
        <f t="shared" si="11"/>
        <v>9.4164488733441054</v>
      </c>
      <c r="AF11">
        <f t="shared" si="11"/>
        <v>6.2692993452446695</v>
      </c>
      <c r="AH11">
        <f t="shared" si="11"/>
        <v>1.8867974830282772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-24.949715131466611</v>
      </c>
      <c r="AB14">
        <f>(0.693/AB8)*(25.7)*(0.1/50000)*(120000000)</f>
        <v>-0.14959862402428492</v>
      </c>
      <c r="AD14">
        <f>(0.693/AD8)*(25.7)*(0.1/50000)*(120000000)</f>
        <v>29.040328325393222</v>
      </c>
      <c r="AF14">
        <f>(0.693/AF8)*(25.7)*(0.1/50000)*(120000000)</f>
        <v>19.334519180734556</v>
      </c>
      <c r="AH14">
        <f>(0.693/AH8)*(25.7)*(0.1/50000)*(120000000)</f>
        <v>5.8188834376592062</v>
      </c>
    </row>
    <row r="17" spans="1:2">
      <c r="A17" s="1" t="s">
        <v>5</v>
      </c>
      <c r="B17">
        <v>714.11699999999996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D2EF-726D-49E5-8D03-62A121E4E1B7}">
  <dimension ref="A2:AI17"/>
  <sheetViews>
    <sheetView workbookViewId="0">
      <selection activeCell="L6" sqref="L6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114.38088445457601</v>
      </c>
      <c r="C3" s="12">
        <v>154.80807110868599</v>
      </c>
      <c r="D3" s="12">
        <v>163.786357161854</v>
      </c>
      <c r="E3" s="12">
        <v>164.10320224926301</v>
      </c>
      <c r="F3" s="3">
        <f>B3/$B$17</f>
        <v>0.16017107064329236</v>
      </c>
      <c r="G3" s="2">
        <f>C3/$B$17</f>
        <v>0.21678250357950588</v>
      </c>
      <c r="H3" s="2">
        <f>D3/$B$17</f>
        <v>0.22935507369500238</v>
      </c>
      <c r="I3" s="2">
        <f>E3/$B$17</f>
        <v>0.22979876161646204</v>
      </c>
      <c r="J3" s="16">
        <f>F3*4</f>
        <v>0.64068428257316945</v>
      </c>
      <c r="K3" s="17">
        <f t="shared" ref="K3:M10" si="0">G3*4</f>
        <v>0.8671300143180235</v>
      </c>
      <c r="L3" s="17">
        <f t="shared" si="0"/>
        <v>0.91742029478000953</v>
      </c>
      <c r="M3" s="18">
        <f t="shared" si="0"/>
        <v>0.91919504646584815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104.824209251547</v>
      </c>
      <c r="C4" s="12">
        <v>117.98965298708799</v>
      </c>
      <c r="D4" s="12">
        <v>120.67464892689701</v>
      </c>
      <c r="E4" s="12">
        <v>122.691020240391</v>
      </c>
      <c r="F4" s="3">
        <f t="shared" ref="F4:I10" si="2">B4/$B$17</f>
        <v>0.14678856441107971</v>
      </c>
      <c r="G4" s="2">
        <f t="shared" si="2"/>
        <v>0.16522454021832278</v>
      </c>
      <c r="H4" s="2">
        <f t="shared" si="2"/>
        <v>0.16898442261827826</v>
      </c>
      <c r="I4" s="2">
        <f t="shared" si="2"/>
        <v>0.17180800938836494</v>
      </c>
      <c r="J4" s="9">
        <f t="shared" ref="J4:J10" si="3">F4*4</f>
        <v>0.58715425764431883</v>
      </c>
      <c r="K4" s="6">
        <f t="shared" si="0"/>
        <v>0.66089816087329112</v>
      </c>
      <c r="L4" s="6">
        <f t="shared" si="0"/>
        <v>0.67593769047311303</v>
      </c>
      <c r="M4" s="10">
        <f t="shared" si="0"/>
        <v>0.68723203755345974</v>
      </c>
      <c r="N4" s="2">
        <f t="shared" ref="N4:N9" si="4">(J4/$J$3)*100</f>
        <v>91.644866842392503</v>
      </c>
      <c r="O4" s="2">
        <f t="shared" ref="O4:O9" si="5">(K4/$K$3)*100</f>
        <v>76.216732204001886</v>
      </c>
      <c r="P4" s="2">
        <f t="shared" ref="P4:P9" si="6">(L4/$L$3)*100</f>
        <v>73.67808346066704</v>
      </c>
      <c r="Q4" s="4">
        <f t="shared" ref="Q4:Q9" si="7">(M4/$M$3)*100</f>
        <v>74.764549721601796</v>
      </c>
      <c r="R4" s="3">
        <f t="shared" ref="R4:R9" si="8">LN(N4)</f>
        <v>4.5179209644508802</v>
      </c>
      <c r="S4" s="2">
        <f t="shared" si="1"/>
        <v>4.3335810213175252</v>
      </c>
      <c r="T4" s="2">
        <f t="shared" si="1"/>
        <v>4.2997053799457001</v>
      </c>
      <c r="U4" s="4">
        <f t="shared" si="1"/>
        <v>4.3143438384349357</v>
      </c>
      <c r="V4" s="9">
        <f t="shared" ref="V4:V9" si="9">AVERAGE(R4:U4)</f>
        <v>4.3663878010372601</v>
      </c>
      <c r="W4" s="10">
        <f t="shared" ref="W4:W9" si="10">_xlfn.STDEV.S(R4:U4)</f>
        <v>0.10197009976083245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101.99984807771</v>
      </c>
      <c r="C5" s="12">
        <v>101.692303612424</v>
      </c>
      <c r="D5" s="12">
        <v>111.13389932090701</v>
      </c>
      <c r="E5" s="12">
        <v>128.73305423165399</v>
      </c>
      <c r="F5" s="3">
        <f t="shared" si="2"/>
        <v>0.14283352458730153</v>
      </c>
      <c r="G5" s="2">
        <f t="shared" si="2"/>
        <v>0.14240286061307042</v>
      </c>
      <c r="H5" s="2">
        <f t="shared" si="2"/>
        <v>0.15562421748944083</v>
      </c>
      <c r="I5" s="2">
        <f t="shared" si="2"/>
        <v>0.18026885542796769</v>
      </c>
      <c r="J5" s="9">
        <f t="shared" si="3"/>
        <v>0.57133409834920612</v>
      </c>
      <c r="K5" s="6">
        <f t="shared" si="0"/>
        <v>0.56961144245228168</v>
      </c>
      <c r="L5" s="6">
        <f t="shared" si="0"/>
        <v>0.62249686995776332</v>
      </c>
      <c r="M5" s="10">
        <f t="shared" si="0"/>
        <v>0.72107542171187078</v>
      </c>
      <c r="N5" s="2">
        <f t="shared" si="4"/>
        <v>89.175607064148139</v>
      </c>
      <c r="O5" s="2">
        <f t="shared" si="5"/>
        <v>65.689277622372131</v>
      </c>
      <c r="P5" s="2">
        <f t="shared" si="6"/>
        <v>67.852964829716726</v>
      </c>
      <c r="Q5" s="4">
        <f t="shared" si="7"/>
        <v>78.446399867393296</v>
      </c>
      <c r="R5" s="3">
        <f t="shared" si="8"/>
        <v>4.4906075387816173</v>
      </c>
      <c r="S5" s="2">
        <f t="shared" si="1"/>
        <v>4.1849357100768616</v>
      </c>
      <c r="T5" s="2">
        <f t="shared" si="1"/>
        <v>4.2173430821532696</v>
      </c>
      <c r="U5" s="4">
        <f t="shared" si="1"/>
        <v>4.3624155873343549</v>
      </c>
      <c r="V5" s="9">
        <f t="shared" si="9"/>
        <v>4.3138254795865256</v>
      </c>
      <c r="W5" s="10">
        <f t="shared" si="10"/>
        <v>0.14087147892426113</v>
      </c>
      <c r="Z5" cm="1">
        <f t="array" ref="Z5:AA5">LINEST(R3:R9,A3:A9)</f>
        <v>2.3543091552311038E-3</v>
      </c>
      <c r="AA5">
        <v>4.5483896859951631</v>
      </c>
      <c r="AB5" cm="1">
        <f t="array" ref="AB5:AC5">LINEST(S3:S9,A3:A9)</f>
        <v>1.1539843914249548E-3</v>
      </c>
      <c r="AC5">
        <v>4.4048758501640863</v>
      </c>
      <c r="AD5" cm="1">
        <f t="array" ref="AD5:AE5">LINEST(T3:T9,A3:A9)</f>
        <v>-6.0729727656432442E-4</v>
      </c>
      <c r="AE5">
        <v>4.4303217179449792</v>
      </c>
      <c r="AF5" cm="1">
        <f t="array" ref="AF5:AG5">LINEST(U3:U9,A3:A9)</f>
        <v>3.3867857900376586E-4</v>
      </c>
      <c r="AG5">
        <v>4.3842222889402676</v>
      </c>
      <c r="AH5" cm="1">
        <f t="array" ref="AH5:AI5">LINEST(V3:V9,A3:A9)</f>
        <v>8.0991871227387635E-4</v>
      </c>
      <c r="AI5">
        <v>4.4419523857611241</v>
      </c>
    </row>
    <row r="6" spans="1:35">
      <c r="A6">
        <v>60</v>
      </c>
      <c r="B6" s="12">
        <v>145.05521615713201</v>
      </c>
      <c r="C6" s="12">
        <v>148.27038814940801</v>
      </c>
      <c r="D6" s="12">
        <v>142.87613979757401</v>
      </c>
      <c r="E6" s="12">
        <v>114.727328736384</v>
      </c>
      <c r="F6" s="3">
        <f t="shared" si="2"/>
        <v>0.20312528081131245</v>
      </c>
      <c r="G6" s="2">
        <f t="shared" si="2"/>
        <v>0.20762758504475878</v>
      </c>
      <c r="H6" s="2">
        <f t="shared" si="2"/>
        <v>0.20007385316072018</v>
      </c>
      <c r="I6" s="2">
        <f t="shared" si="2"/>
        <v>0.16065620722708465</v>
      </c>
      <c r="J6" s="9">
        <f t="shared" si="3"/>
        <v>0.81250112324524981</v>
      </c>
      <c r="K6" s="6">
        <f t="shared" si="0"/>
        <v>0.83051034017903513</v>
      </c>
      <c r="L6" s="6">
        <f t="shared" si="0"/>
        <v>0.80029541264288073</v>
      </c>
      <c r="M6" s="10">
        <f t="shared" si="0"/>
        <v>0.64262482890833861</v>
      </c>
      <c r="N6" s="2">
        <f t="shared" si="4"/>
        <v>126.81770808892256</v>
      </c>
      <c r="O6" s="2">
        <f t="shared" si="5"/>
        <v>95.776910782198115</v>
      </c>
      <c r="P6" s="2">
        <f t="shared" si="6"/>
        <v>87.233236194626102</v>
      </c>
      <c r="Q6" s="4">
        <f t="shared" si="7"/>
        <v>69.911694082678537</v>
      </c>
      <c r="R6" s="3">
        <f t="shared" si="8"/>
        <v>4.8427506859505831</v>
      </c>
      <c r="S6" s="2">
        <f t="shared" si="1"/>
        <v>4.562021641128478</v>
      </c>
      <c r="T6" s="2">
        <f t="shared" si="1"/>
        <v>4.4685854073170388</v>
      </c>
      <c r="U6" s="4">
        <f t="shared" si="1"/>
        <v>4.2472329325672789</v>
      </c>
      <c r="V6" s="9">
        <f t="shared" si="9"/>
        <v>4.5301476667408451</v>
      </c>
      <c r="W6" s="10">
        <f t="shared" si="10"/>
        <v>0.24668958663346602</v>
      </c>
    </row>
    <row r="7" spans="1:35">
      <c r="A7">
        <v>90</v>
      </c>
      <c r="B7" s="12">
        <v>134.64131681323701</v>
      </c>
      <c r="C7" s="12">
        <v>142.40935681574899</v>
      </c>
      <c r="D7" s="12">
        <v>140.71212621916101</v>
      </c>
      <c r="E7" s="12">
        <v>143.05112828323601</v>
      </c>
      <c r="F7" s="3">
        <f t="shared" si="2"/>
        <v>0.18854237724803782</v>
      </c>
      <c r="G7" s="2">
        <f t="shared" si="2"/>
        <v>0.19942020259390128</v>
      </c>
      <c r="H7" s="2">
        <f t="shared" si="2"/>
        <v>0.19704351838586817</v>
      </c>
      <c r="I7" s="2">
        <f t="shared" si="2"/>
        <v>0.20031889491951041</v>
      </c>
      <c r="J7" s="9">
        <f t="shared" si="3"/>
        <v>0.75416950899215129</v>
      </c>
      <c r="K7" s="6">
        <f t="shared" si="0"/>
        <v>0.79768081037560512</v>
      </c>
      <c r="L7" s="6">
        <f t="shared" si="0"/>
        <v>0.78817407354347269</v>
      </c>
      <c r="M7" s="10">
        <f t="shared" si="0"/>
        <v>0.80127557967804164</v>
      </c>
      <c r="N7" s="2">
        <f t="shared" si="4"/>
        <v>117.7131279018104</v>
      </c>
      <c r="O7" s="2">
        <f t="shared" si="5"/>
        <v>91.990912228192386</v>
      </c>
      <c r="P7" s="2">
        <f t="shared" si="6"/>
        <v>85.911994538170845</v>
      </c>
      <c r="Q7" s="4">
        <f t="shared" si="7"/>
        <v>87.171442313447272</v>
      </c>
      <c r="R7" s="3">
        <f t="shared" si="8"/>
        <v>4.7682505450201953</v>
      </c>
      <c r="S7" s="2">
        <f t="shared" si="1"/>
        <v>4.5216897920416184</v>
      </c>
      <c r="T7" s="2">
        <f t="shared" si="1"/>
        <v>4.4533234529812189</v>
      </c>
      <c r="U7" s="4">
        <f t="shared" si="1"/>
        <v>4.4678767808708537</v>
      </c>
      <c r="V7" s="9">
        <f t="shared" si="9"/>
        <v>4.5527851427284718</v>
      </c>
      <c r="W7" s="10">
        <f t="shared" si="10"/>
        <v>0.14662232442548401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142.61566947845199</v>
      </c>
      <c r="C8" s="12">
        <v>154.98680503808799</v>
      </c>
      <c r="D8" s="12">
        <v>129.11084553638801</v>
      </c>
      <c r="E8" s="12">
        <v>127.011973950436</v>
      </c>
      <c r="F8" s="3">
        <f t="shared" si="2"/>
        <v>0.19970910856127497</v>
      </c>
      <c r="G8" s="2">
        <f t="shared" si="2"/>
        <v>0.21703279019836805</v>
      </c>
      <c r="H8" s="2">
        <f t="shared" si="2"/>
        <v>0.18079788821213894</v>
      </c>
      <c r="I8" s="2">
        <f t="shared" si="2"/>
        <v>0.1778587737729756</v>
      </c>
      <c r="J8" s="9">
        <f t="shared" si="3"/>
        <v>0.79883643424509987</v>
      </c>
      <c r="K8" s="6">
        <f t="shared" si="0"/>
        <v>0.86813116079347219</v>
      </c>
      <c r="L8" s="6">
        <f t="shared" si="0"/>
        <v>0.72319155284855574</v>
      </c>
      <c r="M8" s="10">
        <f t="shared" si="0"/>
        <v>0.71143509509190239</v>
      </c>
      <c r="N8" s="2">
        <f t="shared" si="4"/>
        <v>124.68488083346551</v>
      </c>
      <c r="O8" s="2">
        <f t="shared" si="5"/>
        <v>100.11545517499312</v>
      </c>
      <c r="P8" s="2">
        <f t="shared" si="6"/>
        <v>78.828815643540082</v>
      </c>
      <c r="Q8" s="4">
        <f t="shared" si="7"/>
        <v>77.397620649420588</v>
      </c>
      <c r="R8" s="3">
        <f t="shared" si="8"/>
        <v>4.8257896010166634</v>
      </c>
      <c r="S8" s="2">
        <f t="shared" si="1"/>
        <v>4.6063240717557088</v>
      </c>
      <c r="T8" s="2">
        <f t="shared" si="1"/>
        <v>4.3672786107745063</v>
      </c>
      <c r="U8" s="4">
        <f t="shared" si="1"/>
        <v>4.34895603915961</v>
      </c>
      <c r="V8" s="9">
        <f t="shared" si="9"/>
        <v>4.5370870806766224</v>
      </c>
      <c r="W8" s="10">
        <f t="shared" si="10"/>
        <v>0.22536719031922919</v>
      </c>
      <c r="Z8">
        <f>-LN(2)/Z5</f>
        <v>-294.41638071186304</v>
      </c>
      <c r="AB8">
        <f>-LN(2)/AB5</f>
        <v>-600.65559440023117</v>
      </c>
      <c r="AD8">
        <f>-LN(2)/AD5</f>
        <v>1141.3638876849593</v>
      </c>
      <c r="AF8">
        <f>-LN(2)/AF5</f>
        <v>-2046.6224424315835</v>
      </c>
      <c r="AH8">
        <f>-LN(2)/AH5</f>
        <v>-855.82314626848074</v>
      </c>
    </row>
    <row r="9" spans="1:35">
      <c r="A9">
        <v>240</v>
      </c>
      <c r="B9" s="12">
        <v>186.65157563467099</v>
      </c>
      <c r="C9" s="12">
        <v>163.675495036992</v>
      </c>
      <c r="D9" s="12">
        <v>116.418168549703</v>
      </c>
      <c r="E9" s="12">
        <v>152.45242733866499</v>
      </c>
      <c r="F9" s="3">
        <f t="shared" si="2"/>
        <v>0.26137394241373751</v>
      </c>
      <c r="G9" s="2">
        <f t="shared" si="2"/>
        <v>0.22919983005164701</v>
      </c>
      <c r="H9" s="2">
        <f t="shared" si="2"/>
        <v>0.16302394222473768</v>
      </c>
      <c r="I9" s="2">
        <f t="shared" si="2"/>
        <v>0.21348382315315978</v>
      </c>
      <c r="J9" s="9">
        <f t="shared" si="3"/>
        <v>1.0454957696549501</v>
      </c>
      <c r="K9" s="6">
        <f t="shared" si="0"/>
        <v>0.91679932020658805</v>
      </c>
      <c r="L9" s="6">
        <f t="shared" si="0"/>
        <v>0.65209576889895071</v>
      </c>
      <c r="M9" s="10">
        <f t="shared" si="0"/>
        <v>0.85393529261263912</v>
      </c>
      <c r="N9" s="2">
        <f t="shared" si="4"/>
        <v>163.18423880416469</v>
      </c>
      <c r="O9" s="2">
        <f t="shared" si="5"/>
        <v>105.7280113787352</v>
      </c>
      <c r="P9" s="2">
        <f t="shared" si="6"/>
        <v>71.079283138740507</v>
      </c>
      <c r="Q9" s="4">
        <f t="shared" si="7"/>
        <v>92.900336647360987</v>
      </c>
      <c r="R9" s="3">
        <f t="shared" si="8"/>
        <v>5.0948798619113758</v>
      </c>
      <c r="S9" s="2">
        <f t="shared" si="1"/>
        <v>4.6608698660811747</v>
      </c>
      <c r="T9" s="2">
        <f t="shared" si="1"/>
        <v>4.2637959179618248</v>
      </c>
      <c r="U9" s="4">
        <f t="shared" si="1"/>
        <v>4.5315272695738402</v>
      </c>
      <c r="V9" s="9">
        <f t="shared" si="9"/>
        <v>4.6377682288820541</v>
      </c>
      <c r="W9" s="10">
        <f t="shared" si="10"/>
        <v>0.34671177340924897</v>
      </c>
    </row>
    <row r="10" spans="1:35" ht="16.5">
      <c r="A10" t="s">
        <v>1</v>
      </c>
      <c r="B10" s="12">
        <v>243.09599117393901</v>
      </c>
      <c r="C10" s="12">
        <v>236.32703867725101</v>
      </c>
      <c r="D10" s="12">
        <v>270.37896267056698</v>
      </c>
      <c r="E10" s="12" t="s">
        <v>41</v>
      </c>
      <c r="F10" s="3">
        <f t="shared" si="2"/>
        <v>0.34041479361776716</v>
      </c>
      <c r="G10" s="2">
        <f t="shared" si="2"/>
        <v>0.33093602123636745</v>
      </c>
      <c r="H10" s="2">
        <f t="shared" si="2"/>
        <v>0.37861997777754486</v>
      </c>
      <c r="I10" s="2" t="e">
        <f t="shared" si="2"/>
        <v>#VALUE!</v>
      </c>
      <c r="J10" s="9">
        <f t="shared" si="3"/>
        <v>1.3616591744710687</v>
      </c>
      <c r="K10" s="6">
        <f t="shared" si="0"/>
        <v>1.3237440849454698</v>
      </c>
      <c r="L10" s="6">
        <f t="shared" si="0"/>
        <v>1.5144799111101794</v>
      </c>
      <c r="M10" s="10" t="e">
        <f t="shared" si="0"/>
        <v>#VALUE!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-4.7076184981583573</v>
      </c>
      <c r="AB11">
        <f t="shared" ref="AB11:AH11" si="11">(0.693/AB8)*(100/0.05)</f>
        <v>-2.3074787164580619</v>
      </c>
      <c r="AD11">
        <f t="shared" si="11"/>
        <v>1.2143366501731878</v>
      </c>
      <c r="AF11">
        <f t="shared" si="11"/>
        <v>-0.67721333024829888</v>
      </c>
      <c r="AH11">
        <f t="shared" si="11"/>
        <v>-1.6194934736728854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-14.518295448320375</v>
      </c>
      <c r="AB14">
        <f>(0.693/AB8)*(25.7)*(0.1/50000)*(120000000)</f>
        <v>-7.1162643615566639</v>
      </c>
      <c r="AD14">
        <f>(0.693/AD8)*(25.7)*(0.1/50000)*(120000000)</f>
        <v>3.7450142291341106</v>
      </c>
      <c r="AF14">
        <f>(0.693/AF8)*(25.7)*(0.1/50000)*(120000000)</f>
        <v>-2.0885259104857532</v>
      </c>
      <c r="AH14">
        <f>(0.693/AH8)*(25.7)*(0.1/50000)*(120000000)</f>
        <v>-4.9945178728071786</v>
      </c>
    </row>
    <row r="17" spans="1:2">
      <c r="A17" s="1" t="s">
        <v>5</v>
      </c>
      <c r="B17">
        <v>714.11699999999996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787E9-23E3-4354-A80F-CF7E5B5E61F4}">
  <dimension ref="A2:AI17"/>
  <sheetViews>
    <sheetView workbookViewId="0">
      <selection activeCell="K7" sqref="K7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61.7740141870214</v>
      </c>
      <c r="C3" s="12">
        <v>61.548711400575897</v>
      </c>
      <c r="D3" s="12">
        <v>63.439601012989698</v>
      </c>
      <c r="E3" s="12">
        <v>65.360346959104803</v>
      </c>
      <c r="F3" s="3">
        <f>B3/$B$17</f>
        <v>0.1882475984891846</v>
      </c>
      <c r="G3" s="2">
        <f>C3/$B$17</f>
        <v>0.18756102001376154</v>
      </c>
      <c r="H3" s="2">
        <f>D3/$B$17</f>
        <v>0.19332323950410232</v>
      </c>
      <c r="I3" s="2">
        <f>E3/$B$17</f>
        <v>0.19917644196184339</v>
      </c>
      <c r="J3" s="16">
        <f>F3*4</f>
        <v>0.75299039395673839</v>
      </c>
      <c r="K3" s="17">
        <f t="shared" ref="K3:M10" si="0">G3*4</f>
        <v>0.75024408005504617</v>
      </c>
      <c r="L3" s="17">
        <f t="shared" si="0"/>
        <v>0.77329295801640929</v>
      </c>
      <c r="M3" s="18">
        <f t="shared" si="0"/>
        <v>0.79670576784737357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41.213819175909798</v>
      </c>
      <c r="C4" s="12">
        <v>53.864126839563099</v>
      </c>
      <c r="D4" s="12">
        <v>54.502426730018797</v>
      </c>
      <c r="E4" s="12">
        <v>55.536183461643901</v>
      </c>
      <c r="F4" s="3">
        <f t="shared" ref="F4:I10" si="2">B4/$B$17</f>
        <v>0.12559330305043623</v>
      </c>
      <c r="G4" s="2">
        <f t="shared" si="2"/>
        <v>0.16414333204195328</v>
      </c>
      <c r="H4" s="2">
        <f t="shared" si="2"/>
        <v>0.16608846096186472</v>
      </c>
      <c r="I4" s="2">
        <f t="shared" si="2"/>
        <v>0.16923868884832349</v>
      </c>
      <c r="J4" s="9">
        <f t="shared" ref="J4:J10" si="3">F4*4</f>
        <v>0.50237321220174491</v>
      </c>
      <c r="K4" s="6">
        <f t="shared" si="0"/>
        <v>0.65657332816781311</v>
      </c>
      <c r="L4" s="6">
        <f t="shared" si="0"/>
        <v>0.66435384384745888</v>
      </c>
      <c r="M4" s="10">
        <f t="shared" si="0"/>
        <v>0.67695475539329397</v>
      </c>
      <c r="N4" s="2">
        <f t="shared" ref="N4:N9" si="4">(J4/$J$3)*100</f>
        <v>66.71708115184903</v>
      </c>
      <c r="O4" s="2">
        <f t="shared" ref="O4:O9" si="5">(K4/$K$3)*100</f>
        <v>87.514629654877069</v>
      </c>
      <c r="P4" s="2">
        <f t="shared" ref="P4:P9" si="6">(L4/$L$3)*100</f>
        <v>85.9123100708957</v>
      </c>
      <c r="Q4" s="4">
        <f t="shared" ref="Q4:Q9" si="7">(M4/$M$3)*100</f>
        <v>84.969229885502656</v>
      </c>
      <c r="R4" s="3">
        <f t="shared" ref="R4:R9" si="8">LN(N4)</f>
        <v>4.2004610093694463</v>
      </c>
      <c r="S4" s="2">
        <f t="shared" si="1"/>
        <v>4.4718059754436039</v>
      </c>
      <c r="T4" s="2">
        <f t="shared" si="1"/>
        <v>4.4533271257180367</v>
      </c>
      <c r="U4" s="4">
        <f t="shared" si="1"/>
        <v>4.4422891896049839</v>
      </c>
      <c r="V4" s="9">
        <f t="shared" ref="V4:V9" si="9">AVERAGE(R4:U4)</f>
        <v>4.3919708250340177</v>
      </c>
      <c r="W4" s="10">
        <f t="shared" ref="W4:W9" si="10">_xlfn.STDEV.S(R4:U4)</f>
        <v>0.12825260774934724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50.236095637931903</v>
      </c>
      <c r="C5" s="12">
        <v>52.8273627919923</v>
      </c>
      <c r="D5" s="12">
        <v>48.180042393866003</v>
      </c>
      <c r="E5" s="12">
        <v>48.193495593125299</v>
      </c>
      <c r="F5" s="3">
        <f t="shared" si="2"/>
        <v>0.15308741848446272</v>
      </c>
      <c r="G5" s="2">
        <f t="shared" si="2"/>
        <v>0.16098393978416256</v>
      </c>
      <c r="H5" s="2">
        <f t="shared" si="2"/>
        <v>0.14682188611369087</v>
      </c>
      <c r="I5" s="2">
        <f t="shared" si="2"/>
        <v>0.14686288284161747</v>
      </c>
      <c r="J5" s="9">
        <f t="shared" si="3"/>
        <v>0.61234967393785089</v>
      </c>
      <c r="K5" s="6">
        <f t="shared" si="0"/>
        <v>0.64393575913665024</v>
      </c>
      <c r="L5" s="6">
        <f t="shared" si="0"/>
        <v>0.5872875444547635</v>
      </c>
      <c r="M5" s="10">
        <f t="shared" si="0"/>
        <v>0.58745153136646988</v>
      </c>
      <c r="N5" s="2">
        <f t="shared" si="4"/>
        <v>81.322375272297592</v>
      </c>
      <c r="O5" s="2">
        <f t="shared" si="5"/>
        <v>85.83016864183773</v>
      </c>
      <c r="P5" s="2">
        <f t="shared" si="6"/>
        <v>75.946320002865107</v>
      </c>
      <c r="Q5" s="4">
        <f t="shared" si="7"/>
        <v>73.735066956237858</v>
      </c>
      <c r="R5" s="3">
        <f t="shared" si="8"/>
        <v>4.3984211972895197</v>
      </c>
      <c r="S5" s="2">
        <f t="shared" si="1"/>
        <v>4.4523705605637769</v>
      </c>
      <c r="T5" s="2">
        <f t="shared" si="1"/>
        <v>4.3300267749760675</v>
      </c>
      <c r="U5" s="4">
        <f t="shared" si="1"/>
        <v>4.3004784927683746</v>
      </c>
      <c r="V5" s="9">
        <f t="shared" si="9"/>
        <v>4.3703242563994351</v>
      </c>
      <c r="W5" s="10">
        <f t="shared" si="10"/>
        <v>6.836995397756053E-2</v>
      </c>
      <c r="Z5" cm="1">
        <f t="array" ref="Z5:AA5">LINEST(R3:R9,A3:A9)</f>
        <v>-2.3881058563310058E-3</v>
      </c>
      <c r="AA5">
        <v>4.526776644548808</v>
      </c>
      <c r="AB5" cm="1">
        <f t="array" ref="AB5:AC5">LINEST(S3:S9,A3:A9)</f>
        <v>-2.7520554623277874E-3</v>
      </c>
      <c r="AC5">
        <v>4.555389280084813</v>
      </c>
      <c r="AD5" cm="1">
        <f t="array" ref="AD5:AE5">LINEST(T3:T9,A3:A9)</f>
        <v>-2.5354943198041082E-3</v>
      </c>
      <c r="AE5">
        <v>4.4969079625720019</v>
      </c>
      <c r="AF5" cm="1">
        <f t="array" ref="AF5:AG5">LINEST(U3:U9,A3:A9)</f>
        <v>-8.8959763964178659E-4</v>
      </c>
      <c r="AG5">
        <v>4.4221607931672215</v>
      </c>
      <c r="AH5" cm="1">
        <f t="array" ref="AH5:AI5">LINEST(V3:V9,A3:A9)</f>
        <v>-2.1413133195261735E-3</v>
      </c>
      <c r="AI5">
        <v>4.5003086700932107</v>
      </c>
    </row>
    <row r="6" spans="1:35">
      <c r="A6">
        <v>60</v>
      </c>
      <c r="B6" s="12">
        <v>68.889276458849906</v>
      </c>
      <c r="C6" s="12">
        <v>55.265353972071203</v>
      </c>
      <c r="D6" s="12">
        <v>46.080021147461601</v>
      </c>
      <c r="E6" s="12">
        <v>63.289976755783499</v>
      </c>
      <c r="F6" s="3">
        <f t="shared" si="2"/>
        <v>0.20993035705555002</v>
      </c>
      <c r="G6" s="2">
        <f t="shared" si="2"/>
        <v>0.16841337416409785</v>
      </c>
      <c r="H6" s="2">
        <f t="shared" si="2"/>
        <v>0.140422367455003</v>
      </c>
      <c r="I6" s="2">
        <f t="shared" si="2"/>
        <v>0.19286728067634151</v>
      </c>
      <c r="J6" s="9">
        <f t="shared" si="3"/>
        <v>0.83972142822220008</v>
      </c>
      <c r="K6" s="6">
        <f t="shared" si="0"/>
        <v>0.6736534966563914</v>
      </c>
      <c r="L6" s="6">
        <f t="shared" si="0"/>
        <v>0.561689469820012</v>
      </c>
      <c r="M6" s="10">
        <f t="shared" si="0"/>
        <v>0.77146912270536605</v>
      </c>
      <c r="N6" s="2">
        <f t="shared" si="4"/>
        <v>111.51821257768194</v>
      </c>
      <c r="O6" s="2">
        <f t="shared" si="5"/>
        <v>89.791244551635089</v>
      </c>
      <c r="P6" s="2">
        <f t="shared" si="6"/>
        <v>72.636051317577483</v>
      </c>
      <c r="Q6" s="4">
        <f t="shared" si="7"/>
        <v>96.832375745164413</v>
      </c>
      <c r="R6" s="3">
        <f t="shared" si="8"/>
        <v>4.7141879190652762</v>
      </c>
      <c r="S6" s="2">
        <f t="shared" si="1"/>
        <v>4.4974874711297774</v>
      </c>
      <c r="T6" s="2">
        <f t="shared" si="1"/>
        <v>4.2854613732006532</v>
      </c>
      <c r="U6" s="4">
        <f t="shared" si="1"/>
        <v>4.572981398540513</v>
      </c>
      <c r="V6" s="9">
        <f t="shared" si="9"/>
        <v>4.5175295404840554</v>
      </c>
      <c r="W6" s="10">
        <f t="shared" si="10"/>
        <v>0.17889172259441102</v>
      </c>
    </row>
    <row r="7" spans="1:35">
      <c r="A7">
        <v>90</v>
      </c>
      <c r="B7" s="12">
        <v>48.642845671520803</v>
      </c>
      <c r="C7" s="12">
        <v>57.5178000522655</v>
      </c>
      <c r="D7" s="12">
        <v>59.386133883510901</v>
      </c>
      <c r="E7" s="12">
        <v>47.229903375685304</v>
      </c>
      <c r="F7" s="3">
        <f t="shared" si="2"/>
        <v>0.14823221385000535</v>
      </c>
      <c r="G7" s="2">
        <f t="shared" si="2"/>
        <v>0.17527738601282175</v>
      </c>
      <c r="H7" s="2">
        <f t="shared" si="2"/>
        <v>0.1809708699402745</v>
      </c>
      <c r="I7" s="2">
        <f t="shared" si="2"/>
        <v>0.14392647141938456</v>
      </c>
      <c r="J7" s="9">
        <f t="shared" si="3"/>
        <v>0.59292885540002138</v>
      </c>
      <c r="K7" s="6">
        <f t="shared" si="0"/>
        <v>0.701109544051287</v>
      </c>
      <c r="L7" s="6">
        <f t="shared" si="0"/>
        <v>0.72388347976109801</v>
      </c>
      <c r="M7" s="10">
        <f t="shared" si="0"/>
        <v>0.57570588567753822</v>
      </c>
      <c r="N7" s="2">
        <f t="shared" si="4"/>
        <v>78.743216402052397</v>
      </c>
      <c r="O7" s="2">
        <f t="shared" si="5"/>
        <v>93.450859885471658</v>
      </c>
      <c r="P7" s="2">
        <f t="shared" si="6"/>
        <v>93.610509737208446</v>
      </c>
      <c r="Q7" s="4">
        <f t="shared" si="7"/>
        <v>72.260790483925206</v>
      </c>
      <c r="R7" s="3">
        <f t="shared" si="8"/>
        <v>4.3661921330690809</v>
      </c>
      <c r="S7" s="2">
        <f t="shared" si="1"/>
        <v>4.5374357354159169</v>
      </c>
      <c r="T7" s="2">
        <f t="shared" si="1"/>
        <v>4.5391426606974079</v>
      </c>
      <c r="U7" s="4">
        <f t="shared" si="1"/>
        <v>4.2802816650995315</v>
      </c>
      <c r="V7" s="9">
        <f t="shared" si="9"/>
        <v>4.4307630485704843</v>
      </c>
      <c r="W7" s="10">
        <f t="shared" si="10"/>
        <v>0.12902099615130797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39.712840441573803</v>
      </c>
      <c r="C8" s="12">
        <v>27.312922456966799</v>
      </c>
      <c r="D8" s="12">
        <v>31.227937566585599</v>
      </c>
      <c r="E8" s="12">
        <v>29.921874945334601</v>
      </c>
      <c r="F8" s="3">
        <f t="shared" si="2"/>
        <v>0.12101928198606687</v>
      </c>
      <c r="G8" s="2">
        <f t="shared" si="2"/>
        <v>8.3232280238080394E-2</v>
      </c>
      <c r="H8" s="2">
        <f t="shared" si="2"/>
        <v>9.5162736792245073E-2</v>
      </c>
      <c r="I8" s="2">
        <f t="shared" si="2"/>
        <v>9.1182695100561623E-2</v>
      </c>
      <c r="J8" s="9">
        <f t="shared" si="3"/>
        <v>0.48407712794426749</v>
      </c>
      <c r="K8" s="6">
        <f t="shared" si="0"/>
        <v>0.33292912095232158</v>
      </c>
      <c r="L8" s="6">
        <f t="shared" si="0"/>
        <v>0.38065094716898029</v>
      </c>
      <c r="M8" s="10">
        <f t="shared" si="0"/>
        <v>0.36473078040224649</v>
      </c>
      <c r="N8" s="2">
        <f t="shared" si="4"/>
        <v>64.287291289413076</v>
      </c>
      <c r="O8" s="2">
        <f t="shared" si="5"/>
        <v>44.376107696563793</v>
      </c>
      <c r="P8" s="2">
        <f t="shared" si="6"/>
        <v>49.224675231156425</v>
      </c>
      <c r="Q8" s="4">
        <f t="shared" si="7"/>
        <v>45.779859406279414</v>
      </c>
      <c r="R8" s="3">
        <f t="shared" si="8"/>
        <v>4.1633619645768158</v>
      </c>
      <c r="S8" s="2">
        <f t="shared" si="1"/>
        <v>3.7927012096601156</v>
      </c>
      <c r="T8" s="2">
        <f t="shared" si="1"/>
        <v>3.8963950268631287</v>
      </c>
      <c r="U8" s="4">
        <f t="shared" si="1"/>
        <v>3.8238442434467346</v>
      </c>
      <c r="V8" s="9">
        <f t="shared" si="9"/>
        <v>3.9190756111366984</v>
      </c>
      <c r="W8" s="10">
        <f t="shared" si="10"/>
        <v>0.16855239948922521</v>
      </c>
      <c r="Z8">
        <f>-LN(2)/Z5</f>
        <v>290.24977210385055</v>
      </c>
      <c r="AB8">
        <f>-LN(2)/AB5</f>
        <v>251.86526581613893</v>
      </c>
      <c r="AD8">
        <f>-LN(2)/AD5</f>
        <v>273.37753239908568</v>
      </c>
      <c r="AF8">
        <f>-LN(2)/AF5</f>
        <v>779.16931168910719</v>
      </c>
      <c r="AH8">
        <f>-LN(2)/AH5</f>
        <v>323.70189557935589</v>
      </c>
    </row>
    <row r="9" spans="1:35">
      <c r="A9">
        <v>240</v>
      </c>
      <c r="B9" s="12">
        <v>30.9556631525363</v>
      </c>
      <c r="C9" s="12">
        <v>33.717661203740903</v>
      </c>
      <c r="D9" s="12">
        <v>33.333114929566598</v>
      </c>
      <c r="E9" s="12">
        <v>55.207524627171097</v>
      </c>
      <c r="F9" s="3">
        <f t="shared" si="2"/>
        <v>9.433301890440221E-2</v>
      </c>
      <c r="G9" s="2">
        <f t="shared" si="2"/>
        <v>0.10274981854117105</v>
      </c>
      <c r="H9" s="2">
        <f t="shared" si="2"/>
        <v>0.10157796798922027</v>
      </c>
      <c r="I9" s="2">
        <f t="shared" si="2"/>
        <v>0.16823714738908707</v>
      </c>
      <c r="J9" s="9">
        <f t="shared" si="3"/>
        <v>0.37733207561760884</v>
      </c>
      <c r="K9" s="6">
        <f t="shared" si="0"/>
        <v>0.41099927416468418</v>
      </c>
      <c r="L9" s="6">
        <f t="shared" si="0"/>
        <v>0.40631187195688107</v>
      </c>
      <c r="M9" s="10">
        <f t="shared" si="0"/>
        <v>0.67294858955634829</v>
      </c>
      <c r="N9" s="2">
        <f t="shared" si="4"/>
        <v>50.111140679344146</v>
      </c>
      <c r="O9" s="2">
        <f t="shared" si="5"/>
        <v>54.782074939468863</v>
      </c>
      <c r="P9" s="2">
        <f t="shared" si="6"/>
        <v>52.543071515757823</v>
      </c>
      <c r="Q9" s="4">
        <f t="shared" si="7"/>
        <v>84.466388560810117</v>
      </c>
      <c r="R9" s="3">
        <f t="shared" si="8"/>
        <v>3.9142433522197155</v>
      </c>
      <c r="S9" s="2">
        <f t="shared" si="1"/>
        <v>4.0033630408004832</v>
      </c>
      <c r="T9" s="2">
        <f t="shared" si="1"/>
        <v>3.9616332430693491</v>
      </c>
      <c r="U9" s="4">
        <f t="shared" si="1"/>
        <v>4.4363536867211266</v>
      </c>
      <c r="V9" s="9">
        <f t="shared" si="9"/>
        <v>4.0788983307026685</v>
      </c>
      <c r="W9" s="10">
        <f t="shared" si="10"/>
        <v>0.24106864463866001</v>
      </c>
    </row>
    <row r="10" spans="1:35" ht="16.5">
      <c r="A10" t="s">
        <v>1</v>
      </c>
      <c r="B10" s="12" t="s">
        <v>41</v>
      </c>
      <c r="C10" s="12">
        <v>52.249514617726298</v>
      </c>
      <c r="D10" s="12">
        <v>49.751484802173302</v>
      </c>
      <c r="E10" s="12">
        <v>50.314760156165498</v>
      </c>
      <c r="F10" s="3" t="e">
        <f t="shared" si="2"/>
        <v>#VALUE!</v>
      </c>
      <c r="G10" s="2">
        <f t="shared" si="2"/>
        <v>0.15922302894602913</v>
      </c>
      <c r="H10" s="2">
        <f t="shared" si="2"/>
        <v>0.15161063528955487</v>
      </c>
      <c r="I10" s="2">
        <f t="shared" si="2"/>
        <v>0.15332713751257948</v>
      </c>
      <c r="J10" s="9" t="e">
        <f t="shared" si="3"/>
        <v>#VALUE!</v>
      </c>
      <c r="K10" s="6">
        <f t="shared" si="0"/>
        <v>0.63689211578411653</v>
      </c>
      <c r="L10" s="6">
        <f t="shared" si="0"/>
        <v>0.60644254115821949</v>
      </c>
      <c r="M10" s="10">
        <f t="shared" si="0"/>
        <v>0.61330855005031792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4.7751975478006337</v>
      </c>
      <c r="AB11">
        <f t="shared" ref="AB11:AH11" si="11">(0.693/AB8)*(100/0.05)</f>
        <v>5.5029422001038313</v>
      </c>
      <c r="AD11">
        <f t="shared" si="11"/>
        <v>5.0699118827975616</v>
      </c>
      <c r="AF11">
        <f t="shared" si="11"/>
        <v>1.7788174908934575</v>
      </c>
      <c r="AH11">
        <f t="shared" si="11"/>
        <v>4.2817172803988734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14.726709237417156</v>
      </c>
      <c r="AB14">
        <f>(0.693/AB8)*(25.7)*(0.1/50000)*(120000000)</f>
        <v>16.971073745120215</v>
      </c>
      <c r="AD14">
        <f>(0.693/AD8)*(25.7)*(0.1/50000)*(120000000)</f>
        <v>15.635608246547678</v>
      </c>
      <c r="AF14">
        <f>(0.693/AF8)*(25.7)*(0.1/50000)*(120000000)</f>
        <v>5.4858731419154223</v>
      </c>
      <c r="AH14">
        <f>(0.693/AH8)*(25.7)*(0.1/50000)*(120000000)</f>
        <v>13.204816092750125</v>
      </c>
    </row>
    <row r="17" spans="1:2">
      <c r="A17" s="1" t="s">
        <v>5</v>
      </c>
      <c r="B17">
        <v>328.15300000000002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C3E8A-B5FA-4437-81B0-F8CBBA639D4B}">
  <dimension ref="A2:AI17"/>
  <sheetViews>
    <sheetView workbookViewId="0">
      <selection activeCell="K6" sqref="K6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78.828340751396595</v>
      </c>
      <c r="C3" s="12">
        <v>77.285830114202696</v>
      </c>
      <c r="D3" s="12">
        <v>75.079731579781694</v>
      </c>
      <c r="E3" s="12">
        <v>74.172530276104396</v>
      </c>
      <c r="F3" s="3">
        <f>B3/$B$17</f>
        <v>0.32834744310716857</v>
      </c>
      <c r="G3" s="2">
        <f>C3/$B$17</f>
        <v>0.32192235006499065</v>
      </c>
      <c r="H3" s="2">
        <f>D3/$B$17</f>
        <v>0.31273318274122236</v>
      </c>
      <c r="I3" s="2">
        <f>E3/$B$17</f>
        <v>0.30895437393202319</v>
      </c>
      <c r="J3" s="16">
        <f>F3*4</f>
        <v>1.3133897724286743</v>
      </c>
      <c r="K3" s="17">
        <f t="shared" ref="K3:M10" si="0">G3*4</f>
        <v>1.2876894002599626</v>
      </c>
      <c r="L3" s="17">
        <f t="shared" si="0"/>
        <v>1.2509327309648894</v>
      </c>
      <c r="M3" s="18">
        <f t="shared" si="0"/>
        <v>1.2358174957280927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66.361173157470404</v>
      </c>
      <c r="C4" s="12">
        <v>70.277197203494296</v>
      </c>
      <c r="D4" s="12">
        <v>69.751661685426996</v>
      </c>
      <c r="E4" s="12">
        <v>77.831722750163394</v>
      </c>
      <c r="F4" s="3">
        <f t="shared" ref="F4:I10" si="2">B4/$B$17</f>
        <v>0.27641735599339545</v>
      </c>
      <c r="G4" s="2">
        <f t="shared" si="2"/>
        <v>0.29272895751134764</v>
      </c>
      <c r="H4" s="2">
        <f t="shared" si="2"/>
        <v>0.290539919381475</v>
      </c>
      <c r="I4" s="2">
        <f t="shared" si="2"/>
        <v>0.32419618266783601</v>
      </c>
      <c r="J4" s="9">
        <f t="shared" ref="J4:J10" si="3">F4*4</f>
        <v>1.1056694239735818</v>
      </c>
      <c r="K4" s="6">
        <f t="shared" si="0"/>
        <v>1.1709158300453906</v>
      </c>
      <c r="L4" s="6">
        <f t="shared" si="0"/>
        <v>1.1621596775259</v>
      </c>
      <c r="M4" s="10">
        <f t="shared" si="0"/>
        <v>1.296784730671344</v>
      </c>
      <c r="N4" s="2">
        <f t="shared" ref="N4:N9" si="4">(J4/$J$3)*100</f>
        <v>84.184409471151639</v>
      </c>
      <c r="O4" s="2">
        <f t="shared" ref="O4:O9" si="5">(K4/$K$3)*100</f>
        <v>90.931542172281809</v>
      </c>
      <c r="P4" s="2">
        <f t="shared" ref="P4:P9" si="6">(L4/$L$3)*100</f>
        <v>92.903451061631785</v>
      </c>
      <c r="Q4" s="4">
        <f t="shared" ref="Q4:Q9" si="7">(M4/$M$3)*100</f>
        <v>104.93335263127442</v>
      </c>
      <c r="R4" s="3">
        <f t="shared" ref="R4:R9" si="8">LN(N4)</f>
        <v>4.4330097434287685</v>
      </c>
      <c r="S4" s="2">
        <f t="shared" si="1"/>
        <v>4.5101069395883036</v>
      </c>
      <c r="T4" s="2">
        <f t="shared" si="1"/>
        <v>4.5315607932636368</v>
      </c>
      <c r="U4" s="4">
        <f t="shared" si="1"/>
        <v>4.653325411781803</v>
      </c>
      <c r="V4" s="9">
        <f t="shared" ref="V4:V9" si="9">AVERAGE(R4:U4)</f>
        <v>4.5320007220156278</v>
      </c>
      <c r="W4" s="10">
        <f t="shared" ref="W4:W9" si="10">_xlfn.STDEV.S(R4:U4)</f>
        <v>9.1284218122529334E-2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67.065891680247304</v>
      </c>
      <c r="C5" s="12">
        <v>56.9175861446532</v>
      </c>
      <c r="D5" s="12">
        <v>62.576073627550201</v>
      </c>
      <c r="E5" s="12">
        <v>70.700867674803803</v>
      </c>
      <c r="F5" s="3">
        <f t="shared" si="2"/>
        <v>0.27935275362904793</v>
      </c>
      <c r="G5" s="2">
        <f t="shared" si="2"/>
        <v>0.23708153311723454</v>
      </c>
      <c r="H5" s="2">
        <f t="shared" si="2"/>
        <v>0.26065110059960261</v>
      </c>
      <c r="I5" s="2">
        <f t="shared" si="2"/>
        <v>0.29449369230911798</v>
      </c>
      <c r="J5" s="9">
        <f t="shared" si="3"/>
        <v>1.1174110145161917</v>
      </c>
      <c r="K5" s="6">
        <f t="shared" si="0"/>
        <v>0.94832613246893815</v>
      </c>
      <c r="L5" s="6">
        <f t="shared" si="0"/>
        <v>1.0426044023984105</v>
      </c>
      <c r="M5" s="10">
        <f t="shared" si="0"/>
        <v>1.1779747692364719</v>
      </c>
      <c r="N5" s="2">
        <f t="shared" si="4"/>
        <v>85.078400789577842</v>
      </c>
      <c r="O5" s="2">
        <f t="shared" si="5"/>
        <v>73.645564860399347</v>
      </c>
      <c r="P5" s="2">
        <f t="shared" si="6"/>
        <v>83.346160556068611</v>
      </c>
      <c r="Q5" s="4">
        <f t="shared" si="7"/>
        <v>95.319476646708083</v>
      </c>
      <c r="R5" s="3">
        <f t="shared" si="8"/>
        <v>4.4435731936059888</v>
      </c>
      <c r="S5" s="2">
        <f t="shared" si="1"/>
        <v>4.2992639219562134</v>
      </c>
      <c r="T5" s="2">
        <f t="shared" si="1"/>
        <v>4.4230025440214655</v>
      </c>
      <c r="U5" s="4">
        <f t="shared" si="1"/>
        <v>4.557234161727723</v>
      </c>
      <c r="V5" s="9">
        <f t="shared" si="9"/>
        <v>4.4307684553278479</v>
      </c>
      <c r="W5" s="10">
        <f t="shared" si="10"/>
        <v>0.10569025166857635</v>
      </c>
      <c r="Z5" cm="1">
        <f t="array" ref="Z5:AA5">LINEST(R3:R9,A3:A9)</f>
        <v>-7.5472731723729889E-4</v>
      </c>
      <c r="AA5">
        <v>4.4992211810927154</v>
      </c>
      <c r="AB5" cm="1">
        <f t="array" ref="AB5:AC5">LINEST(S3:S9,A3:A9)</f>
        <v>-3.0079626694276361E-4</v>
      </c>
      <c r="AC5">
        <v>4.4759500592321322</v>
      </c>
      <c r="AD5" cm="1">
        <f t="array" ref="AD5:AE5">LINEST(T3:T9,A3:A9)</f>
        <v>-6.6350854232312645E-4</v>
      </c>
      <c r="AE5">
        <v>4.5388772916888653</v>
      </c>
      <c r="AF5" cm="1">
        <f t="array" ref="AF5:AG5">LINEST(U3:U9,A3:A9)</f>
        <v>-7.4873974140651116E-4</v>
      </c>
      <c r="AG5">
        <v>4.6033572199855897</v>
      </c>
      <c r="AH5" cm="1">
        <f t="array" ref="AH5:AI5">LINEST(V3:V9,A3:A9)</f>
        <v>-6.1694296697742445E-4</v>
      </c>
      <c r="AI5">
        <v>4.529351437999825</v>
      </c>
    </row>
    <row r="6" spans="1:35">
      <c r="A6">
        <v>60</v>
      </c>
      <c r="B6" s="12">
        <v>72.838455662918193</v>
      </c>
      <c r="C6" s="12">
        <v>72.937459517329103</v>
      </c>
      <c r="D6" s="12">
        <v>76.8792565067982</v>
      </c>
      <c r="E6" s="12">
        <v>74.974959869242298</v>
      </c>
      <c r="F6" s="3">
        <f t="shared" si="2"/>
        <v>0.3033974893905188</v>
      </c>
      <c r="G6" s="2">
        <f t="shared" si="2"/>
        <v>0.3038098748618317</v>
      </c>
      <c r="H6" s="2">
        <f t="shared" si="2"/>
        <v>0.32022882964893701</v>
      </c>
      <c r="I6" s="2">
        <f t="shared" si="2"/>
        <v>0.31229677214399731</v>
      </c>
      <c r="J6" s="9">
        <f t="shared" si="3"/>
        <v>1.2135899575620752</v>
      </c>
      <c r="K6" s="6">
        <f t="shared" si="0"/>
        <v>1.2152394994473268</v>
      </c>
      <c r="L6" s="6">
        <f t="shared" si="0"/>
        <v>1.280915318595748</v>
      </c>
      <c r="M6" s="10">
        <f t="shared" si="0"/>
        <v>1.2491870885759893</v>
      </c>
      <c r="N6" s="2">
        <f t="shared" si="4"/>
        <v>92.401355868482753</v>
      </c>
      <c r="O6" s="2">
        <f t="shared" si="5"/>
        <v>94.373650913177556</v>
      </c>
      <c r="P6" s="2">
        <f t="shared" si="6"/>
        <v>102.39681854097238</v>
      </c>
      <c r="Q6" s="4">
        <f t="shared" si="7"/>
        <v>101.08184201098558</v>
      </c>
      <c r="R6" s="3">
        <f t="shared" si="8"/>
        <v>4.5261416524413063</v>
      </c>
      <c r="S6" s="2">
        <f t="shared" si="1"/>
        <v>4.5472619125073068</v>
      </c>
      <c r="T6" s="2">
        <f t="shared" si="1"/>
        <v>4.6288556431869416</v>
      </c>
      <c r="U6" s="4">
        <f t="shared" si="1"/>
        <v>4.6159305056521864</v>
      </c>
      <c r="V6" s="9">
        <f t="shared" si="9"/>
        <v>4.5795474284469355</v>
      </c>
      <c r="W6" s="10">
        <f t="shared" si="10"/>
        <v>5.0496071787883554E-2</v>
      </c>
    </row>
    <row r="7" spans="1:35">
      <c r="A7">
        <v>90</v>
      </c>
      <c r="B7" s="12">
        <v>72.361353537846099</v>
      </c>
      <c r="C7" s="12">
        <v>70.4110823837797</v>
      </c>
      <c r="D7" s="12">
        <v>75.183685608586998</v>
      </c>
      <c r="E7" s="12">
        <v>68.363799474708202</v>
      </c>
      <c r="F7" s="3">
        <f t="shared" si="2"/>
        <v>0.30141019317985179</v>
      </c>
      <c r="G7" s="2">
        <f t="shared" si="2"/>
        <v>0.2932866358310689</v>
      </c>
      <c r="H7" s="2">
        <f t="shared" si="2"/>
        <v>0.31316618740976609</v>
      </c>
      <c r="I7" s="2">
        <f t="shared" si="2"/>
        <v>0.28475899079753164</v>
      </c>
      <c r="J7" s="9">
        <f t="shared" si="3"/>
        <v>1.2056407727194072</v>
      </c>
      <c r="K7" s="6">
        <f t="shared" si="0"/>
        <v>1.1731465433242756</v>
      </c>
      <c r="L7" s="6">
        <f t="shared" si="0"/>
        <v>1.2526647496390644</v>
      </c>
      <c r="M7" s="10">
        <f t="shared" si="0"/>
        <v>1.1390359631901266</v>
      </c>
      <c r="N7" s="2">
        <f t="shared" si="4"/>
        <v>91.796113996683445</v>
      </c>
      <c r="O7" s="2">
        <f t="shared" si="5"/>
        <v>91.104775972174451</v>
      </c>
      <c r="P7" s="2">
        <f t="shared" si="6"/>
        <v>100.1384581785496</v>
      </c>
      <c r="Q7" s="4">
        <f t="shared" si="7"/>
        <v>92.168622561784787</v>
      </c>
      <c r="R7" s="3">
        <f t="shared" si="8"/>
        <v>4.5195699655396426</v>
      </c>
      <c r="S7" s="2">
        <f t="shared" si="1"/>
        <v>4.5120102284918975</v>
      </c>
      <c r="T7" s="2">
        <f t="shared" si="1"/>
        <v>4.6065538101240877</v>
      </c>
      <c r="U7" s="4">
        <f t="shared" si="1"/>
        <v>4.523619753354299</v>
      </c>
      <c r="V7" s="9">
        <f t="shared" si="9"/>
        <v>4.5404384393774819</v>
      </c>
      <c r="W7" s="10">
        <f t="shared" si="10"/>
        <v>4.4338722064667088E-2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49.446429840530598</v>
      </c>
      <c r="C8" s="12">
        <v>50.993866010836001</v>
      </c>
      <c r="D8" s="12">
        <v>46.952250582813399</v>
      </c>
      <c r="E8" s="12">
        <v>58.378995589511902</v>
      </c>
      <c r="F8" s="3">
        <f t="shared" si="2"/>
        <v>0.20596156983842867</v>
      </c>
      <c r="G8" s="2">
        <f t="shared" si="2"/>
        <v>0.21240717943832788</v>
      </c>
      <c r="H8" s="2">
        <f t="shared" si="2"/>
        <v>0.19557244615377381</v>
      </c>
      <c r="I8" s="2">
        <f t="shared" si="2"/>
        <v>0.24316881149932482</v>
      </c>
      <c r="J8" s="9">
        <f t="shared" si="3"/>
        <v>0.82384627935371468</v>
      </c>
      <c r="K8" s="6">
        <f t="shared" si="0"/>
        <v>0.8496287177533115</v>
      </c>
      <c r="L8" s="6">
        <f t="shared" si="0"/>
        <v>0.78228978461509524</v>
      </c>
      <c r="M8" s="10">
        <f t="shared" si="0"/>
        <v>0.97267524599729926</v>
      </c>
      <c r="N8" s="2">
        <f t="shared" si="4"/>
        <v>62.7267165199777</v>
      </c>
      <c r="O8" s="2">
        <f t="shared" si="5"/>
        <v>65.98087377140682</v>
      </c>
      <c r="P8" s="2">
        <f t="shared" si="6"/>
        <v>62.536518971063046</v>
      </c>
      <c r="Q8" s="4">
        <f t="shared" si="7"/>
        <v>78.707029910127559</v>
      </c>
      <c r="R8" s="3">
        <f t="shared" si="8"/>
        <v>4.1387874576808024</v>
      </c>
      <c r="S8" s="2">
        <f t="shared" si="1"/>
        <v>4.1893649086864793</v>
      </c>
      <c r="T8" s="2">
        <f t="shared" si="1"/>
        <v>4.1357506896405196</v>
      </c>
      <c r="U8" s="4">
        <f t="shared" si="1"/>
        <v>4.3657324768486614</v>
      </c>
      <c r="V8" s="9">
        <f t="shared" si="9"/>
        <v>4.2074088832141161</v>
      </c>
      <c r="W8" s="10">
        <f t="shared" si="10"/>
        <v>0.10837549241190061</v>
      </c>
      <c r="Z8">
        <f>-LN(2)/Z5</f>
        <v>918.40743634036005</v>
      </c>
      <c r="AB8">
        <f>-LN(2)/AB5</f>
        <v>2304.3742783278603</v>
      </c>
      <c r="AD8">
        <f>-LN(2)/AD5</f>
        <v>1044.6695654181719</v>
      </c>
      <c r="AF8">
        <f>-LN(2)/AF5</f>
        <v>925.75182300042604</v>
      </c>
      <c r="AH8">
        <f>-LN(2)/AH5</f>
        <v>1123.5190571275439</v>
      </c>
    </row>
    <row r="9" spans="1:35">
      <c r="A9">
        <v>240</v>
      </c>
      <c r="B9" s="12">
        <v>64.814206038412806</v>
      </c>
      <c r="C9" s="12">
        <v>69.677038608311193</v>
      </c>
      <c r="D9" s="12">
        <v>65.784259027670004</v>
      </c>
      <c r="E9" s="12">
        <v>65.901497942795004</v>
      </c>
      <c r="F9" s="3">
        <f t="shared" si="2"/>
        <v>0.26997370015500427</v>
      </c>
      <c r="G9" s="2">
        <f t="shared" si="2"/>
        <v>0.29022908832332761</v>
      </c>
      <c r="H9" s="2">
        <f t="shared" si="2"/>
        <v>0.27401430808439831</v>
      </c>
      <c r="I9" s="2">
        <f t="shared" si="2"/>
        <v>0.27450264892282028</v>
      </c>
      <c r="J9" s="9">
        <f t="shared" si="3"/>
        <v>1.0798948006200171</v>
      </c>
      <c r="K9" s="6">
        <f t="shared" si="0"/>
        <v>1.1609163532933104</v>
      </c>
      <c r="L9" s="6">
        <f t="shared" si="0"/>
        <v>1.0960572323375932</v>
      </c>
      <c r="M9" s="10">
        <f t="shared" si="0"/>
        <v>1.0980105956912811</v>
      </c>
      <c r="N9" s="2">
        <f t="shared" si="4"/>
        <v>82.221959032246275</v>
      </c>
      <c r="O9" s="2">
        <f t="shared" si="5"/>
        <v>90.15499801884998</v>
      </c>
      <c r="P9" s="2">
        <f t="shared" si="6"/>
        <v>87.619198475378042</v>
      </c>
      <c r="Q9" s="4">
        <f t="shared" si="7"/>
        <v>88.848927894840855</v>
      </c>
      <c r="R9" s="3">
        <f t="shared" si="8"/>
        <v>4.409422407897706</v>
      </c>
      <c r="S9" s="2">
        <f t="shared" si="1"/>
        <v>4.5015303892533991</v>
      </c>
      <c r="T9" s="2">
        <f t="shared" si="1"/>
        <v>4.4730001346079842</v>
      </c>
      <c r="U9" s="4">
        <f t="shared" si="1"/>
        <v>4.4869374880657427</v>
      </c>
      <c r="V9" s="9">
        <f t="shared" si="9"/>
        <v>4.467722604956208</v>
      </c>
      <c r="W9" s="10">
        <f t="shared" si="10"/>
        <v>4.0574800505913451E-2</v>
      </c>
    </row>
    <row r="10" spans="1:35" ht="16.5">
      <c r="A10" t="s">
        <v>1</v>
      </c>
      <c r="B10" s="12">
        <v>68.163977250606095</v>
      </c>
      <c r="C10" s="12">
        <v>77.052524336175097</v>
      </c>
      <c r="D10" s="12">
        <v>67.655627444349506</v>
      </c>
      <c r="E10" s="12">
        <v>79.598422174967595</v>
      </c>
      <c r="F10" s="3">
        <f t="shared" si="2"/>
        <v>0.28392666176796555</v>
      </c>
      <c r="G10" s="2">
        <f t="shared" si="2"/>
        <v>0.32095055039310511</v>
      </c>
      <c r="H10" s="2">
        <f t="shared" si="2"/>
        <v>0.28180920810222393</v>
      </c>
      <c r="I10" s="2">
        <f t="shared" si="2"/>
        <v>0.33155509994738164</v>
      </c>
      <c r="J10" s="9">
        <f t="shared" si="3"/>
        <v>1.1357066470718622</v>
      </c>
      <c r="K10" s="6">
        <f t="shared" si="0"/>
        <v>1.2838022015724204</v>
      </c>
      <c r="L10" s="6">
        <f t="shared" si="0"/>
        <v>1.1272368324088957</v>
      </c>
      <c r="M10" s="10">
        <f t="shared" si="0"/>
        <v>1.3262203997895265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1.509134121913132</v>
      </c>
      <c r="AB11">
        <f t="shared" ref="AB11:AH11" si="11">(0.693/AB8)*(100/0.05)</f>
        <v>0.60146479373382566</v>
      </c>
      <c r="AD11">
        <f t="shared" si="11"/>
        <v>1.3267353102654966</v>
      </c>
      <c r="AF11">
        <f t="shared" si="11"/>
        <v>1.4971615130153106</v>
      </c>
      <c r="AH11">
        <f t="shared" si="11"/>
        <v>1.23362393473194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4.6541696319800989</v>
      </c>
      <c r="AB14">
        <f>(0.693/AB8)*(25.7)*(0.1/50000)*(120000000)</f>
        <v>1.8549174238751183</v>
      </c>
      <c r="AD14">
        <f>(0.693/AD8)*(25.7)*(0.1/50000)*(120000000)</f>
        <v>4.0916516968587908</v>
      </c>
      <c r="AF14">
        <f>(0.693/AF8)*(25.7)*(0.1/50000)*(120000000)</f>
        <v>4.6172461061392172</v>
      </c>
      <c r="AH14">
        <f>(0.693/AH8)*(25.7)*(0.1/50000)*(120000000)</f>
        <v>3.8044962147133026</v>
      </c>
    </row>
    <row r="17" spans="1:2">
      <c r="A17" s="1" t="s">
        <v>5</v>
      </c>
      <c r="B17">
        <v>240.07599999999999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A1B27-FECD-43FE-8276-EBA410CA4CFF}">
  <dimension ref="A2:AI17"/>
  <sheetViews>
    <sheetView workbookViewId="0">
      <selection activeCell="K5" sqref="K5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63.899084406983803</v>
      </c>
      <c r="C3" s="12">
        <v>58.382511273365097</v>
      </c>
      <c r="D3" s="12">
        <v>52.108901989148301</v>
      </c>
      <c r="E3" s="12">
        <v>52.156120346353497</v>
      </c>
      <c r="F3" s="3">
        <f>B3/$B$17</f>
        <v>0.29853944564768015</v>
      </c>
      <c r="G3" s="2">
        <f>C3/$B$17</f>
        <v>0.27276576359151883</v>
      </c>
      <c r="H3" s="2">
        <f>D3/$B$17</f>
        <v>0.24345517400636474</v>
      </c>
      <c r="I3" s="2">
        <f>E3/$B$17</f>
        <v>0.24367578033140455</v>
      </c>
      <c r="J3" s="16">
        <f>F3*4</f>
        <v>1.1941577825907206</v>
      </c>
      <c r="K3" s="17">
        <f t="shared" ref="K3:M10" si="0">G3*4</f>
        <v>1.0910630543660753</v>
      </c>
      <c r="L3" s="17">
        <f t="shared" si="0"/>
        <v>0.97382069602545895</v>
      </c>
      <c r="M3" s="18">
        <f t="shared" si="0"/>
        <v>0.9747031213256182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58.788275961747402</v>
      </c>
      <c r="C4" s="12">
        <v>52.843866245605</v>
      </c>
      <c r="D4" s="12">
        <v>47.175569234864298</v>
      </c>
      <c r="E4" s="12">
        <v>46.881991044409098</v>
      </c>
      <c r="F4" s="3">
        <f t="shared" ref="F4:I10" si="2">B4/$B$17</f>
        <v>0.2746615147788366</v>
      </c>
      <c r="G4" s="2">
        <f t="shared" si="2"/>
        <v>0.24688896063616914</v>
      </c>
      <c r="H4" s="2">
        <f t="shared" si="2"/>
        <v>0.220406417684928</v>
      </c>
      <c r="I4" s="2">
        <f t="shared" si="2"/>
        <v>0.21903480694830896</v>
      </c>
      <c r="J4" s="9">
        <f t="shared" ref="J4:J10" si="3">F4*4</f>
        <v>1.0986460591153464</v>
      </c>
      <c r="K4" s="6">
        <f t="shared" si="0"/>
        <v>0.98755584254467654</v>
      </c>
      <c r="L4" s="6">
        <f t="shared" si="0"/>
        <v>0.88162567073971199</v>
      </c>
      <c r="M4" s="10">
        <f t="shared" si="0"/>
        <v>0.87613922779323583</v>
      </c>
      <c r="N4" s="2">
        <f t="shared" ref="N4:N9" si="4">(J4/$J$3)*100</f>
        <v>92.001750114782837</v>
      </c>
      <c r="O4" s="2">
        <f t="shared" ref="O4:O9" si="5">(K4/$K$3)*100</f>
        <v>90.513177821648625</v>
      </c>
      <c r="P4" s="2">
        <f t="shared" ref="P4:P9" si="6">(L4/$L$3)*100</f>
        <v>90.532648806702227</v>
      </c>
      <c r="Q4" s="4">
        <f t="shared" ref="Q4:Q9" si="7">(M4/$M$3)*100</f>
        <v>89.887803642371296</v>
      </c>
      <c r="R4" s="3">
        <f t="shared" ref="R4:R9" si="8">LN(N4)</f>
        <v>4.5218075998548759</v>
      </c>
      <c r="S4" s="2">
        <f t="shared" si="1"/>
        <v>4.5054954513945207</v>
      </c>
      <c r="T4" s="2">
        <f t="shared" si="1"/>
        <v>4.5057105459425841</v>
      </c>
      <c r="U4" s="4">
        <f t="shared" si="1"/>
        <v>4.4985622664495661</v>
      </c>
      <c r="V4" s="9">
        <f t="shared" ref="V4:V9" si="9">AVERAGE(R4:U4)</f>
        <v>4.5078939659103874</v>
      </c>
      <c r="W4" s="10">
        <f t="shared" ref="W4:W9" si="10">_xlfn.STDEV.S(R4:U4)</f>
        <v>9.8520728615342657E-3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49.059250438614399</v>
      </c>
      <c r="C5" s="12">
        <v>45.824264055518199</v>
      </c>
      <c r="D5" s="12">
        <v>46.010914309052801</v>
      </c>
      <c r="E5" s="12">
        <v>45.141921998724698</v>
      </c>
      <c r="F5" s="3">
        <f t="shared" si="2"/>
        <v>0.22920706244476194</v>
      </c>
      <c r="G5" s="2">
        <f t="shared" si="2"/>
        <v>0.21409305806660564</v>
      </c>
      <c r="H5" s="2">
        <f t="shared" si="2"/>
        <v>0.2149650965901205</v>
      </c>
      <c r="I5" s="2">
        <f t="shared" si="2"/>
        <v>0.21090512476102347</v>
      </c>
      <c r="J5" s="9">
        <f t="shared" si="3"/>
        <v>0.91682824977904775</v>
      </c>
      <c r="K5" s="6">
        <f t="shared" si="0"/>
        <v>0.85637223226642256</v>
      </c>
      <c r="L5" s="6">
        <f t="shared" si="0"/>
        <v>0.85986038636048201</v>
      </c>
      <c r="M5" s="10">
        <f t="shared" si="0"/>
        <v>0.84362049904409386</v>
      </c>
      <c r="N5" s="2">
        <f t="shared" si="4"/>
        <v>76.77613989920097</v>
      </c>
      <c r="O5" s="2">
        <f t="shared" si="5"/>
        <v>78.489710456192483</v>
      </c>
      <c r="P5" s="2">
        <f t="shared" si="6"/>
        <v>88.29760857105488</v>
      </c>
      <c r="Q5" s="4">
        <f t="shared" si="7"/>
        <v>86.55153354764586</v>
      </c>
      <c r="R5" s="3">
        <f t="shared" si="8"/>
        <v>4.3408939134872746</v>
      </c>
      <c r="S5" s="2">
        <f t="shared" si="1"/>
        <v>4.3629675392058447</v>
      </c>
      <c r="T5" s="2">
        <f t="shared" si="1"/>
        <v>4.4807130242426521</v>
      </c>
      <c r="U5" s="4">
        <f t="shared" si="1"/>
        <v>4.4607400000977799</v>
      </c>
      <c r="V5" s="9">
        <f t="shared" si="9"/>
        <v>4.4113286192583878</v>
      </c>
      <c r="W5" s="10">
        <f t="shared" si="10"/>
        <v>6.9655155474158584E-2</v>
      </c>
      <c r="Z5" cm="1">
        <f t="array" ref="Z5:AA5">LINEST(R3:R9,A3:A9)</f>
        <v>3.2100328259900506E-4</v>
      </c>
      <c r="AA5">
        <v>4.5131366936068833</v>
      </c>
      <c r="AB5" cm="1">
        <f t="array" ref="AB5:AC5">LINEST(S3:S9,A3:A9)</f>
        <v>-1.3252645109710081E-4</v>
      </c>
      <c r="AC5">
        <v>4.4867876098938035</v>
      </c>
      <c r="AD5" cm="1">
        <f t="array" ref="AD5:AE5">LINEST(T3:T9,A3:A9)</f>
        <v>-6.01977461470196E-4</v>
      </c>
      <c r="AE5">
        <v>4.5077755176891108</v>
      </c>
      <c r="AF5" cm="1">
        <f t="array" ref="AF5:AG5">LINEST(U3:U9,A3:A9)</f>
        <v>2.6263689976334929E-4</v>
      </c>
      <c r="AG5">
        <v>4.5182777492779316</v>
      </c>
      <c r="AH5" cm="1">
        <f t="array" ref="AH5:AI5">LINEST(V3:V9,A3:A9)</f>
        <v>-3.7715932551235473E-5</v>
      </c>
      <c r="AI5">
        <v>4.5064943926169319</v>
      </c>
    </row>
    <row r="6" spans="1:35">
      <c r="A6">
        <v>60</v>
      </c>
      <c r="B6" s="12">
        <v>62.9291456479313</v>
      </c>
      <c r="C6" s="12">
        <v>53.251607203815702</v>
      </c>
      <c r="D6" s="12">
        <v>47.954003915753098</v>
      </c>
      <c r="E6" s="12">
        <v>50.140129135838301</v>
      </c>
      <c r="F6" s="3">
        <f t="shared" si="2"/>
        <v>0.29400784739197672</v>
      </c>
      <c r="G6" s="2">
        <f t="shared" si="2"/>
        <v>0.24879394504653687</v>
      </c>
      <c r="H6" s="2">
        <f t="shared" si="2"/>
        <v>0.22404330012639331</v>
      </c>
      <c r="I6" s="2">
        <f t="shared" si="2"/>
        <v>0.23425697716695698</v>
      </c>
      <c r="J6" s="9">
        <f t="shared" si="3"/>
        <v>1.1760313895679069</v>
      </c>
      <c r="K6" s="6">
        <f t="shared" si="0"/>
        <v>0.9951757801861475</v>
      </c>
      <c r="L6" s="6">
        <f t="shared" si="0"/>
        <v>0.89617320050557325</v>
      </c>
      <c r="M6" s="10">
        <f t="shared" si="0"/>
        <v>0.93702790866782792</v>
      </c>
      <c r="N6" s="2">
        <f t="shared" si="4"/>
        <v>98.482077219018024</v>
      </c>
      <c r="O6" s="2">
        <f t="shared" si="5"/>
        <v>91.211573538649432</v>
      </c>
      <c r="P6" s="2">
        <f t="shared" si="6"/>
        <v>92.026510030358224</v>
      </c>
      <c r="Q6" s="4">
        <f t="shared" si="7"/>
        <v>96.134698675577127</v>
      </c>
      <c r="R6" s="3">
        <f t="shared" si="8"/>
        <v>4.5898745744545</v>
      </c>
      <c r="S6" s="2">
        <f t="shared" si="1"/>
        <v>4.51318179186487</v>
      </c>
      <c r="T6" s="2">
        <f t="shared" si="1"/>
        <v>4.522076688044975</v>
      </c>
      <c r="U6" s="4">
        <f t="shared" si="1"/>
        <v>4.56575031923105</v>
      </c>
      <c r="V6" s="9">
        <f t="shared" si="9"/>
        <v>4.5477208433988485</v>
      </c>
      <c r="W6" s="10">
        <f t="shared" si="10"/>
        <v>3.6297694258159867E-2</v>
      </c>
    </row>
    <row r="7" spans="1:35">
      <c r="A7">
        <v>90</v>
      </c>
      <c r="B7" s="12">
        <v>61.054565994484399</v>
      </c>
      <c r="C7" s="12">
        <v>52.249902779271999</v>
      </c>
      <c r="D7" s="12">
        <v>53.397345481106903</v>
      </c>
      <c r="E7" s="12">
        <v>50.678825911644402</v>
      </c>
      <c r="F7" s="3">
        <f t="shared" si="2"/>
        <v>0.28524972549154315</v>
      </c>
      <c r="G7" s="2">
        <f t="shared" si="2"/>
        <v>0.24411393614842156</v>
      </c>
      <c r="H7" s="2">
        <f t="shared" si="2"/>
        <v>0.249474840945374</v>
      </c>
      <c r="I7" s="2">
        <f t="shared" si="2"/>
        <v>0.23677379314818517</v>
      </c>
      <c r="J7" s="9">
        <f t="shared" si="3"/>
        <v>1.1409989019661726</v>
      </c>
      <c r="K7" s="6">
        <f t="shared" si="0"/>
        <v>0.97645574459368623</v>
      </c>
      <c r="L7" s="6">
        <f t="shared" si="0"/>
        <v>0.99789936378149602</v>
      </c>
      <c r="M7" s="10">
        <f t="shared" si="0"/>
        <v>0.94709517259274068</v>
      </c>
      <c r="N7" s="2">
        <f t="shared" si="4"/>
        <v>95.548420702897403</v>
      </c>
      <c r="O7" s="2">
        <f t="shared" si="5"/>
        <v>89.495812426809948</v>
      </c>
      <c r="P7" s="2">
        <f t="shared" si="6"/>
        <v>102.47259766138792</v>
      </c>
      <c r="Q7" s="4">
        <f t="shared" si="7"/>
        <v>97.167553060122543</v>
      </c>
      <c r="R7" s="3">
        <f t="shared" si="8"/>
        <v>4.5596331420609086</v>
      </c>
      <c r="S7" s="2">
        <f t="shared" si="1"/>
        <v>4.4941918356589294</v>
      </c>
      <c r="T7" s="2">
        <f t="shared" si="1"/>
        <v>4.6295954229478866</v>
      </c>
      <c r="U7" s="4">
        <f t="shared" si="1"/>
        <v>4.5764368394834616</v>
      </c>
      <c r="V7" s="9">
        <f t="shared" si="9"/>
        <v>4.5649643100377961</v>
      </c>
      <c r="W7" s="10">
        <f t="shared" si="10"/>
        <v>5.5815064183974743E-2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61.716328421352699</v>
      </c>
      <c r="C8" s="12">
        <v>44.3097743351886</v>
      </c>
      <c r="D8" s="12">
        <v>27.003977691901301</v>
      </c>
      <c r="E8" s="12">
        <v>44.3977857969995</v>
      </c>
      <c r="F8" s="3">
        <f t="shared" si="2"/>
        <v>0.28834150982462403</v>
      </c>
      <c r="G8" s="2">
        <f t="shared" si="2"/>
        <v>0.20701729280733233</v>
      </c>
      <c r="H8" s="2">
        <f t="shared" si="2"/>
        <v>0.12616381917268021</v>
      </c>
      <c r="I8" s="2">
        <f t="shared" si="2"/>
        <v>0.20742848638332034</v>
      </c>
      <c r="J8" s="9">
        <f t="shared" si="3"/>
        <v>1.1533660392984961</v>
      </c>
      <c r="K8" s="6">
        <f t="shared" si="0"/>
        <v>0.82806917122932933</v>
      </c>
      <c r="L8" s="6">
        <f t="shared" si="0"/>
        <v>0.50465527669072086</v>
      </c>
      <c r="M8" s="10">
        <f t="shared" si="0"/>
        <v>0.82971394553328137</v>
      </c>
      <c r="N8" s="2">
        <f t="shared" si="4"/>
        <v>96.584057493329993</v>
      </c>
      <c r="O8" s="2">
        <f t="shared" si="5"/>
        <v>75.895629305352159</v>
      </c>
      <c r="P8" s="2">
        <f t="shared" si="6"/>
        <v>51.822196709354742</v>
      </c>
      <c r="Q8" s="4">
        <f t="shared" si="7"/>
        <v>85.124785935316567</v>
      </c>
      <c r="R8" s="3">
        <f t="shared" si="8"/>
        <v>4.5704136912975519</v>
      </c>
      <c r="S8" s="2">
        <f t="shared" si="1"/>
        <v>4.3293590978337884</v>
      </c>
      <c r="T8" s="2">
        <f t="shared" si="1"/>
        <v>3.9478185653847464</v>
      </c>
      <c r="U8" s="4">
        <f t="shared" si="1"/>
        <v>4.4441182497565768</v>
      </c>
      <c r="V8" s="9">
        <f t="shared" si="9"/>
        <v>4.3229274010681662</v>
      </c>
      <c r="W8" s="10">
        <f t="shared" si="10"/>
        <v>0.26875310292061538</v>
      </c>
      <c r="Z8">
        <f>-LN(2)/Z5</f>
        <v>-2159.3149295791459</v>
      </c>
      <c r="AB8">
        <f>-LN(2)/AB5</f>
        <v>5230.2553552277896</v>
      </c>
      <c r="AD8">
        <f>-LN(2)/AD5</f>
        <v>1151.4503863102907</v>
      </c>
      <c r="AF8">
        <f>-LN(2)/AF5</f>
        <v>-2639.1842927802991</v>
      </c>
      <c r="AH8">
        <f>-LN(2)/AH5</f>
        <v>18378.1000143198</v>
      </c>
    </row>
    <row r="9" spans="1:35">
      <c r="A9">
        <v>240</v>
      </c>
      <c r="B9" s="12">
        <v>62.455569548046597</v>
      </c>
      <c r="C9" s="12">
        <v>53.809034546995498</v>
      </c>
      <c r="D9" s="12">
        <v>48.299070291395701</v>
      </c>
      <c r="E9" s="12">
        <v>53.090670303345803</v>
      </c>
      <c r="F9" s="3">
        <f t="shared" si="2"/>
        <v>0.29179527818783774</v>
      </c>
      <c r="G9" s="2">
        <f t="shared" si="2"/>
        <v>0.25139827109543356</v>
      </c>
      <c r="H9" s="2">
        <f t="shared" si="2"/>
        <v>0.225655466019724</v>
      </c>
      <c r="I9" s="2">
        <f t="shared" si="2"/>
        <v>0.24804204048489203</v>
      </c>
      <c r="J9" s="9">
        <f t="shared" si="3"/>
        <v>1.1671811127513509</v>
      </c>
      <c r="K9" s="6">
        <f t="shared" si="0"/>
        <v>1.0055930843817342</v>
      </c>
      <c r="L9" s="6">
        <f t="shared" si="0"/>
        <v>0.902621864078896</v>
      </c>
      <c r="M9" s="10">
        <f t="shared" si="0"/>
        <v>0.99216816193956814</v>
      </c>
      <c r="N9" s="2">
        <f t="shared" si="4"/>
        <v>97.740945942600334</v>
      </c>
      <c r="O9" s="2">
        <f t="shared" si="5"/>
        <v>92.166358338107187</v>
      </c>
      <c r="P9" s="2">
        <f t="shared" si="6"/>
        <v>92.688712384409882</v>
      </c>
      <c r="Q9" s="4">
        <f t="shared" si="7"/>
        <v>101.79183181338306</v>
      </c>
      <c r="R9" s="3">
        <f t="shared" si="8"/>
        <v>4.5823205699474201</v>
      </c>
      <c r="S9" s="2">
        <f t="shared" si="1"/>
        <v>4.5235951869516917</v>
      </c>
      <c r="T9" s="2">
        <f t="shared" si="1"/>
        <v>4.5292467001568779</v>
      </c>
      <c r="U9" s="4">
        <f t="shared" si="1"/>
        <v>4.6229298633076574</v>
      </c>
      <c r="V9" s="9">
        <f t="shared" si="9"/>
        <v>4.564523080090912</v>
      </c>
      <c r="W9" s="10">
        <f t="shared" si="10"/>
        <v>4.7073058072837383E-2</v>
      </c>
    </row>
    <row r="10" spans="1:35" ht="16.5">
      <c r="A10" t="s">
        <v>1</v>
      </c>
      <c r="B10" s="12">
        <v>63.974353059317401</v>
      </c>
      <c r="C10" s="12">
        <v>51.499450860119097</v>
      </c>
      <c r="D10" s="12">
        <v>55.551775799903297</v>
      </c>
      <c r="E10" s="12">
        <v>53.374845323493098</v>
      </c>
      <c r="F10" s="3">
        <f t="shared" si="2"/>
        <v>0.29889110423482357</v>
      </c>
      <c r="G10" s="2">
        <f t="shared" si="2"/>
        <v>0.24060779044996053</v>
      </c>
      <c r="H10" s="2">
        <f t="shared" si="2"/>
        <v>0.25954043795711668</v>
      </c>
      <c r="I10" s="2">
        <f t="shared" si="2"/>
        <v>0.24936971917964998</v>
      </c>
      <c r="J10" s="9">
        <f t="shared" si="3"/>
        <v>1.1955644169392943</v>
      </c>
      <c r="K10" s="6">
        <f t="shared" si="0"/>
        <v>0.96243116179984212</v>
      </c>
      <c r="L10" s="6">
        <f t="shared" si="0"/>
        <v>1.0381617518284667</v>
      </c>
      <c r="M10" s="10">
        <f t="shared" si="0"/>
        <v>0.99747887671859992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-0.64187024366572298</v>
      </c>
      <c r="AB11">
        <f t="shared" ref="AB11:AH11" si="11">(0.693/AB8)*(100/0.05)</f>
        <v>0.26499662174517985</v>
      </c>
      <c r="AD11">
        <f t="shared" si="11"/>
        <v>1.2036992791685104</v>
      </c>
      <c r="AF11">
        <f t="shared" si="11"/>
        <v>-0.52516226464044757</v>
      </c>
      <c r="AH11">
        <f t="shared" si="11"/>
        <v>7.5415848151879683E-2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-1.9795278314650895</v>
      </c>
      <c r="AB14">
        <f>(0.693/AB8)*(25.7)*(0.1/50000)*(120000000)</f>
        <v>0.81724958146213456</v>
      </c>
      <c r="AD14">
        <f>(0.693/AD8)*(25.7)*(0.1/50000)*(120000000)</f>
        <v>3.7122085769556858</v>
      </c>
      <c r="AF14">
        <f>(0.693/AF8)*(25.7)*(0.1/50000)*(120000000)</f>
        <v>-1.6196004241511404</v>
      </c>
      <c r="AH14">
        <f>(0.693/AH8)*(25.7)*(0.1/50000)*(120000000)</f>
        <v>0.23258247570039695</v>
      </c>
    </row>
    <row r="17" spans="1:2">
      <c r="A17" s="1" t="s">
        <v>5</v>
      </c>
      <c r="B17">
        <v>214.03899999999999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3AD99-0AB2-419A-88E6-11A922A6FAE9}">
  <dimension ref="A2:AI17"/>
  <sheetViews>
    <sheetView workbookViewId="0">
      <selection activeCell="K5" sqref="K5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27.1236804334774</v>
      </c>
      <c r="C3" s="12">
        <v>32.864743151897002</v>
      </c>
      <c r="D3" s="12">
        <v>36.7842859723769</v>
      </c>
      <c r="E3" s="12">
        <v>43.509707852137097</v>
      </c>
      <c r="F3" s="3">
        <f>B3/$B$17</f>
        <v>6.2202857534141336E-2</v>
      </c>
      <c r="G3" s="2">
        <f>C3/$B$17</f>
        <v>7.5368862318936733E-2</v>
      </c>
      <c r="H3" s="2">
        <f>D3/$B$17</f>
        <v>8.4357567382736226E-2</v>
      </c>
      <c r="I3" s="2">
        <f>E3/$B$17</f>
        <v>9.9781007430620877E-2</v>
      </c>
      <c r="J3" s="16">
        <f>F3*4</f>
        <v>0.24881143013656534</v>
      </c>
      <c r="K3" s="17">
        <f t="shared" ref="K3:M10" si="0">G3*4</f>
        <v>0.30147544927574693</v>
      </c>
      <c r="L3" s="17">
        <f t="shared" si="0"/>
        <v>0.3374302695309449</v>
      </c>
      <c r="M3" s="18">
        <f t="shared" si="0"/>
        <v>0.39912402972248351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20.027429622025501</v>
      </c>
      <c r="C4" s="12">
        <v>28.5167912315917</v>
      </c>
      <c r="D4" s="12">
        <v>27.649417469906702</v>
      </c>
      <c r="E4" s="12">
        <v>28.834320837055799</v>
      </c>
      <c r="F4" s="3">
        <f t="shared" ref="F4:I10" si="2">B4/$B$17</f>
        <v>4.5928993840242675E-2</v>
      </c>
      <c r="G4" s="2">
        <f t="shared" si="2"/>
        <v>6.5397684752258212E-2</v>
      </c>
      <c r="H4" s="2">
        <f t="shared" si="2"/>
        <v>6.3408532628922015E-2</v>
      </c>
      <c r="I4" s="2">
        <f t="shared" si="2"/>
        <v>6.6125876815278442E-2</v>
      </c>
      <c r="J4" s="9">
        <f t="shared" ref="J4:J10" si="3">F4*4</f>
        <v>0.1837159753609707</v>
      </c>
      <c r="K4" s="6">
        <f t="shared" si="0"/>
        <v>0.26159073900903285</v>
      </c>
      <c r="L4" s="6">
        <f t="shared" si="0"/>
        <v>0.25363413051568806</v>
      </c>
      <c r="M4" s="10">
        <f t="shared" si="0"/>
        <v>0.26450350726111377</v>
      </c>
      <c r="N4" s="2">
        <f t="shared" ref="N4:N9" si="4">(J4/$J$3)*100</f>
        <v>73.83743393948356</v>
      </c>
      <c r="O4" s="2">
        <f t="shared" ref="O4:O9" si="5">(K4/$K$3)*100</f>
        <v>86.770163088725269</v>
      </c>
      <c r="P4" s="2">
        <f t="shared" ref="P4:P9" si="6">(L4/$L$3)*100</f>
        <v>75.16638352221922</v>
      </c>
      <c r="Q4" s="4">
        <f t="shared" ref="Q4:Q9" si="7">(M4/$M$3)*100</f>
        <v>66.271005392741387</v>
      </c>
      <c r="R4" s="3">
        <f t="shared" ref="R4:R9" si="8">LN(N4)</f>
        <v>4.3018658379586157</v>
      </c>
      <c r="S4" s="2">
        <f t="shared" si="1"/>
        <v>4.4632628193556112</v>
      </c>
      <c r="T4" s="2">
        <f t="shared" si="1"/>
        <v>4.3197041033790926</v>
      </c>
      <c r="U4" s="4">
        <f t="shared" si="1"/>
        <v>4.1937524771445744</v>
      </c>
      <c r="V4" s="9">
        <f t="shared" ref="V4:V9" si="9">AVERAGE(R4:U4)</f>
        <v>4.3196463094594737</v>
      </c>
      <c r="W4" s="10">
        <f t="shared" ref="W4:W9" si="10">_xlfn.STDEV.S(R4:U4)</f>
        <v>0.11074160229502628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23.779967693255699</v>
      </c>
      <c r="C5" s="12">
        <v>28.9263564751781</v>
      </c>
      <c r="D5" s="12">
        <v>27.686367178844701</v>
      </c>
      <c r="E5" s="12">
        <v>24.532095304510701</v>
      </c>
      <c r="F5" s="3">
        <f t="shared" si="2"/>
        <v>5.4534706166364785E-2</v>
      </c>
      <c r="G5" s="2">
        <f t="shared" si="2"/>
        <v>6.6336942555424813E-2</v>
      </c>
      <c r="H5" s="2">
        <f t="shared" si="2"/>
        <v>6.3493269561530966E-2</v>
      </c>
      <c r="I5" s="2">
        <f t="shared" si="2"/>
        <v>5.6259563777968452E-2</v>
      </c>
      <c r="J5" s="9">
        <f t="shared" si="3"/>
        <v>0.21813882466545914</v>
      </c>
      <c r="K5" s="6">
        <f t="shared" si="0"/>
        <v>0.26534777022169925</v>
      </c>
      <c r="L5" s="6">
        <f t="shared" si="0"/>
        <v>0.25397307824612386</v>
      </c>
      <c r="M5" s="10">
        <f t="shared" si="0"/>
        <v>0.22503825511187381</v>
      </c>
      <c r="N5" s="2">
        <f t="shared" si="4"/>
        <v>87.67234871232769</v>
      </c>
      <c r="O5" s="2">
        <f t="shared" si="5"/>
        <v>88.016377737942037</v>
      </c>
      <c r="P5" s="2">
        <f t="shared" si="6"/>
        <v>75.266833233179341</v>
      </c>
      <c r="Q5" s="4">
        <f t="shared" si="7"/>
        <v>56.383038442547807</v>
      </c>
      <c r="R5" s="3">
        <f t="shared" si="8"/>
        <v>4.4736065556183657</v>
      </c>
      <c r="S5" s="2">
        <f t="shared" si="1"/>
        <v>4.477522907820199</v>
      </c>
      <c r="T5" s="2">
        <f t="shared" si="1"/>
        <v>4.3210395760633293</v>
      </c>
      <c r="U5" s="4">
        <f t="shared" si="1"/>
        <v>4.0321683764393645</v>
      </c>
      <c r="V5" s="9">
        <f t="shared" si="9"/>
        <v>4.3260843539853147</v>
      </c>
      <c r="W5" s="10">
        <f t="shared" si="10"/>
        <v>0.20905221612740468</v>
      </c>
      <c r="Z5" cm="1">
        <f t="array" ref="Z5:AA5">LINEST(R3:R9,A3:A9)</f>
        <v>-1.9077284799017102E-4</v>
      </c>
      <c r="AA5">
        <v>4.554134297240207</v>
      </c>
      <c r="AB5" cm="1">
        <f t="array" ref="AB5:AC5">LINEST(S3:S9,A3:A9)</f>
        <v>-1.8105147011326383E-3</v>
      </c>
      <c r="AC5">
        <v>4.5375633801628821</v>
      </c>
      <c r="AD5" cm="1">
        <f t="array" ref="AD5:AE5">LINEST(T3:T9,A3:A9)</f>
        <v>-1.391864333477907E-3</v>
      </c>
      <c r="AE5">
        <v>4.44904675858725</v>
      </c>
      <c r="AF5" cm="1">
        <f t="array" ref="AF5:AG5">LINEST(U3:U9,A3:A9)</f>
        <v>-1.2957699673952125E-3</v>
      </c>
      <c r="AG5">
        <v>4.3723809991901073</v>
      </c>
      <c r="AH5" cm="1">
        <f t="array" ref="AH5:AI5">LINEST(V3:V9,A3:A9)</f>
        <v>-1.1722304624989823E-3</v>
      </c>
      <c r="AI5">
        <v>4.4782813587951109</v>
      </c>
    </row>
    <row r="6" spans="1:35">
      <c r="A6">
        <v>60</v>
      </c>
      <c r="B6" s="12">
        <v>28.299502605548302</v>
      </c>
      <c r="C6" s="12">
        <v>28.580390699358801</v>
      </c>
      <c r="D6" s="12">
        <v>29.059167543758601</v>
      </c>
      <c r="E6" s="12">
        <v>31.189728749312501</v>
      </c>
      <c r="F6" s="3">
        <f t="shared" si="2"/>
        <v>6.4899375775247681E-2</v>
      </c>
      <c r="G6" s="2">
        <f t="shared" si="2"/>
        <v>6.554353769586839E-2</v>
      </c>
      <c r="H6" s="2">
        <f t="shared" si="2"/>
        <v>6.6641518772436778E-2</v>
      </c>
      <c r="I6" s="2">
        <f t="shared" si="2"/>
        <v>7.152754430506568E-2</v>
      </c>
      <c r="J6" s="9">
        <f t="shared" si="3"/>
        <v>0.25959750310099072</v>
      </c>
      <c r="K6" s="6">
        <f t="shared" si="0"/>
        <v>0.26217415078347356</v>
      </c>
      <c r="L6" s="6">
        <f t="shared" si="0"/>
        <v>0.26656607508974711</v>
      </c>
      <c r="M6" s="10">
        <f t="shared" si="0"/>
        <v>0.28611017722026272</v>
      </c>
      <c r="N6" s="2">
        <f t="shared" si="4"/>
        <v>104.3350391734436</v>
      </c>
      <c r="O6" s="2">
        <f t="shared" si="5"/>
        <v>86.963681922793612</v>
      </c>
      <c r="P6" s="2">
        <f t="shared" si="6"/>
        <v>78.998862627320094</v>
      </c>
      <c r="Q6" s="4">
        <f t="shared" si="7"/>
        <v>71.684528094988195</v>
      </c>
      <c r="R6" s="3">
        <f t="shared" si="8"/>
        <v>4.6476072516435956</v>
      </c>
      <c r="S6" s="2">
        <f t="shared" si="1"/>
        <v>4.4654905823351339</v>
      </c>
      <c r="T6" s="2">
        <f t="shared" si="1"/>
        <v>4.3694334552408511</v>
      </c>
      <c r="U6" s="4">
        <f t="shared" si="1"/>
        <v>4.2722749376395006</v>
      </c>
      <c r="V6" s="9">
        <f t="shared" si="9"/>
        <v>4.4387015567147703</v>
      </c>
      <c r="W6" s="10">
        <f t="shared" si="10"/>
        <v>0.1600574174955246</v>
      </c>
    </row>
    <row r="7" spans="1:35">
      <c r="A7">
        <v>90</v>
      </c>
      <c r="B7" s="12">
        <v>33.929650272257298</v>
      </c>
      <c r="C7" s="12">
        <v>32.679327240256903</v>
      </c>
      <c r="D7" s="12">
        <v>31.482458547487699</v>
      </c>
      <c r="E7" s="12">
        <v>31.942275014375301</v>
      </c>
      <c r="F7" s="3">
        <f t="shared" si="2"/>
        <v>7.781101857635625E-2</v>
      </c>
      <c r="G7" s="2">
        <f t="shared" si="2"/>
        <v>7.4943647180283318E-2</v>
      </c>
      <c r="H7" s="2">
        <f t="shared" si="2"/>
        <v>7.2198862859217935E-2</v>
      </c>
      <c r="I7" s="2">
        <f t="shared" si="2"/>
        <v>7.3253362017317428E-2</v>
      </c>
      <c r="J7" s="9">
        <f t="shared" si="3"/>
        <v>0.311244074305425</v>
      </c>
      <c r="K7" s="6">
        <f t="shared" si="0"/>
        <v>0.29977458872113327</v>
      </c>
      <c r="L7" s="6">
        <f t="shared" si="0"/>
        <v>0.28879545143687174</v>
      </c>
      <c r="M7" s="10">
        <f t="shared" si="0"/>
        <v>0.29301344806926971</v>
      </c>
      <c r="N7" s="2">
        <f t="shared" si="4"/>
        <v>125.09235372932514</v>
      </c>
      <c r="O7" s="2">
        <f t="shared" si="5"/>
        <v>99.435821205773223</v>
      </c>
      <c r="P7" s="2">
        <f t="shared" si="6"/>
        <v>85.586705614265284</v>
      </c>
      <c r="Q7" s="4">
        <f t="shared" si="7"/>
        <v>73.414133514588443</v>
      </c>
      <c r="R7" s="3">
        <f t="shared" si="8"/>
        <v>4.8290522943365009</v>
      </c>
      <c r="S7" s="2">
        <f t="shared" si="1"/>
        <v>4.5995124230468587</v>
      </c>
      <c r="T7" s="2">
        <f t="shared" si="1"/>
        <v>4.4495299628415577</v>
      </c>
      <c r="U7" s="4">
        <f t="shared" si="1"/>
        <v>4.2961164717788591</v>
      </c>
      <c r="V7" s="9">
        <f t="shared" si="9"/>
        <v>4.5435527880009445</v>
      </c>
      <c r="W7" s="10">
        <f t="shared" si="10"/>
        <v>0.22708770046601434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24.543920190522201</v>
      </c>
      <c r="C8" s="12">
        <v>17.0265443955767</v>
      </c>
      <c r="D8" s="12">
        <v>23.593025728009501</v>
      </c>
      <c r="E8" s="12">
        <v>41.597895371234998</v>
      </c>
      <c r="F8" s="3">
        <f t="shared" si="2"/>
        <v>5.6286681841895461E-2</v>
      </c>
      <c r="G8" s="2">
        <f t="shared" si="2"/>
        <v>3.9047050341648931E-2</v>
      </c>
      <c r="H8" s="2">
        <f t="shared" si="2"/>
        <v>5.4105991322157675E-2</v>
      </c>
      <c r="I8" s="2">
        <f t="shared" si="2"/>
        <v>9.5396639325665278E-2</v>
      </c>
      <c r="J8" s="9">
        <f t="shared" si="3"/>
        <v>0.22514672736758184</v>
      </c>
      <c r="K8" s="6">
        <f t="shared" si="0"/>
        <v>0.15618820136659572</v>
      </c>
      <c r="L8" s="6">
        <f t="shared" si="0"/>
        <v>0.2164239652886307</v>
      </c>
      <c r="M8" s="10">
        <f t="shared" si="0"/>
        <v>0.38158655730266111</v>
      </c>
      <c r="N8" s="2">
        <f t="shared" si="4"/>
        <v>90.488900467315901</v>
      </c>
      <c r="O8" s="2">
        <f t="shared" si="5"/>
        <v>51.807933860556901</v>
      </c>
      <c r="P8" s="2">
        <f t="shared" si="6"/>
        <v>64.138870999770518</v>
      </c>
      <c r="Q8" s="4">
        <f t="shared" si="7"/>
        <v>95.606009382091955</v>
      </c>
      <c r="R8" s="3">
        <f t="shared" si="8"/>
        <v>4.5052271964141601</v>
      </c>
      <c r="S8" s="2">
        <f t="shared" si="1"/>
        <v>3.9475433008683463</v>
      </c>
      <c r="T8" s="2">
        <f t="shared" si="1"/>
        <v>4.1610505919861502</v>
      </c>
      <c r="U8" s="4">
        <f t="shared" si="1"/>
        <v>4.5602356777270838</v>
      </c>
      <c r="V8" s="9">
        <f t="shared" si="9"/>
        <v>4.293514191748935</v>
      </c>
      <c r="W8" s="10">
        <f t="shared" si="10"/>
        <v>0.29051976985258271</v>
      </c>
      <c r="Z8">
        <f>-LN(2)/Z5</f>
        <v>3633.3639082415834</v>
      </c>
      <c r="AB8">
        <f>-LN(2)/AB5</f>
        <v>382.84537547600132</v>
      </c>
      <c r="AD8">
        <f>-LN(2)/AD5</f>
        <v>497.99909652685096</v>
      </c>
      <c r="AF8">
        <f>-LN(2)/AF5</f>
        <v>534.93073462207656</v>
      </c>
      <c r="AH8">
        <f>-LN(2)/AH5</f>
        <v>591.30623434088341</v>
      </c>
    </row>
    <row r="9" spans="1:35">
      <c r="A9">
        <v>240</v>
      </c>
      <c r="B9" s="12">
        <v>22.3263770127562</v>
      </c>
      <c r="C9" s="12">
        <v>21.907653333298899</v>
      </c>
      <c r="D9" s="12">
        <v>23.215386867982801</v>
      </c>
      <c r="E9" s="12">
        <v>22.1007254092201</v>
      </c>
      <c r="F9" s="3">
        <f t="shared" si="2"/>
        <v>5.120118016373322E-2</v>
      </c>
      <c r="G9" s="2">
        <f t="shared" si="2"/>
        <v>5.0240919278661485E-2</v>
      </c>
      <c r="H9" s="2">
        <f t="shared" si="2"/>
        <v>5.3239950437064386E-2</v>
      </c>
      <c r="I9" s="2">
        <f t="shared" si="2"/>
        <v>5.0683692333070594E-2</v>
      </c>
      <c r="J9" s="9">
        <f t="shared" si="3"/>
        <v>0.20480472065493288</v>
      </c>
      <c r="K9" s="6">
        <f t="shared" si="0"/>
        <v>0.20096367711464594</v>
      </c>
      <c r="L9" s="6">
        <f t="shared" si="0"/>
        <v>0.21295980174825754</v>
      </c>
      <c r="M9" s="10">
        <f t="shared" si="0"/>
        <v>0.20273476933228238</v>
      </c>
      <c r="N9" s="2">
        <f t="shared" si="4"/>
        <v>82.31322835229939</v>
      </c>
      <c r="O9" s="2">
        <f t="shared" si="5"/>
        <v>66.660047309800305</v>
      </c>
      <c r="P9" s="2">
        <f t="shared" si="6"/>
        <v>63.112240062010059</v>
      </c>
      <c r="Q9" s="4">
        <f t="shared" si="7"/>
        <v>50.794929454196655</v>
      </c>
      <c r="R9" s="3">
        <f t="shared" si="8"/>
        <v>4.4105318280875778</v>
      </c>
      <c r="S9" s="2">
        <f t="shared" si="1"/>
        <v>4.1996057825973185</v>
      </c>
      <c r="T9" s="2">
        <f t="shared" si="1"/>
        <v>4.1449147295314352</v>
      </c>
      <c r="U9" s="4">
        <f t="shared" si="1"/>
        <v>3.9277965357089313</v>
      </c>
      <c r="V9" s="9">
        <f t="shared" si="9"/>
        <v>4.1707122189813157</v>
      </c>
      <c r="W9" s="10">
        <f t="shared" si="10"/>
        <v>0.19834466850402815</v>
      </c>
    </row>
    <row r="10" spans="1:35" ht="16.5">
      <c r="A10" t="s">
        <v>1</v>
      </c>
      <c r="B10" s="12" t="s">
        <v>41</v>
      </c>
      <c r="C10" s="12">
        <v>27.283029661729799</v>
      </c>
      <c r="D10" s="12">
        <v>28.938909332088699</v>
      </c>
      <c r="E10" s="12">
        <v>28.4130412916948</v>
      </c>
      <c r="F10" s="3" t="e">
        <f t="shared" si="2"/>
        <v>#VALUE!</v>
      </c>
      <c r="G10" s="2">
        <f t="shared" si="2"/>
        <v>6.2568293831308644E-2</v>
      </c>
      <c r="H10" s="2">
        <f t="shared" si="2"/>
        <v>6.6365730078267487E-2</v>
      </c>
      <c r="I10" s="2">
        <f t="shared" si="2"/>
        <v>6.515975455150945E-2</v>
      </c>
      <c r="J10" s="9" t="e">
        <f t="shared" si="3"/>
        <v>#VALUE!</v>
      </c>
      <c r="K10" s="6">
        <f t="shared" si="0"/>
        <v>0.25027317532523458</v>
      </c>
      <c r="L10" s="6">
        <f t="shared" si="0"/>
        <v>0.26546292031306995</v>
      </c>
      <c r="M10" s="10">
        <f t="shared" si="0"/>
        <v>0.2606390182060378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0.38146467984011373</v>
      </c>
      <c r="AB11">
        <f t="shared" ref="AB11:AH11" si="11">(0.693/AB8)*(100/0.05)</f>
        <v>3.6202605249619406</v>
      </c>
      <c r="AD11">
        <f t="shared" si="11"/>
        <v>2.783137579297335</v>
      </c>
      <c r="AF11">
        <f t="shared" si="11"/>
        <v>2.5909896558461827</v>
      </c>
      <c r="AH11">
        <f t="shared" si="11"/>
        <v>2.3439631099863929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1.1764370726269107</v>
      </c>
      <c r="AB14">
        <f>(0.693/AB8)*(25.7)*(0.1/50000)*(120000000)</f>
        <v>11.164883458982624</v>
      </c>
      <c r="AD14">
        <f>(0.693/AD8)*(25.7)*(0.1/50000)*(120000000)</f>
        <v>8.5831962945529803</v>
      </c>
      <c r="AF14">
        <f>(0.693/AF8)*(25.7)*(0.1/50000)*(120000000)</f>
        <v>7.9906120986296258</v>
      </c>
      <c r="AH14">
        <f>(0.693/AH8)*(25.7)*(0.1/50000)*(120000000)</f>
        <v>7.2287822311980348</v>
      </c>
    </row>
    <row r="17" spans="1:2">
      <c r="A17" s="1" t="s">
        <v>5</v>
      </c>
      <c r="B17">
        <v>436.05200000000002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06793-DB79-4D36-9D96-9099CF318D07}">
  <dimension ref="A2:AI17"/>
  <sheetViews>
    <sheetView workbookViewId="0">
      <selection activeCell="G3" sqref="G3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15.5988493985442</v>
      </c>
      <c r="C3" s="12">
        <v>14.4407901802641</v>
      </c>
      <c r="D3" s="12">
        <v>13.2073219496982</v>
      </c>
      <c r="E3" s="12">
        <v>13.2984138402281</v>
      </c>
      <c r="F3" s="3">
        <f>B3/$B$17</f>
        <v>5.1978838382353211E-2</v>
      </c>
      <c r="G3" s="2">
        <f>C3/$B$17</f>
        <v>4.811992729178307E-2</v>
      </c>
      <c r="H3" s="2">
        <f>D3/$B$17</f>
        <v>4.4009736586798395E-2</v>
      </c>
      <c r="I3" s="2">
        <f>E3/$B$17</f>
        <v>4.4313275042412857E-2</v>
      </c>
      <c r="J3" s="16">
        <f>F3*4</f>
        <v>0.20791535352941284</v>
      </c>
      <c r="K3" s="17">
        <f t="shared" ref="K3:M10" si="0">G3*4</f>
        <v>0.19247970916713228</v>
      </c>
      <c r="L3" s="17">
        <f t="shared" si="0"/>
        <v>0.17603894634719358</v>
      </c>
      <c r="M3" s="18">
        <f t="shared" si="0"/>
        <v>0.17725310016965143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11.2713142343516</v>
      </c>
      <c r="C4" s="12">
        <v>10.058262530365701</v>
      </c>
      <c r="D4" s="12">
        <v>9.7525828077146102</v>
      </c>
      <c r="E4" s="12">
        <v>13.233630266380301</v>
      </c>
      <c r="F4" s="3">
        <f t="shared" ref="F4:I10" si="2">B4/$B$17</f>
        <v>3.7558527938525821E-2</v>
      </c>
      <c r="G4" s="2">
        <f t="shared" si="2"/>
        <v>3.3516369644670779E-2</v>
      </c>
      <c r="H4" s="2">
        <f t="shared" si="2"/>
        <v>3.24977767667931E-2</v>
      </c>
      <c r="I4" s="2">
        <f t="shared" si="2"/>
        <v>4.409740175401633E-2</v>
      </c>
      <c r="J4" s="9">
        <f t="shared" ref="J4:J10" si="3">F4*4</f>
        <v>0.15023411175410328</v>
      </c>
      <c r="K4" s="6">
        <f t="shared" si="0"/>
        <v>0.13406547857868312</v>
      </c>
      <c r="L4" s="6">
        <f t="shared" si="0"/>
        <v>0.1299911070671724</v>
      </c>
      <c r="M4" s="10">
        <f t="shared" si="0"/>
        <v>0.17638960701606532</v>
      </c>
      <c r="N4" s="2">
        <f t="shared" ref="N4:N9" si="4">(J4/$J$3)*100</f>
        <v>72.257343771801033</v>
      </c>
      <c r="O4" s="2">
        <f t="shared" ref="O4:O9" si="5">(K4/$K$3)*100</f>
        <v>69.651746232779573</v>
      </c>
      <c r="P4" s="2">
        <f t="shared" ref="P4:P9" si="6">(L4/$L$3)*100</f>
        <v>73.842243301545835</v>
      </c>
      <c r="Q4" s="4">
        <f t="shared" ref="Q4:Q9" si="7">(M4/$M$3)*100</f>
        <v>99.512847361902473</v>
      </c>
      <c r="R4" s="3">
        <f t="shared" ref="R4:R9" si="8">LN(N4)</f>
        <v>4.2802339657275104</v>
      </c>
      <c r="S4" s="2">
        <f t="shared" si="1"/>
        <v>4.2435077714517959</v>
      </c>
      <c r="T4" s="2">
        <f t="shared" si="1"/>
        <v>4.3019309703065973</v>
      </c>
      <c r="U4" s="4">
        <f t="shared" si="1"/>
        <v>4.600286755044479</v>
      </c>
      <c r="V4" s="9">
        <f t="shared" ref="V4:V9" si="9">AVERAGE(R4:U4)</f>
        <v>4.3564898656325957</v>
      </c>
      <c r="W4" s="10">
        <f t="shared" ref="W4:W9" si="10">_xlfn.STDEV.S(R4:U4)</f>
        <v>0.16431018655976753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12.8468842714407</v>
      </c>
      <c r="C5" s="12">
        <v>8.8392057398875092</v>
      </c>
      <c r="D5" s="12">
        <v>11.4709415000149</v>
      </c>
      <c r="E5" s="12">
        <v>13.923833374244399</v>
      </c>
      <c r="F5" s="3">
        <f t="shared" si="2"/>
        <v>4.2808678012131618E-2</v>
      </c>
      <c r="G5" s="2">
        <f t="shared" si="2"/>
        <v>2.9454201065936384E-2</v>
      </c>
      <c r="H5" s="2">
        <f t="shared" si="2"/>
        <v>3.8223730423241918E-2</v>
      </c>
      <c r="I5" s="2">
        <f t="shared" si="2"/>
        <v>4.6397312143433518E-2</v>
      </c>
      <c r="J5" s="9">
        <f t="shared" si="3"/>
        <v>0.17123471204852647</v>
      </c>
      <c r="K5" s="6">
        <f t="shared" si="0"/>
        <v>0.11781680426374554</v>
      </c>
      <c r="L5" s="6">
        <f t="shared" si="0"/>
        <v>0.15289492169296767</v>
      </c>
      <c r="M5" s="10">
        <f t="shared" si="0"/>
        <v>0.18558924857373407</v>
      </c>
      <c r="N5" s="2">
        <f t="shared" si="4"/>
        <v>82.357896683326317</v>
      </c>
      <c r="O5" s="2">
        <f t="shared" si="5"/>
        <v>61.20998663887417</v>
      </c>
      <c r="P5" s="2">
        <f t="shared" si="6"/>
        <v>86.852895262972083</v>
      </c>
      <c r="Q5" s="4">
        <f t="shared" si="7"/>
        <v>104.70296338744089</v>
      </c>
      <c r="R5" s="3">
        <f t="shared" si="8"/>
        <v>4.4110743437485702</v>
      </c>
      <c r="S5" s="2">
        <f t="shared" si="1"/>
        <v>4.1143103565795727</v>
      </c>
      <c r="T5" s="2">
        <f t="shared" si="1"/>
        <v>4.4642158284926916</v>
      </c>
      <c r="U5" s="4">
        <f t="shared" si="1"/>
        <v>4.6511274210809264</v>
      </c>
      <c r="V5" s="9">
        <f t="shared" si="9"/>
        <v>4.4101819874754398</v>
      </c>
      <c r="W5" s="10">
        <f t="shared" si="10"/>
        <v>0.22249732299446662</v>
      </c>
      <c r="Z5" cm="1">
        <f t="array" ref="Z5:AA5">LINEST(R3:R9,A3:A9)</f>
        <v>-1.3729692521450504E-3</v>
      </c>
      <c r="AA5">
        <v>4.4985946591918315</v>
      </c>
      <c r="AB5" cm="1">
        <f t="array" ref="AB5:AC5">LINEST(S3:S9,A3:A9)</f>
        <v>-1.6571838352725471E-3</v>
      </c>
      <c r="AC5">
        <v>4.4578438717927158</v>
      </c>
      <c r="AD5" cm="1">
        <f t="array" ref="AD5:AE5">LINEST(T3:T9,A3:A9)</f>
        <v>-2.672548016201079E-3</v>
      </c>
      <c r="AE5">
        <v>4.6141496063882981</v>
      </c>
      <c r="AF5" cm="1">
        <f t="array" ref="AF5:AG5">LINEST(U3:U9,A3:A9)</f>
        <v>-3.8091359952059861E-3</v>
      </c>
      <c r="AG5">
        <v>4.8071673504629659</v>
      </c>
      <c r="AH5" cm="1">
        <f t="array" ref="AH5:AI5">LINEST(V3:V9,A3:A9)</f>
        <v>-2.377959274706163E-3</v>
      </c>
      <c r="AI5">
        <v>4.5944388719589524</v>
      </c>
    </row>
    <row r="6" spans="1:35">
      <c r="A6">
        <v>60</v>
      </c>
      <c r="B6" s="12">
        <v>12.8767283370263</v>
      </c>
      <c r="C6" s="12">
        <v>12.8769811089927</v>
      </c>
      <c r="D6" s="12">
        <v>12.9772124206821</v>
      </c>
      <c r="E6" s="12">
        <v>13.704261814739599</v>
      </c>
      <c r="F6" s="3">
        <f t="shared" si="2"/>
        <v>4.2908125081727089E-2</v>
      </c>
      <c r="G6" s="2">
        <f t="shared" si="2"/>
        <v>4.2908967374184266E-2</v>
      </c>
      <c r="H6" s="2">
        <f t="shared" si="2"/>
        <v>4.3242960415468511E-2</v>
      </c>
      <c r="I6" s="2">
        <f t="shared" si="2"/>
        <v>4.5665650832187932E-2</v>
      </c>
      <c r="J6" s="9">
        <f t="shared" si="3"/>
        <v>0.17163250032690835</v>
      </c>
      <c r="K6" s="6">
        <f t="shared" si="0"/>
        <v>0.17163586949673706</v>
      </c>
      <c r="L6" s="6">
        <f t="shared" si="0"/>
        <v>0.17297184166187404</v>
      </c>
      <c r="M6" s="10">
        <f t="shared" si="0"/>
        <v>0.18266260332875173</v>
      </c>
      <c r="N6" s="2">
        <f t="shared" si="4"/>
        <v>82.54921890731282</v>
      </c>
      <c r="O6" s="2">
        <f t="shared" si="5"/>
        <v>89.170889876866823</v>
      </c>
      <c r="P6" s="2">
        <f t="shared" si="6"/>
        <v>98.257712427299793</v>
      </c>
      <c r="Q6" s="4">
        <f t="shared" si="7"/>
        <v>103.05185249449673</v>
      </c>
      <c r="R6" s="3">
        <f t="shared" si="8"/>
        <v>4.4133947082658027</v>
      </c>
      <c r="S6" s="2">
        <f t="shared" si="1"/>
        <v>4.4905546396514033</v>
      </c>
      <c r="T6" s="2">
        <f t="shared" si="1"/>
        <v>4.5875937456563491</v>
      </c>
      <c r="U6" s="4">
        <f t="shared" si="1"/>
        <v>4.6352322838318205</v>
      </c>
      <c r="V6" s="9">
        <f t="shared" si="9"/>
        <v>4.5316938443513433</v>
      </c>
      <c r="W6" s="10">
        <f t="shared" si="10"/>
        <v>9.9217147674332068E-2</v>
      </c>
    </row>
    <row r="7" spans="1:35">
      <c r="A7">
        <v>90</v>
      </c>
      <c r="B7" s="12">
        <v>11.756997387251101</v>
      </c>
      <c r="C7" s="12">
        <v>10.7129805039947</v>
      </c>
      <c r="D7" s="12">
        <v>11.148430882648499</v>
      </c>
      <c r="E7" s="12">
        <v>13.359747837883001</v>
      </c>
      <c r="F7" s="3">
        <f t="shared" si="2"/>
        <v>3.91769323133992E-2</v>
      </c>
      <c r="G7" s="2">
        <f t="shared" si="2"/>
        <v>3.5698035668092966E-2</v>
      </c>
      <c r="H7" s="2">
        <f t="shared" si="2"/>
        <v>3.7149053257742412E-2</v>
      </c>
      <c r="I7" s="2">
        <f t="shared" si="2"/>
        <v>4.451765357508497E-2</v>
      </c>
      <c r="J7" s="9">
        <f t="shared" si="3"/>
        <v>0.1567077292535968</v>
      </c>
      <c r="K7" s="6">
        <f t="shared" si="0"/>
        <v>0.14279214267237186</v>
      </c>
      <c r="L7" s="6">
        <f t="shared" si="0"/>
        <v>0.14859621303096965</v>
      </c>
      <c r="M7" s="10">
        <f t="shared" si="0"/>
        <v>0.17807061430033988</v>
      </c>
      <c r="N7" s="2">
        <f t="shared" si="4"/>
        <v>75.370926963038386</v>
      </c>
      <c r="O7" s="2">
        <f t="shared" si="5"/>
        <v>74.185556124455616</v>
      </c>
      <c r="P7" s="2">
        <f t="shared" si="6"/>
        <v>84.410987519716301</v>
      </c>
      <c r="Q7" s="4">
        <f t="shared" si="7"/>
        <v>100.46121288141421</v>
      </c>
      <c r="R7" s="3">
        <f t="shared" si="8"/>
        <v>4.3224216166126848</v>
      </c>
      <c r="S7" s="2">
        <f t="shared" si="1"/>
        <v>4.3065694698288697</v>
      </c>
      <c r="T7" s="2">
        <f t="shared" si="1"/>
        <v>4.43569757701162</v>
      </c>
      <c r="U7" s="4">
        <f t="shared" si="1"/>
        <v>4.6097717115260846</v>
      </c>
      <c r="V7" s="9">
        <f t="shared" si="9"/>
        <v>4.4186150937448154</v>
      </c>
      <c r="W7" s="10">
        <f t="shared" si="10"/>
        <v>0.13980947826431295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16.1932651895074</v>
      </c>
      <c r="C8" s="12">
        <v>14.9261747715256</v>
      </c>
      <c r="D8" s="12">
        <v>14.027666988306001</v>
      </c>
      <c r="E8" s="12">
        <v>16.8389803010338</v>
      </c>
      <c r="F8" s="3">
        <f t="shared" si="2"/>
        <v>5.3959564110321226E-2</v>
      </c>
      <c r="G8" s="2">
        <f t="shared" si="2"/>
        <v>4.9737336792821059E-2</v>
      </c>
      <c r="H8" s="2">
        <f t="shared" si="2"/>
        <v>4.6743308858067309E-2</v>
      </c>
      <c r="I8" s="2">
        <f t="shared" si="2"/>
        <v>5.6111230593248247E-2</v>
      </c>
      <c r="J8" s="9">
        <f t="shared" si="3"/>
        <v>0.2158382564412849</v>
      </c>
      <c r="K8" s="6">
        <f t="shared" si="0"/>
        <v>0.19894934717128424</v>
      </c>
      <c r="L8" s="6">
        <f t="shared" si="0"/>
        <v>0.18697323543226924</v>
      </c>
      <c r="M8" s="10">
        <f t="shared" si="0"/>
        <v>0.22444492237299299</v>
      </c>
      <c r="N8" s="2">
        <f t="shared" si="4"/>
        <v>103.81063869376594</v>
      </c>
      <c r="O8" s="2">
        <f t="shared" si="5"/>
        <v>103.3612052055494</v>
      </c>
      <c r="P8" s="2">
        <f t="shared" si="6"/>
        <v>106.21128978101837</v>
      </c>
      <c r="Q8" s="4">
        <f t="shared" si="7"/>
        <v>126.62397563606706</v>
      </c>
      <c r="R8" s="3">
        <f t="shared" si="8"/>
        <v>4.6425684577126312</v>
      </c>
      <c r="S8" s="2">
        <f t="shared" si="1"/>
        <v>4.6382297002367192</v>
      </c>
      <c r="T8" s="2">
        <f t="shared" si="1"/>
        <v>4.6654304099469224</v>
      </c>
      <c r="U8" s="4">
        <f t="shared" si="1"/>
        <v>4.8412218727913441</v>
      </c>
      <c r="V8" s="9">
        <f t="shared" si="9"/>
        <v>4.6968626101719044</v>
      </c>
      <c r="W8" s="10">
        <f t="shared" si="10"/>
        <v>9.6976376906526496E-2</v>
      </c>
      <c r="Z8">
        <f>-LN(2)/Z5</f>
        <v>504.85266110439898</v>
      </c>
      <c r="AB8">
        <f>-LN(2)/AB5</f>
        <v>418.26812801728033</v>
      </c>
      <c r="AD8">
        <f>-LN(2)/AD5</f>
        <v>259.35817667561554</v>
      </c>
      <c r="AF8">
        <f>-LN(2)/AF5</f>
        <v>181.96965963733254</v>
      </c>
      <c r="AH8">
        <f>-LN(2)/AH5</f>
        <v>291.48824705822403</v>
      </c>
    </row>
    <row r="9" spans="1:35">
      <c r="A9">
        <v>240</v>
      </c>
      <c r="B9" s="12">
        <v>8.9829503074717696</v>
      </c>
      <c r="C9" s="12">
        <v>7.0407494314886101</v>
      </c>
      <c r="D9" s="12">
        <v>5.6482488626379199</v>
      </c>
      <c r="E9" s="12">
        <v>4.8344401332660096</v>
      </c>
      <c r="F9" s="3">
        <f t="shared" si="2"/>
        <v>2.9933189961585369E-2</v>
      </c>
      <c r="G9" s="2">
        <f t="shared" si="2"/>
        <v>2.3461344323520858E-2</v>
      </c>
      <c r="H9" s="2">
        <f t="shared" si="2"/>
        <v>1.8821222467970408E-2</v>
      </c>
      <c r="I9" s="2">
        <f t="shared" si="2"/>
        <v>1.6109430634008694E-2</v>
      </c>
      <c r="J9" s="9">
        <f t="shared" si="3"/>
        <v>0.11973275984634148</v>
      </c>
      <c r="K9" s="6">
        <f t="shared" si="0"/>
        <v>9.3845377294083432E-2</v>
      </c>
      <c r="L9" s="6">
        <f t="shared" si="0"/>
        <v>7.528488987188163E-2</v>
      </c>
      <c r="M9" s="10">
        <f t="shared" si="0"/>
        <v>6.4437722536034775E-2</v>
      </c>
      <c r="N9" s="2">
        <f t="shared" si="4"/>
        <v>57.587262226598114</v>
      </c>
      <c r="O9" s="2">
        <f t="shared" si="5"/>
        <v>48.755984565934916</v>
      </c>
      <c r="P9" s="2">
        <f t="shared" si="6"/>
        <v>42.766042079916041</v>
      </c>
      <c r="Q9" s="4">
        <f t="shared" si="7"/>
        <v>36.353509458712161</v>
      </c>
      <c r="R9" s="3">
        <f t="shared" si="8"/>
        <v>4.0533014013470323</v>
      </c>
      <c r="S9" s="2">
        <f t="shared" si="1"/>
        <v>3.8868279502362939</v>
      </c>
      <c r="T9" s="2">
        <f t="shared" si="1"/>
        <v>3.7557443783242159</v>
      </c>
      <c r="U9" s="4">
        <f t="shared" si="1"/>
        <v>3.5932907456386864</v>
      </c>
      <c r="V9" s="9">
        <f t="shared" si="9"/>
        <v>3.8222911188865574</v>
      </c>
      <c r="W9" s="10">
        <f t="shared" si="10"/>
        <v>0.19527791548650908</v>
      </c>
    </row>
    <row r="10" spans="1:35" ht="16.5">
      <c r="A10" t="s">
        <v>1</v>
      </c>
      <c r="B10" s="12">
        <v>13.631338540532299</v>
      </c>
      <c r="C10" s="12">
        <v>14.329858187395899</v>
      </c>
      <c r="D10" s="12">
        <v>12.0773295372005</v>
      </c>
      <c r="E10" s="12">
        <v>12.7603856307457</v>
      </c>
      <c r="F10" s="3">
        <f t="shared" si="2"/>
        <v>4.542265425035754E-2</v>
      </c>
      <c r="G10" s="2">
        <f t="shared" si="2"/>
        <v>4.775027719892002E-2</v>
      </c>
      <c r="H10" s="2">
        <f t="shared" si="2"/>
        <v>4.0244350340554812E-2</v>
      </c>
      <c r="I10" s="2">
        <f t="shared" si="2"/>
        <v>4.2520445287389866E-2</v>
      </c>
      <c r="J10" s="9">
        <f t="shared" si="3"/>
        <v>0.18169061700143016</v>
      </c>
      <c r="K10" s="6">
        <f t="shared" si="0"/>
        <v>0.19100110879568008</v>
      </c>
      <c r="L10" s="6">
        <f t="shared" si="0"/>
        <v>0.16097740136221925</v>
      </c>
      <c r="M10" s="10">
        <f t="shared" si="0"/>
        <v>0.17008178114955946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2.7453554408686927</v>
      </c>
      <c r="AB11">
        <f t="shared" ref="AB11:AH11" si="11">(0.693/AB8)*(100/0.05)</f>
        <v>3.3136639087708319</v>
      </c>
      <c r="AD11">
        <f t="shared" si="11"/>
        <v>5.3439610725421538</v>
      </c>
      <c r="AF11">
        <f t="shared" si="11"/>
        <v>7.6166543519524774</v>
      </c>
      <c r="AH11">
        <f t="shared" si="11"/>
        <v>4.7549086935335341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8.4666761796390464</v>
      </c>
      <c r="AB14">
        <f>(0.693/AB8)*(25.7)*(0.1/50000)*(120000000)</f>
        <v>10.219339494649246</v>
      </c>
      <c r="AD14">
        <f>(0.693/AD8)*(25.7)*(0.1/50000)*(120000000)</f>
        <v>16.480775947720002</v>
      </c>
      <c r="AF14">
        <f>(0.693/AF8)*(25.7)*(0.1/50000)*(120000000)</f>
        <v>23.489762021421434</v>
      </c>
      <c r="AH14">
        <f>(0.693/AH8)*(25.7)*(0.1/50000)*(120000000)</f>
        <v>14.664138410857419</v>
      </c>
    </row>
    <row r="17" spans="1:2">
      <c r="A17" s="1" t="s">
        <v>5</v>
      </c>
      <c r="B17">
        <v>300.10000000000002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AAB2C-67DB-457A-BF04-189DF8D21003}">
  <dimension ref="A2:AI17"/>
  <sheetViews>
    <sheetView workbookViewId="0">
      <selection activeCell="B2" sqref="B2:M2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3"/>
      <c r="C3" s="2"/>
      <c r="D3" s="2"/>
      <c r="E3" s="2"/>
      <c r="F3" s="3">
        <f>B3/$B$17</f>
        <v>0</v>
      </c>
      <c r="G3" s="2">
        <f>C3/$B$17</f>
        <v>0</v>
      </c>
      <c r="H3" s="2">
        <f>D3/$B$17</f>
        <v>0</v>
      </c>
      <c r="I3" s="4">
        <f>E3/$B$17</f>
        <v>0</v>
      </c>
      <c r="J3" s="9">
        <f>F3*2</f>
        <v>0</v>
      </c>
      <c r="K3" s="6">
        <f t="shared" ref="K3:M10" si="0">G3*2</f>
        <v>0</v>
      </c>
      <c r="L3" s="6">
        <f t="shared" si="0"/>
        <v>0</v>
      </c>
      <c r="M3" s="10">
        <f t="shared" si="0"/>
        <v>0</v>
      </c>
      <c r="N3" s="2" t="e">
        <f>(J3/$J$3)*100</f>
        <v>#DIV/0!</v>
      </c>
      <c r="O3" s="2" t="e">
        <f>(K3/$K$3)*100</f>
        <v>#DIV/0!</v>
      </c>
      <c r="P3" s="2" t="e">
        <f>(L3/$L$3)*100</f>
        <v>#DIV/0!</v>
      </c>
      <c r="Q3" s="4" t="e">
        <f>(M3/$M$3)*100</f>
        <v>#DIV/0!</v>
      </c>
      <c r="R3" s="3" t="e">
        <f>LN(N3)</f>
        <v>#DIV/0!</v>
      </c>
      <c r="S3" s="2" t="e">
        <f t="shared" ref="S3:U9" si="1">LN(O3)</f>
        <v>#DIV/0!</v>
      </c>
      <c r="T3" s="2" t="e">
        <f t="shared" si="1"/>
        <v>#DIV/0!</v>
      </c>
      <c r="U3" s="4" t="e">
        <f t="shared" si="1"/>
        <v>#DIV/0!</v>
      </c>
      <c r="V3" s="9" t="e">
        <f>AVERAGE(R3:U3)</f>
        <v>#DIV/0!</v>
      </c>
      <c r="W3" s="10" t="e">
        <f>_xlfn.STDEV.S(R3:U3)</f>
        <v>#DIV/0!</v>
      </c>
    </row>
    <row r="4" spans="1:35">
      <c r="A4">
        <v>15</v>
      </c>
      <c r="B4" s="3"/>
      <c r="C4" s="2"/>
      <c r="D4" s="2"/>
      <c r="E4" s="2"/>
      <c r="F4" s="3">
        <f t="shared" ref="F4:I10" si="2">B4/$B$17</f>
        <v>0</v>
      </c>
      <c r="G4" s="2">
        <f t="shared" si="2"/>
        <v>0</v>
      </c>
      <c r="H4" s="2">
        <f t="shared" si="2"/>
        <v>0</v>
      </c>
      <c r="I4" s="4">
        <f t="shared" si="2"/>
        <v>0</v>
      </c>
      <c r="J4" s="9">
        <f t="shared" ref="J4:J10" si="3">F4*2</f>
        <v>0</v>
      </c>
      <c r="K4" s="6">
        <f t="shared" si="0"/>
        <v>0</v>
      </c>
      <c r="L4" s="6">
        <f t="shared" si="0"/>
        <v>0</v>
      </c>
      <c r="M4" s="10">
        <f t="shared" si="0"/>
        <v>0</v>
      </c>
      <c r="N4" s="2" t="e">
        <f t="shared" ref="N4:N9" si="4">(J4/$J$3)*100</f>
        <v>#DIV/0!</v>
      </c>
      <c r="O4" s="2" t="e">
        <f t="shared" ref="O4:O9" si="5">(K4/$K$3)*100</f>
        <v>#DIV/0!</v>
      </c>
      <c r="P4" s="2" t="e">
        <f t="shared" ref="P4:P9" si="6">(L4/$L$3)*100</f>
        <v>#DIV/0!</v>
      </c>
      <c r="Q4" s="4" t="e">
        <f t="shared" ref="Q4:Q9" si="7">(M4/$M$3)*100</f>
        <v>#DIV/0!</v>
      </c>
      <c r="R4" s="3" t="e">
        <f t="shared" ref="R4:R9" si="8">LN(N4)</f>
        <v>#DIV/0!</v>
      </c>
      <c r="S4" s="2" t="e">
        <f t="shared" si="1"/>
        <v>#DIV/0!</v>
      </c>
      <c r="T4" s="2" t="e">
        <f t="shared" si="1"/>
        <v>#DIV/0!</v>
      </c>
      <c r="U4" s="4" t="e">
        <f t="shared" si="1"/>
        <v>#DIV/0!</v>
      </c>
      <c r="V4" s="9" t="e">
        <f t="shared" ref="V4:V9" si="9">AVERAGE(R4:U4)</f>
        <v>#DIV/0!</v>
      </c>
      <c r="W4" s="10" t="e">
        <f t="shared" ref="W4:W9" si="10">_xlfn.STDEV.S(R4:U4)</f>
        <v>#DIV/0!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3"/>
      <c r="C5" s="2"/>
      <c r="D5" s="2"/>
      <c r="E5" s="2"/>
      <c r="F5" s="3">
        <f t="shared" si="2"/>
        <v>0</v>
      </c>
      <c r="G5" s="2">
        <f t="shared" si="2"/>
        <v>0</v>
      </c>
      <c r="H5" s="2">
        <f t="shared" si="2"/>
        <v>0</v>
      </c>
      <c r="I5" s="4">
        <f t="shared" si="2"/>
        <v>0</v>
      </c>
      <c r="J5" s="9">
        <f t="shared" si="3"/>
        <v>0</v>
      </c>
      <c r="K5" s="6">
        <f t="shared" si="0"/>
        <v>0</v>
      </c>
      <c r="L5" s="6">
        <f t="shared" si="0"/>
        <v>0</v>
      </c>
      <c r="M5" s="10">
        <f t="shared" si="0"/>
        <v>0</v>
      </c>
      <c r="N5" s="2" t="e">
        <f t="shared" si="4"/>
        <v>#DIV/0!</v>
      </c>
      <c r="O5" s="2" t="e">
        <f t="shared" si="5"/>
        <v>#DIV/0!</v>
      </c>
      <c r="P5" s="2" t="e">
        <f t="shared" si="6"/>
        <v>#DIV/0!</v>
      </c>
      <c r="Q5" s="4" t="e">
        <f t="shared" si="7"/>
        <v>#DIV/0!</v>
      </c>
      <c r="R5" s="3" t="e">
        <f t="shared" si="8"/>
        <v>#DIV/0!</v>
      </c>
      <c r="S5" s="2" t="e">
        <f t="shared" si="1"/>
        <v>#DIV/0!</v>
      </c>
      <c r="T5" s="2" t="e">
        <f t="shared" si="1"/>
        <v>#DIV/0!</v>
      </c>
      <c r="U5" s="4" t="e">
        <f t="shared" si="1"/>
        <v>#DIV/0!</v>
      </c>
      <c r="V5" s="9" t="e">
        <f t="shared" si="9"/>
        <v>#DIV/0!</v>
      </c>
      <c r="W5" s="10" t="e">
        <f t="shared" si="10"/>
        <v>#DIV/0!</v>
      </c>
      <c r="Z5" t="e" cm="1">
        <f t="array" ref="Z5">LINEST(R3:R9,A3:A9)</f>
        <v>#VALUE!</v>
      </c>
      <c r="AB5" t="e" cm="1">
        <f t="array" ref="AB5">LINEST(S3:S9,A3:A9)</f>
        <v>#VALUE!</v>
      </c>
      <c r="AD5" t="e" cm="1">
        <f t="array" ref="AD5">LINEST(T3:T9,A3:A9)</f>
        <v>#VALUE!</v>
      </c>
      <c r="AF5" t="e" cm="1">
        <f t="array" ref="AF5">LINEST(U3:U9,A3:A9)</f>
        <v>#VALUE!</v>
      </c>
      <c r="AH5" t="e" cm="1">
        <f t="array" ref="AH5">LINEST(V3:V9,A3:A9)</f>
        <v>#VALUE!</v>
      </c>
    </row>
    <row r="6" spans="1:35">
      <c r="A6">
        <v>60</v>
      </c>
      <c r="B6" s="3"/>
      <c r="C6" s="2"/>
      <c r="D6" s="2"/>
      <c r="E6" s="2"/>
      <c r="F6" s="3">
        <f t="shared" si="2"/>
        <v>0</v>
      </c>
      <c r="G6" s="2">
        <f t="shared" si="2"/>
        <v>0</v>
      </c>
      <c r="H6" s="2">
        <f t="shared" si="2"/>
        <v>0</v>
      </c>
      <c r="I6" s="4">
        <f t="shared" si="2"/>
        <v>0</v>
      </c>
      <c r="J6" s="9">
        <f t="shared" si="3"/>
        <v>0</v>
      </c>
      <c r="K6" s="6">
        <f t="shared" si="0"/>
        <v>0</v>
      </c>
      <c r="L6" s="6">
        <f t="shared" si="0"/>
        <v>0</v>
      </c>
      <c r="M6" s="10">
        <f t="shared" si="0"/>
        <v>0</v>
      </c>
      <c r="N6" s="2" t="e">
        <f t="shared" si="4"/>
        <v>#DIV/0!</v>
      </c>
      <c r="O6" s="2" t="e">
        <f t="shared" si="5"/>
        <v>#DIV/0!</v>
      </c>
      <c r="P6" s="2" t="e">
        <f t="shared" si="6"/>
        <v>#DIV/0!</v>
      </c>
      <c r="Q6" s="4" t="e">
        <f t="shared" si="7"/>
        <v>#DIV/0!</v>
      </c>
      <c r="R6" s="3" t="e">
        <f t="shared" si="8"/>
        <v>#DIV/0!</v>
      </c>
      <c r="S6" s="2" t="e">
        <f t="shared" si="1"/>
        <v>#DIV/0!</v>
      </c>
      <c r="T6" s="2" t="e">
        <f t="shared" si="1"/>
        <v>#DIV/0!</v>
      </c>
      <c r="U6" s="4" t="e">
        <f t="shared" si="1"/>
        <v>#DIV/0!</v>
      </c>
      <c r="V6" s="9" t="e">
        <f t="shared" si="9"/>
        <v>#DIV/0!</v>
      </c>
      <c r="W6" s="10" t="e">
        <f t="shared" si="10"/>
        <v>#DIV/0!</v>
      </c>
    </row>
    <row r="7" spans="1:35">
      <c r="A7">
        <v>90</v>
      </c>
      <c r="B7" s="3"/>
      <c r="C7" s="2"/>
      <c r="D7" s="2"/>
      <c r="E7" s="2"/>
      <c r="F7" s="3">
        <f t="shared" si="2"/>
        <v>0</v>
      </c>
      <c r="G7" s="2">
        <f t="shared" si="2"/>
        <v>0</v>
      </c>
      <c r="H7" s="2">
        <f t="shared" si="2"/>
        <v>0</v>
      </c>
      <c r="I7" s="4">
        <f t="shared" si="2"/>
        <v>0</v>
      </c>
      <c r="J7" s="9">
        <f t="shared" si="3"/>
        <v>0</v>
      </c>
      <c r="K7" s="6">
        <f t="shared" si="0"/>
        <v>0</v>
      </c>
      <c r="L7" s="6">
        <f t="shared" si="0"/>
        <v>0</v>
      </c>
      <c r="M7" s="10">
        <f t="shared" si="0"/>
        <v>0</v>
      </c>
      <c r="N7" s="2" t="e">
        <f t="shared" si="4"/>
        <v>#DIV/0!</v>
      </c>
      <c r="O7" s="2" t="e">
        <f t="shared" si="5"/>
        <v>#DIV/0!</v>
      </c>
      <c r="P7" s="2" t="e">
        <f t="shared" si="6"/>
        <v>#DIV/0!</v>
      </c>
      <c r="Q7" s="4" t="e">
        <f t="shared" si="7"/>
        <v>#DIV/0!</v>
      </c>
      <c r="R7" s="3" t="e">
        <f t="shared" si="8"/>
        <v>#DIV/0!</v>
      </c>
      <c r="S7" s="2" t="e">
        <f t="shared" si="1"/>
        <v>#DIV/0!</v>
      </c>
      <c r="T7" s="2" t="e">
        <f t="shared" si="1"/>
        <v>#DIV/0!</v>
      </c>
      <c r="U7" s="4" t="e">
        <f t="shared" si="1"/>
        <v>#DIV/0!</v>
      </c>
      <c r="V7" s="9" t="e">
        <f t="shared" si="9"/>
        <v>#DIV/0!</v>
      </c>
      <c r="W7" s="10" t="e">
        <f t="shared" si="10"/>
        <v>#DIV/0!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3"/>
      <c r="C8" s="2"/>
      <c r="D8" s="2"/>
      <c r="E8" s="2"/>
      <c r="F8" s="3">
        <f t="shared" si="2"/>
        <v>0</v>
      </c>
      <c r="G8" s="2">
        <f t="shared" si="2"/>
        <v>0</v>
      </c>
      <c r="H8" s="2">
        <f t="shared" si="2"/>
        <v>0</v>
      </c>
      <c r="I8" s="4">
        <f t="shared" si="2"/>
        <v>0</v>
      </c>
      <c r="J8" s="9">
        <f t="shared" si="3"/>
        <v>0</v>
      </c>
      <c r="K8" s="6">
        <f t="shared" si="0"/>
        <v>0</v>
      </c>
      <c r="L8" s="6">
        <f t="shared" si="0"/>
        <v>0</v>
      </c>
      <c r="M8" s="10">
        <f t="shared" si="0"/>
        <v>0</v>
      </c>
      <c r="N8" s="2" t="e">
        <f t="shared" si="4"/>
        <v>#DIV/0!</v>
      </c>
      <c r="O8" s="2" t="e">
        <f t="shared" si="5"/>
        <v>#DIV/0!</v>
      </c>
      <c r="P8" s="2" t="e">
        <f t="shared" si="6"/>
        <v>#DIV/0!</v>
      </c>
      <c r="Q8" s="4" t="e">
        <f t="shared" si="7"/>
        <v>#DIV/0!</v>
      </c>
      <c r="R8" s="3" t="e">
        <f t="shared" si="8"/>
        <v>#DIV/0!</v>
      </c>
      <c r="S8" s="2" t="e">
        <f t="shared" si="1"/>
        <v>#DIV/0!</v>
      </c>
      <c r="T8" s="2" t="e">
        <f t="shared" si="1"/>
        <v>#DIV/0!</v>
      </c>
      <c r="U8" s="4" t="e">
        <f t="shared" si="1"/>
        <v>#DIV/0!</v>
      </c>
      <c r="V8" s="9" t="e">
        <f t="shared" si="9"/>
        <v>#DIV/0!</v>
      </c>
      <c r="W8" s="10" t="e">
        <f t="shared" si="10"/>
        <v>#DIV/0!</v>
      </c>
      <c r="Z8" t="e">
        <f>-LN(2)/Z5</f>
        <v>#VALUE!</v>
      </c>
      <c r="AB8" t="e">
        <f>-LN(2)/AB5</f>
        <v>#VALUE!</v>
      </c>
      <c r="AD8" t="e">
        <f>-LN(2)/AD5</f>
        <v>#VALUE!</v>
      </c>
      <c r="AF8" t="e">
        <f>-LN(2)/AF5</f>
        <v>#VALUE!</v>
      </c>
      <c r="AH8" t="e">
        <f>-LN(2)/AH5</f>
        <v>#VALUE!</v>
      </c>
    </row>
    <row r="9" spans="1:35">
      <c r="A9">
        <v>240</v>
      </c>
      <c r="B9" s="3"/>
      <c r="C9" s="2"/>
      <c r="D9" s="2"/>
      <c r="E9" s="2"/>
      <c r="F9" s="3">
        <f t="shared" si="2"/>
        <v>0</v>
      </c>
      <c r="G9" s="2">
        <f t="shared" si="2"/>
        <v>0</v>
      </c>
      <c r="H9" s="2">
        <f t="shared" si="2"/>
        <v>0</v>
      </c>
      <c r="I9" s="4">
        <f t="shared" si="2"/>
        <v>0</v>
      </c>
      <c r="J9" s="9">
        <f t="shared" si="3"/>
        <v>0</v>
      </c>
      <c r="K9" s="6">
        <f t="shared" si="0"/>
        <v>0</v>
      </c>
      <c r="L9" s="6">
        <f t="shared" si="0"/>
        <v>0</v>
      </c>
      <c r="M9" s="10">
        <f t="shared" si="0"/>
        <v>0</v>
      </c>
      <c r="N9" s="2" t="e">
        <f t="shared" si="4"/>
        <v>#DIV/0!</v>
      </c>
      <c r="O9" s="2" t="e">
        <f t="shared" si="5"/>
        <v>#DIV/0!</v>
      </c>
      <c r="P9" s="2" t="e">
        <f t="shared" si="6"/>
        <v>#DIV/0!</v>
      </c>
      <c r="Q9" s="4" t="e">
        <f t="shared" si="7"/>
        <v>#DIV/0!</v>
      </c>
      <c r="R9" s="3" t="e">
        <f t="shared" si="8"/>
        <v>#DIV/0!</v>
      </c>
      <c r="S9" s="2" t="e">
        <f t="shared" si="1"/>
        <v>#DIV/0!</v>
      </c>
      <c r="T9" s="2" t="e">
        <f t="shared" si="1"/>
        <v>#DIV/0!</v>
      </c>
      <c r="U9" s="4" t="e">
        <f t="shared" si="1"/>
        <v>#DIV/0!</v>
      </c>
      <c r="V9" s="9" t="e">
        <f t="shared" si="9"/>
        <v>#DIV/0!</v>
      </c>
      <c r="W9" s="10" t="e">
        <f t="shared" si="10"/>
        <v>#DIV/0!</v>
      </c>
    </row>
    <row r="10" spans="1:35" ht="16.5">
      <c r="A10" t="s">
        <v>1</v>
      </c>
      <c r="B10" s="3"/>
      <c r="C10" s="2"/>
      <c r="D10" s="2"/>
      <c r="E10" s="2"/>
      <c r="F10" s="3">
        <f t="shared" si="2"/>
        <v>0</v>
      </c>
      <c r="G10" s="2">
        <f t="shared" si="2"/>
        <v>0</v>
      </c>
      <c r="H10" s="2">
        <f t="shared" si="2"/>
        <v>0</v>
      </c>
      <c r="I10" s="4">
        <f t="shared" si="2"/>
        <v>0</v>
      </c>
      <c r="J10" s="9">
        <f t="shared" si="3"/>
        <v>0</v>
      </c>
      <c r="K10" s="6">
        <f t="shared" si="0"/>
        <v>0</v>
      </c>
      <c r="L10" s="6">
        <f t="shared" si="0"/>
        <v>0</v>
      </c>
      <c r="M10" s="10">
        <f t="shared" si="0"/>
        <v>0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 t="e">
        <f>(0.693/Z8)*(100/0.05)</f>
        <v>#VALUE!</v>
      </c>
      <c r="AB11" t="e">
        <f t="shared" ref="AB11:AH11" si="11">(0.693/AB8)*(100/0.05)</f>
        <v>#VALUE!</v>
      </c>
      <c r="AD11" t="e">
        <f t="shared" si="11"/>
        <v>#VALUE!</v>
      </c>
      <c r="AF11" t="e">
        <f t="shared" si="11"/>
        <v>#VALUE!</v>
      </c>
      <c r="AH11" t="e">
        <f t="shared" si="11"/>
        <v>#VALUE!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 t="e">
        <f>(0.693/Z8)*(25.7)*(0.1/50000)*(120000000)</f>
        <v>#VALUE!</v>
      </c>
      <c r="AB14" t="e">
        <f>(0.693/AB8)*(25.7)*(0.1/50000)*(120000000)</f>
        <v>#VALUE!</v>
      </c>
      <c r="AD14" t="e">
        <f>(0.693/AD8)*(25.7)*(0.1/50000)*(120000000)</f>
        <v>#VALUE!</v>
      </c>
      <c r="AF14" t="e">
        <f>(0.693/AF8)*(25.7)*(0.1/50000)*(120000000)</f>
        <v>#VALUE!</v>
      </c>
      <c r="AH14" t="e">
        <f>(0.693/AH8)*(25.7)*(0.1/50000)*(120000000)</f>
        <v>#VALUE!</v>
      </c>
    </row>
    <row r="17" spans="1:2">
      <c r="A17" s="1" t="s">
        <v>5</v>
      </c>
      <c r="B17">
        <v>562.08199999999999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35E26-61FB-4DFC-A3C6-6DCE1E461C02}">
  <dimension ref="A2:AI17"/>
  <sheetViews>
    <sheetView workbookViewId="0">
      <selection activeCell="J3" sqref="J3:M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33.617349098189599</v>
      </c>
      <c r="C3" s="12">
        <v>31.901727078041901</v>
      </c>
      <c r="D3" s="12">
        <v>32.021612939664102</v>
      </c>
      <c r="E3" s="12">
        <v>31.741977083919402</v>
      </c>
      <c r="F3" s="3">
        <f>B3/$B$17</f>
        <v>8.4226565525491945E-2</v>
      </c>
      <c r="G3" s="2">
        <f>C3/$B$17</f>
        <v>7.9928161446250354E-2</v>
      </c>
      <c r="H3" s="2">
        <f>D3/$B$17</f>
        <v>8.0228529400606582E-2</v>
      </c>
      <c r="I3" s="2">
        <f>E3/$B$17</f>
        <v>7.9527915926939599E-2</v>
      </c>
      <c r="J3" s="16">
        <f>F3*4</f>
        <v>0.33690626210196778</v>
      </c>
      <c r="K3" s="17">
        <f t="shared" ref="K3:M10" si="0">G3*4</f>
        <v>0.31971264578500141</v>
      </c>
      <c r="L3" s="17">
        <f t="shared" si="0"/>
        <v>0.32091411760242633</v>
      </c>
      <c r="M3" s="18">
        <f t="shared" si="0"/>
        <v>0.3181116637077584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40.748289408839597</v>
      </c>
      <c r="C4" s="12">
        <v>27.179992675717799</v>
      </c>
      <c r="D4" s="12">
        <v>26.471956688854402</v>
      </c>
      <c r="E4" s="12">
        <v>25.376008983829902</v>
      </c>
      <c r="F4" s="3">
        <f t="shared" ref="F4:I10" si="2">B4/$B$17</f>
        <v>0.10209277530839475</v>
      </c>
      <c r="G4" s="2">
        <f t="shared" si="2"/>
        <v>6.8098095046019588E-2</v>
      </c>
      <c r="H4" s="2">
        <f t="shared" si="2"/>
        <v>6.6324146741298329E-2</v>
      </c>
      <c r="I4" s="2">
        <f t="shared" si="2"/>
        <v>6.3578305273544716E-2</v>
      </c>
      <c r="J4" s="9">
        <f t="shared" ref="J4:J10" si="3">F4*4</f>
        <v>0.408371101233579</v>
      </c>
      <c r="K4" s="6">
        <f t="shared" si="0"/>
        <v>0.27239238018407835</v>
      </c>
      <c r="L4" s="6">
        <f t="shared" si="0"/>
        <v>0.26529658696519332</v>
      </c>
      <c r="M4" s="10">
        <f t="shared" si="0"/>
        <v>0.25431322109417887</v>
      </c>
      <c r="N4" s="2">
        <f t="shared" ref="N4:N9" si="4">(J4/$J$3)*100</f>
        <v>121.21208394457854</v>
      </c>
      <c r="O4" s="2">
        <f t="shared" ref="O4:O9" si="5">(K4/$K$3)*100</f>
        <v>85.199126082505757</v>
      </c>
      <c r="P4" s="2">
        <f t="shared" ref="P4:P9" si="6">(L4/$L$3)*100</f>
        <v>82.669029629249152</v>
      </c>
      <c r="Q4" s="4">
        <f t="shared" ref="Q4:Q9" si="7">(M4/$M$3)*100</f>
        <v>79.944638976774627</v>
      </c>
      <c r="R4" s="3">
        <f t="shared" ref="R4:R9" si="8">LN(N4)</f>
        <v>4.7975417711782731</v>
      </c>
      <c r="S4" s="2">
        <f t="shared" si="1"/>
        <v>4.4449911765350789</v>
      </c>
      <c r="T4" s="2">
        <f t="shared" si="1"/>
        <v>4.4148450413131393</v>
      </c>
      <c r="U4" s="4">
        <f t="shared" si="1"/>
        <v>4.3813343823321924</v>
      </c>
      <c r="V4" s="9">
        <f t="shared" ref="V4:V9" si="9">AVERAGE(R4:U4)</f>
        <v>4.5096780928396711</v>
      </c>
      <c r="W4" s="10">
        <f t="shared" ref="W4:W9" si="10">_xlfn.STDEV.S(R4:U4)</f>
        <v>0.19366234372939647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21.648066855816001</v>
      </c>
      <c r="C5" s="12">
        <v>22.193238140789799</v>
      </c>
      <c r="D5" s="12">
        <v>21.9177724874307</v>
      </c>
      <c r="E5" s="12">
        <v>21.5456841379875</v>
      </c>
      <c r="F5" s="3">
        <f t="shared" si="2"/>
        <v>5.4238135083346281E-2</v>
      </c>
      <c r="G5" s="2">
        <f t="shared" si="2"/>
        <v>5.5604034126198978E-2</v>
      </c>
      <c r="H5" s="2">
        <f t="shared" si="2"/>
        <v>5.4913868883398144E-2</v>
      </c>
      <c r="I5" s="2">
        <f t="shared" si="2"/>
        <v>5.398162036927192E-2</v>
      </c>
      <c r="J5" s="9">
        <f t="shared" si="3"/>
        <v>0.21695254033338512</v>
      </c>
      <c r="K5" s="6">
        <f t="shared" si="0"/>
        <v>0.22241613650479591</v>
      </c>
      <c r="L5" s="6">
        <f t="shared" si="0"/>
        <v>0.21965547553359258</v>
      </c>
      <c r="M5" s="10">
        <f t="shared" si="0"/>
        <v>0.21592648147708768</v>
      </c>
      <c r="N5" s="2">
        <f t="shared" si="4"/>
        <v>64.395520279086554</v>
      </c>
      <c r="O5" s="2">
        <f t="shared" si="5"/>
        <v>69.567513026796277</v>
      </c>
      <c r="P5" s="2">
        <f t="shared" si="6"/>
        <v>68.446809749180019</v>
      </c>
      <c r="Q5" s="4">
        <f t="shared" si="7"/>
        <v>67.877574484491149</v>
      </c>
      <c r="R5" s="3">
        <f t="shared" si="8"/>
        <v>4.1650440698070881</v>
      </c>
      <c r="S5" s="2">
        <f t="shared" si="1"/>
        <v>4.2422976915144393</v>
      </c>
      <c r="T5" s="2">
        <f t="shared" si="1"/>
        <v>4.2260569436239193</v>
      </c>
      <c r="U5" s="4">
        <f t="shared" si="1"/>
        <v>4.2177057073247077</v>
      </c>
      <c r="V5" s="9">
        <f t="shared" si="9"/>
        <v>4.2127761030675384</v>
      </c>
      <c r="W5" s="10">
        <f t="shared" si="10"/>
        <v>3.3419320298400439E-2</v>
      </c>
      <c r="Z5" cm="1">
        <f t="array" ref="Z5:AA5">LINEST(R3:R9,A3:A9)</f>
        <v>-1.1155406871824527E-2</v>
      </c>
      <c r="AA5">
        <v>4.7720860697541942</v>
      </c>
      <c r="AB5" cm="1">
        <f t="array" ref="AB5:AC5">LINEST(S3:S9,A3:A9)</f>
        <v>-8.2935311230003684E-3</v>
      </c>
      <c r="AC5">
        <v>4.6553338570221925</v>
      </c>
      <c r="AD5" cm="1">
        <f t="array" ref="AD5:AE5">LINEST(T3:T9,A3:A9)</f>
        <v>-8.6227269350171044E-3</v>
      </c>
      <c r="AE5">
        <v>4.6415874584322436</v>
      </c>
      <c r="AF5" cm="1">
        <f t="array" ref="AF5:AG5">LINEST(U3:U9,A3:A9)</f>
        <v>-8.1537497239118958E-3</v>
      </c>
      <c r="AG5">
        <v>4.6299094933063358</v>
      </c>
      <c r="AH5" cm="1">
        <f t="array" ref="AH5:AI5">LINEST(V3:V9,A3:A9)</f>
        <v>-9.0563536634384774E-3</v>
      </c>
      <c r="AI5">
        <v>4.674729219628742</v>
      </c>
    </row>
    <row r="6" spans="1:35">
      <c r="A6">
        <v>60</v>
      </c>
      <c r="B6" s="12">
        <v>26.2690413822409</v>
      </c>
      <c r="C6" s="12">
        <v>25.459528182060801</v>
      </c>
      <c r="D6" s="12">
        <v>23.595344284457202</v>
      </c>
      <c r="E6" s="12">
        <v>25.912262190518302</v>
      </c>
      <c r="F6" s="3">
        <f t="shared" si="2"/>
        <v>6.5815752717763382E-2</v>
      </c>
      <c r="G6" s="2">
        <f t="shared" si="2"/>
        <v>6.3787558394660396E-2</v>
      </c>
      <c r="H6" s="2">
        <f t="shared" si="2"/>
        <v>5.9116940055764289E-2</v>
      </c>
      <c r="I6" s="2">
        <f t="shared" si="2"/>
        <v>6.4921860522933139E-2</v>
      </c>
      <c r="J6" s="9">
        <f t="shared" si="3"/>
        <v>0.26326301087105353</v>
      </c>
      <c r="K6" s="6">
        <f t="shared" si="0"/>
        <v>0.25515023357864158</v>
      </c>
      <c r="L6" s="6">
        <f t="shared" si="0"/>
        <v>0.23646776022305716</v>
      </c>
      <c r="M6" s="10">
        <f t="shared" si="0"/>
        <v>0.25968744209173256</v>
      </c>
      <c r="N6" s="2">
        <f t="shared" si="4"/>
        <v>78.141323117162642</v>
      </c>
      <c r="O6" s="2">
        <f t="shared" si="5"/>
        <v>79.806112439550986</v>
      </c>
      <c r="P6" s="2">
        <f t="shared" si="6"/>
        <v>73.685683256855654</v>
      </c>
      <c r="Q6" s="4">
        <f t="shared" si="7"/>
        <v>81.63405235285596</v>
      </c>
      <c r="R6" s="3">
        <f t="shared" si="8"/>
        <v>4.3585190221321826</v>
      </c>
      <c r="S6" s="2">
        <f t="shared" si="1"/>
        <v>4.3796000985092185</v>
      </c>
      <c r="T6" s="2">
        <f t="shared" si="1"/>
        <v>4.299808523294498</v>
      </c>
      <c r="U6" s="4">
        <f t="shared" si="1"/>
        <v>4.4022464831669756</v>
      </c>
      <c r="V6" s="9">
        <f t="shared" si="9"/>
        <v>4.3600435317757187</v>
      </c>
      <c r="W6" s="10">
        <f t="shared" si="10"/>
        <v>4.3947426109388885E-2</v>
      </c>
    </row>
    <row r="7" spans="1:35">
      <c r="A7">
        <v>90</v>
      </c>
      <c r="B7" s="12">
        <v>17.235346502415801</v>
      </c>
      <c r="C7" s="12">
        <v>16.548920548620501</v>
      </c>
      <c r="D7" s="12">
        <v>16.083097732282202</v>
      </c>
      <c r="E7" s="12">
        <v>15.8473792382576</v>
      </c>
      <c r="F7" s="3">
        <f t="shared" si="2"/>
        <v>4.3182287731856291E-2</v>
      </c>
      <c r="G7" s="2">
        <f t="shared" si="2"/>
        <v>4.146248227048957E-2</v>
      </c>
      <c r="H7" s="2">
        <f t="shared" si="2"/>
        <v>4.0295386796988956E-2</v>
      </c>
      <c r="I7" s="2">
        <f t="shared" si="2"/>
        <v>3.970480604880014E-2</v>
      </c>
      <c r="J7" s="9">
        <f t="shared" si="3"/>
        <v>0.17272915092742516</v>
      </c>
      <c r="K7" s="6">
        <f t="shared" si="0"/>
        <v>0.16584992908195828</v>
      </c>
      <c r="L7" s="6">
        <f t="shared" si="0"/>
        <v>0.16118154718795583</v>
      </c>
      <c r="M7" s="10">
        <f t="shared" si="0"/>
        <v>0.15881922419520056</v>
      </c>
      <c r="N7" s="2">
        <f t="shared" si="4"/>
        <v>51.269201661543207</v>
      </c>
      <c r="O7" s="2">
        <f t="shared" si="5"/>
        <v>51.874685367774951</v>
      </c>
      <c r="P7" s="2">
        <f t="shared" si="6"/>
        <v>50.22575771740906</v>
      </c>
      <c r="Q7" s="4">
        <f t="shared" si="7"/>
        <v>49.925621193539129</v>
      </c>
      <c r="R7" s="3">
        <f t="shared" si="8"/>
        <v>3.9370902144152224</v>
      </c>
      <c r="S7" s="2">
        <f t="shared" si="1"/>
        <v>3.9488309133329498</v>
      </c>
      <c r="T7" s="2">
        <f t="shared" si="1"/>
        <v>3.9165279970463138</v>
      </c>
      <c r="U7" s="4">
        <f t="shared" si="1"/>
        <v>3.9105343217590556</v>
      </c>
      <c r="V7" s="9">
        <f t="shared" si="9"/>
        <v>3.9282458616383855</v>
      </c>
      <c r="W7" s="10">
        <f t="shared" si="10"/>
        <v>1.7822962013502398E-2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9.0020828861682602</v>
      </c>
      <c r="C8" s="12">
        <v>14.6399861248776</v>
      </c>
      <c r="D8" s="12">
        <v>14.4535384973076</v>
      </c>
      <c r="E8" s="12">
        <v>14.483730801773101</v>
      </c>
      <c r="F8" s="3">
        <f t="shared" si="2"/>
        <v>2.2554262736873349E-2</v>
      </c>
      <c r="G8" s="2">
        <f t="shared" si="2"/>
        <v>3.667974375486082E-2</v>
      </c>
      <c r="H8" s="2">
        <f t="shared" si="2"/>
        <v>3.6212608667119985E-2</v>
      </c>
      <c r="I8" s="2">
        <f t="shared" si="2"/>
        <v>3.6288253956788766E-2</v>
      </c>
      <c r="J8" s="9">
        <f t="shared" si="3"/>
        <v>9.0217050947493396E-2</v>
      </c>
      <c r="K8" s="6">
        <f t="shared" si="0"/>
        <v>0.14671897501944328</v>
      </c>
      <c r="L8" s="6">
        <f t="shared" si="0"/>
        <v>0.14485043466847994</v>
      </c>
      <c r="M8" s="10">
        <f t="shared" si="0"/>
        <v>0.14515301582715506</v>
      </c>
      <c r="N8" s="2">
        <f t="shared" si="4"/>
        <v>26.778086695280358</v>
      </c>
      <c r="O8" s="2">
        <f t="shared" si="5"/>
        <v>45.890888882170785</v>
      </c>
      <c r="P8" s="2">
        <f t="shared" si="6"/>
        <v>45.136822197374329</v>
      </c>
      <c r="Q8" s="4">
        <f t="shared" si="7"/>
        <v>45.629579920245767</v>
      </c>
      <c r="R8" s="3">
        <f t="shared" si="8"/>
        <v>3.2875838924261633</v>
      </c>
      <c r="S8" s="2">
        <f t="shared" si="1"/>
        <v>3.8262665980637949</v>
      </c>
      <c r="T8" s="2">
        <f t="shared" si="1"/>
        <v>3.8096983700936939</v>
      </c>
      <c r="U8" s="4">
        <f t="shared" si="1"/>
        <v>3.8205561886783443</v>
      </c>
      <c r="V8" s="9">
        <f t="shared" si="9"/>
        <v>3.6860262623154991</v>
      </c>
      <c r="W8" s="10">
        <f t="shared" si="10"/>
        <v>0.26571712102868528</v>
      </c>
      <c r="Z8">
        <f>-LN(2)/Z5</f>
        <v>62.135535576980466</v>
      </c>
      <c r="AB8">
        <f>-LN(2)/AB5</f>
        <v>83.576846855695408</v>
      </c>
      <c r="AD8">
        <f>-LN(2)/AD5</f>
        <v>80.386075748851297</v>
      </c>
      <c r="AF8">
        <f>-LN(2)/AF5</f>
        <v>85.00962183413651</v>
      </c>
      <c r="AH8">
        <f>-LN(2)/AH5</f>
        <v>76.537114860946602</v>
      </c>
    </row>
    <row r="9" spans="1:35">
      <c r="A9">
        <v>240</v>
      </c>
      <c r="B9" s="12">
        <v>2.6439515793130401</v>
      </c>
      <c r="C9" s="12">
        <v>4.0340084114200101</v>
      </c>
      <c r="D9" s="12">
        <v>3.6496548151293098</v>
      </c>
      <c r="E9" s="12">
        <v>4.0509762614206597</v>
      </c>
      <c r="F9" s="3">
        <f t="shared" si="2"/>
        <v>6.6242867720117263E-3</v>
      </c>
      <c r="G9" s="2">
        <f t="shared" si="2"/>
        <v>1.0107003761731792E-2</v>
      </c>
      <c r="H9" s="2">
        <f t="shared" si="2"/>
        <v>9.1440252928351919E-3</v>
      </c>
      <c r="I9" s="2">
        <f t="shared" si="2"/>
        <v>1.0149515850526545E-2</v>
      </c>
      <c r="J9" s="9">
        <f t="shared" si="3"/>
        <v>2.6497147088046905E-2</v>
      </c>
      <c r="K9" s="6">
        <f t="shared" si="0"/>
        <v>4.0428015046927168E-2</v>
      </c>
      <c r="L9" s="6">
        <f t="shared" si="0"/>
        <v>3.6576101171340768E-2</v>
      </c>
      <c r="M9" s="10">
        <f t="shared" si="0"/>
        <v>4.0598063402106178E-2</v>
      </c>
      <c r="N9" s="2">
        <f t="shared" si="4"/>
        <v>7.8648425596872098</v>
      </c>
      <c r="O9" s="2">
        <f t="shared" si="5"/>
        <v>12.645109782149177</v>
      </c>
      <c r="P9" s="2">
        <f t="shared" si="6"/>
        <v>11.397473394004473</v>
      </c>
      <c r="Q9" s="4">
        <f t="shared" si="7"/>
        <v>12.762205236021352</v>
      </c>
      <c r="R9" s="3">
        <f t="shared" si="8"/>
        <v>2.0624025184697303</v>
      </c>
      <c r="S9" s="2">
        <f t="shared" si="1"/>
        <v>2.5372705619465723</v>
      </c>
      <c r="T9" s="2">
        <f t="shared" si="1"/>
        <v>2.4333916987315547</v>
      </c>
      <c r="U9" s="4">
        <f t="shared" si="1"/>
        <v>2.5464880871238771</v>
      </c>
      <c r="V9" s="9">
        <f t="shared" si="9"/>
        <v>2.3948882165679333</v>
      </c>
      <c r="W9" s="10">
        <f t="shared" si="10"/>
        <v>0.22751154593900991</v>
      </c>
    </row>
    <row r="10" spans="1:35" ht="16.5">
      <c r="A10" t="s">
        <v>1</v>
      </c>
      <c r="B10" s="12">
        <v>0.19952786931277799</v>
      </c>
      <c r="C10" s="12">
        <v>22.861460380441098</v>
      </c>
      <c r="D10" s="12">
        <v>23.9110228771398</v>
      </c>
      <c r="E10" s="12">
        <v>21.443671408478</v>
      </c>
      <c r="F10" s="3">
        <f t="shared" si="2"/>
        <v>4.9990697094374765E-4</v>
      </c>
      <c r="G10" s="2">
        <f t="shared" si="2"/>
        <v>5.7278231103753408E-2</v>
      </c>
      <c r="H10" s="2">
        <f t="shared" si="2"/>
        <v>5.9907856781348932E-2</v>
      </c>
      <c r="I10" s="2">
        <f t="shared" si="2"/>
        <v>5.3726032642191765E-2</v>
      </c>
      <c r="J10" s="9">
        <f t="shared" si="3"/>
        <v>1.9996278837749906E-3</v>
      </c>
      <c r="K10" s="6">
        <f t="shared" si="0"/>
        <v>0.22911292441501363</v>
      </c>
      <c r="L10" s="6">
        <f t="shared" si="0"/>
        <v>0.23963142712539573</v>
      </c>
      <c r="M10" s="10">
        <f t="shared" si="0"/>
        <v>0.21490413056876706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22.306076339888754</v>
      </c>
      <c r="AB11">
        <f t="shared" ref="AB11:AH11" si="11">(0.693/AB8)*(100/0.05)</f>
        <v>16.583540204538718</v>
      </c>
      <c r="AD11">
        <f t="shared" si="11"/>
        <v>17.241792027891169</v>
      </c>
      <c r="AF11">
        <f t="shared" si="11"/>
        <v>16.304036767793701</v>
      </c>
      <c r="AH11">
        <f t="shared" si="11"/>
        <v>18.108861335028092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68.791939432216907</v>
      </c>
      <c r="AB14">
        <f>(0.693/AB8)*(25.7)*(0.1/50000)*(120000000)</f>
        <v>51.143637990797401</v>
      </c>
      <c r="AD14">
        <f>(0.693/AD8)*(25.7)*(0.1/50000)*(120000000)</f>
        <v>53.173686614016354</v>
      </c>
      <c r="AF14">
        <f>(0.693/AF8)*(25.7)*(0.1/50000)*(120000000)</f>
        <v>50.281649391875767</v>
      </c>
      <c r="AH14">
        <f>(0.693/AH8)*(25.7)*(0.1/50000)*(120000000)</f>
        <v>55.847728357226636</v>
      </c>
    </row>
    <row r="17" spans="1:2">
      <c r="A17" s="1" t="s">
        <v>5</v>
      </c>
      <c r="B17">
        <v>399.13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064F-BF97-4628-BD5C-C8F70A989CD4}">
  <dimension ref="A2:AI17"/>
  <sheetViews>
    <sheetView workbookViewId="0">
      <selection activeCell="K7" sqref="K7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37.618954512105702</v>
      </c>
      <c r="C3" s="12">
        <v>39.054663165912103</v>
      </c>
      <c r="D3" s="12">
        <v>39.436867001071597</v>
      </c>
      <c r="E3" s="12">
        <v>47.941288341055497</v>
      </c>
      <c r="F3" s="3">
        <f>B3/$B$17</f>
        <v>6.8886189074415821E-2</v>
      </c>
      <c r="G3" s="2">
        <f>C3/$B$17</f>
        <v>7.1515196155143096E-2</v>
      </c>
      <c r="H3" s="2">
        <f>D3/$B$17</f>
        <v>7.2215071151543936E-2</v>
      </c>
      <c r="I3" s="2">
        <f>E3/$B$17</f>
        <v>8.7787996661903525E-2</v>
      </c>
      <c r="J3" s="16">
        <f>F3*4</f>
        <v>0.27554475629766328</v>
      </c>
      <c r="K3" s="17">
        <f t="shared" ref="K3:M10" si="0">G3*4</f>
        <v>0.28606078462057238</v>
      </c>
      <c r="L3" s="17">
        <f t="shared" si="0"/>
        <v>0.28886028460617574</v>
      </c>
      <c r="M3" s="18">
        <f t="shared" si="0"/>
        <v>0.3511519866476141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14.2893855753594</v>
      </c>
      <c r="C4" s="12">
        <v>19.095653935437699</v>
      </c>
      <c r="D4" s="12">
        <v>19.841124668956901</v>
      </c>
      <c r="E4" s="12">
        <v>25.427899457359999</v>
      </c>
      <c r="F4" s="3">
        <f t="shared" ref="F4:I10" si="2">B4/$B$17</f>
        <v>2.6166099756564972E-2</v>
      </c>
      <c r="G4" s="2">
        <f t="shared" si="2"/>
        <v>3.4967128793355284E-2</v>
      </c>
      <c r="H4" s="2">
        <f t="shared" si="2"/>
        <v>3.6332202293261347E-2</v>
      </c>
      <c r="I4" s="2">
        <f t="shared" si="2"/>
        <v>4.6562460666504303E-2</v>
      </c>
      <c r="J4" s="9">
        <f t="shared" ref="J4:J10" si="3">F4*4</f>
        <v>0.10466439902625989</v>
      </c>
      <c r="K4" s="6">
        <f t="shared" si="0"/>
        <v>0.13986851517342114</v>
      </c>
      <c r="L4" s="6">
        <f t="shared" si="0"/>
        <v>0.14532880917304539</v>
      </c>
      <c r="M4" s="10">
        <f t="shared" si="0"/>
        <v>0.18624984266601721</v>
      </c>
      <c r="N4" s="2">
        <f t="shared" ref="N4:N9" si="4">(J4/$J$3)*100</f>
        <v>37.984536680202282</v>
      </c>
      <c r="O4" s="2">
        <f t="shared" ref="O4:O9" si="5">(K4/$K$3)*100</f>
        <v>48.894683470487251</v>
      </c>
      <c r="P4" s="2">
        <f t="shared" ref="P4:P9" si="6">(L4/$L$3)*100</f>
        <v>50.311107797730912</v>
      </c>
      <c r="Q4" s="4">
        <f t="shared" ref="Q4:Q9" si="7">(M4/$M$3)*100</f>
        <v>53.039666511390557</v>
      </c>
      <c r="R4" s="3">
        <f t="shared" ref="R4:R9" si="8">LN(N4)</f>
        <v>3.6371791474397606</v>
      </c>
      <c r="S4" s="2">
        <f t="shared" si="1"/>
        <v>3.8896686680851853</v>
      </c>
      <c r="T4" s="2">
        <f t="shared" si="1"/>
        <v>3.9182258836949297</v>
      </c>
      <c r="U4" s="4">
        <f t="shared" si="1"/>
        <v>3.9710400583652041</v>
      </c>
      <c r="V4" s="9">
        <f t="shared" ref="V4:V9" si="9">AVERAGE(R4:U4)</f>
        <v>3.85402843939627</v>
      </c>
      <c r="W4" s="10">
        <f t="shared" ref="W4:W9" si="10">_xlfn.STDEV.S(R4:U4)</f>
        <v>0.14844400981655026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10.092229891897899</v>
      </c>
      <c r="C5" s="12">
        <v>11.6199085503688</v>
      </c>
      <c r="D5" s="12">
        <v>13.157058881707</v>
      </c>
      <c r="E5" s="12">
        <v>20.119063978411599</v>
      </c>
      <c r="F5" s="3">
        <f t="shared" si="2"/>
        <v>1.8480451291968548E-2</v>
      </c>
      <c r="G5" s="2">
        <f t="shared" si="2"/>
        <v>2.1277869834754253E-2</v>
      </c>
      <c r="H5" s="2">
        <f t="shared" si="2"/>
        <v>2.4092632491868753E-2</v>
      </c>
      <c r="I5" s="2">
        <f t="shared" si="2"/>
        <v>3.684115263679489E-2</v>
      </c>
      <c r="J5" s="9">
        <f t="shared" si="3"/>
        <v>7.3921805167874194E-2</v>
      </c>
      <c r="K5" s="6">
        <f t="shared" si="0"/>
        <v>8.5111479339017013E-2</v>
      </c>
      <c r="L5" s="6">
        <f t="shared" si="0"/>
        <v>9.6370529967475013E-2</v>
      </c>
      <c r="M5" s="10">
        <f t="shared" si="0"/>
        <v>0.14736461054717956</v>
      </c>
      <c r="N5" s="2">
        <f t="shared" si="4"/>
        <v>26.827512946034272</v>
      </c>
      <c r="O5" s="2">
        <f t="shared" si="5"/>
        <v>29.752935010615968</v>
      </c>
      <c r="P5" s="2">
        <f t="shared" si="6"/>
        <v>33.362332969679088</v>
      </c>
      <c r="Q5" s="4">
        <f t="shared" si="7"/>
        <v>41.966047794302241</v>
      </c>
      <c r="R5" s="3">
        <f t="shared" si="8"/>
        <v>3.2894279633848393</v>
      </c>
      <c r="S5" s="2">
        <f t="shared" si="1"/>
        <v>3.3929277829444975</v>
      </c>
      <c r="T5" s="2">
        <f t="shared" si="1"/>
        <v>3.5074275081891955</v>
      </c>
      <c r="U5" s="4">
        <f t="shared" si="1"/>
        <v>3.7368609055133835</v>
      </c>
      <c r="V5" s="9">
        <f t="shared" si="9"/>
        <v>3.481661040007979</v>
      </c>
      <c r="W5" s="10">
        <f t="shared" si="10"/>
        <v>0.19202259319639267</v>
      </c>
      <c r="Z5" cm="1">
        <f t="array" ref="Z5:AA5">LINEST(R3:R9,A3:A9)</f>
        <v>-2.9464742732444298E-3</v>
      </c>
      <c r="AA5">
        <v>3.8713018430871524</v>
      </c>
      <c r="AB5" cm="1">
        <f t="array" ref="AB5:AC5">LINEST(S3:S9,A3:A9)</f>
        <v>-4.2084295332893863E-3</v>
      </c>
      <c r="AC5">
        <v>3.9244373235905901</v>
      </c>
      <c r="AD5" cm="1">
        <f t="array" ref="AD5:AE5">LINEST(T3:T9,A3:A9)</f>
        <v>-4.0987915168121869E-3</v>
      </c>
      <c r="AE5">
        <v>4.1721645186866647</v>
      </c>
      <c r="AF5" cm="1">
        <f t="array" ref="AF5:AG5">LINEST(U3:U9,A3:A9)</f>
        <v>-5.2328277701632906E-3</v>
      </c>
      <c r="AG5">
        <v>4.132792218599441</v>
      </c>
      <c r="AH5" cm="1">
        <f t="array" ref="AH5:AI5">LINEST(V3:V9,A3:A9)</f>
        <v>-4.1216307733773225E-3</v>
      </c>
      <c r="AI5">
        <v>4.0251739759909624</v>
      </c>
    </row>
    <row r="6" spans="1:35">
      <c r="A6">
        <v>60</v>
      </c>
      <c r="B6" s="12">
        <v>17.489370678548301</v>
      </c>
      <c r="C6" s="12">
        <v>13.8544742587725</v>
      </c>
      <c r="D6" s="12">
        <v>20.2695464240573</v>
      </c>
      <c r="E6" s="12">
        <v>20.705793301027299</v>
      </c>
      <c r="F6" s="3">
        <f t="shared" si="2"/>
        <v>3.2025772937611226E-2</v>
      </c>
      <c r="G6" s="2">
        <f t="shared" si="2"/>
        <v>2.5369709118559139E-2</v>
      </c>
      <c r="H6" s="2">
        <f t="shared" si="2"/>
        <v>3.7116709529259682E-2</v>
      </c>
      <c r="I6" s="2">
        <f t="shared" si="2"/>
        <v>3.7915545787200036E-2</v>
      </c>
      <c r="J6" s="9">
        <f t="shared" si="3"/>
        <v>0.1281030917504449</v>
      </c>
      <c r="K6" s="6">
        <f t="shared" si="0"/>
        <v>0.10147883647423656</v>
      </c>
      <c r="L6" s="6">
        <f t="shared" si="0"/>
        <v>0.14846683811703873</v>
      </c>
      <c r="M6" s="10">
        <f t="shared" si="0"/>
        <v>0.15166218314880014</v>
      </c>
      <c r="N6" s="2">
        <f t="shared" si="4"/>
        <v>46.490847248081444</v>
      </c>
      <c r="O6" s="2">
        <f t="shared" si="5"/>
        <v>35.474571115658819</v>
      </c>
      <c r="P6" s="2">
        <f t="shared" si="6"/>
        <v>51.397456150628109</v>
      </c>
      <c r="Q6" s="4">
        <f t="shared" si="7"/>
        <v>43.189897513236986</v>
      </c>
      <c r="R6" s="3">
        <f t="shared" si="8"/>
        <v>3.839255459844487</v>
      </c>
      <c r="S6" s="2">
        <f t="shared" si="1"/>
        <v>3.5688161332100599</v>
      </c>
      <c r="T6" s="2">
        <f t="shared" si="1"/>
        <v>3.9395886800034718</v>
      </c>
      <c r="U6" s="4">
        <f t="shared" si="1"/>
        <v>3.7656066140417321</v>
      </c>
      <c r="V6" s="9">
        <f t="shared" si="9"/>
        <v>3.7783167217749378</v>
      </c>
      <c r="W6" s="10">
        <f t="shared" si="10"/>
        <v>0.15681647208971716</v>
      </c>
    </row>
    <row r="7" spans="1:35">
      <c r="A7">
        <v>90</v>
      </c>
      <c r="B7" s="12">
        <v>9.7371967224088003</v>
      </c>
      <c r="C7" s="12">
        <v>9.1864030731805499</v>
      </c>
      <c r="D7" s="12">
        <v>17.944099369600199</v>
      </c>
      <c r="E7" s="12">
        <v>15.5348221487271</v>
      </c>
      <c r="F7" s="3">
        <f t="shared" si="2"/>
        <v>1.7830330033727707E-2</v>
      </c>
      <c r="G7" s="2">
        <f t="shared" si="2"/>
        <v>1.682174072140338E-2</v>
      </c>
      <c r="H7" s="2">
        <f t="shared" si="2"/>
        <v>3.285845228757249E-2</v>
      </c>
      <c r="I7" s="2">
        <f t="shared" si="2"/>
        <v>2.8446688900678262E-2</v>
      </c>
      <c r="J7" s="9">
        <f t="shared" si="3"/>
        <v>7.1321320134910826E-2</v>
      </c>
      <c r="K7" s="6">
        <f t="shared" si="0"/>
        <v>6.7286962885613519E-2</v>
      </c>
      <c r="L7" s="6">
        <f t="shared" si="0"/>
        <v>0.13143380915028996</v>
      </c>
      <c r="M7" s="10">
        <f t="shared" si="0"/>
        <v>0.11378675560271305</v>
      </c>
      <c r="N7" s="2">
        <f t="shared" si="4"/>
        <v>25.883751552094282</v>
      </c>
      <c r="O7" s="2">
        <f t="shared" si="5"/>
        <v>23.521910902559448</v>
      </c>
      <c r="P7" s="2">
        <f t="shared" si="6"/>
        <v>45.500823808119982</v>
      </c>
      <c r="Q7" s="4">
        <f t="shared" si="7"/>
        <v>32.403847886214479</v>
      </c>
      <c r="R7" s="3">
        <f t="shared" si="8"/>
        <v>3.2536154186361381</v>
      </c>
      <c r="S7" s="2">
        <f t="shared" si="1"/>
        <v>3.1579323655872797</v>
      </c>
      <c r="T7" s="2">
        <f t="shared" si="1"/>
        <v>3.8177304314659657</v>
      </c>
      <c r="U7" s="4">
        <f t="shared" si="1"/>
        <v>3.4782771776668451</v>
      </c>
      <c r="V7" s="9">
        <f t="shared" si="9"/>
        <v>3.4268888483390572</v>
      </c>
      <c r="W7" s="10">
        <f t="shared" si="10"/>
        <v>0.29312066602195808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12.373319631497999</v>
      </c>
      <c r="C8" s="12">
        <v>11.168937077786699</v>
      </c>
      <c r="D8" s="12">
        <v>23.445763870627399</v>
      </c>
      <c r="E8" s="12">
        <v>15.005950343455501</v>
      </c>
      <c r="F8" s="3">
        <f t="shared" si="2"/>
        <v>2.2657483352953565E-2</v>
      </c>
      <c r="G8" s="2">
        <f t="shared" si="2"/>
        <v>2.0452070539416008E-2</v>
      </c>
      <c r="H8" s="2">
        <f t="shared" si="2"/>
        <v>4.2932860413928145E-2</v>
      </c>
      <c r="I8" s="2">
        <f t="shared" si="2"/>
        <v>2.7478241913074096E-2</v>
      </c>
      <c r="J8" s="9">
        <f t="shared" si="3"/>
        <v>9.0629933411814259E-2</v>
      </c>
      <c r="K8" s="6">
        <f t="shared" si="0"/>
        <v>8.1808282157664031E-2</v>
      </c>
      <c r="L8" s="6">
        <f t="shared" si="0"/>
        <v>0.17173144165571258</v>
      </c>
      <c r="M8" s="10">
        <f t="shared" si="0"/>
        <v>0.10991296765229638</v>
      </c>
      <c r="N8" s="2">
        <f t="shared" si="4"/>
        <v>32.891184223411344</v>
      </c>
      <c r="O8" s="2">
        <f t="shared" si="5"/>
        <v>28.59821637774418</v>
      </c>
      <c r="P8" s="2">
        <f t="shared" si="6"/>
        <v>59.451385603197949</v>
      </c>
      <c r="Q8" s="4">
        <f t="shared" si="7"/>
        <v>31.300682277670145</v>
      </c>
      <c r="R8" s="3">
        <f t="shared" si="8"/>
        <v>3.4932046651292881</v>
      </c>
      <c r="S8" s="2">
        <f t="shared" si="1"/>
        <v>3.3533443514665269</v>
      </c>
      <c r="T8" s="2">
        <f t="shared" si="1"/>
        <v>4.0851589298996345</v>
      </c>
      <c r="U8" s="4">
        <f t="shared" si="1"/>
        <v>3.4436398953171654</v>
      </c>
      <c r="V8" s="9">
        <f t="shared" si="9"/>
        <v>3.5938369604531539</v>
      </c>
      <c r="W8" s="10">
        <f t="shared" si="10"/>
        <v>0.33262591093478028</v>
      </c>
      <c r="Z8">
        <f>-LN(2)/Z5</f>
        <v>235.24630330361077</v>
      </c>
      <c r="AB8">
        <f>-LN(2)/AB5</f>
        <v>164.70447588038112</v>
      </c>
      <c r="AD8">
        <f>-LN(2)/AD5</f>
        <v>169.11013349101415</v>
      </c>
      <c r="AF8">
        <f>-LN(2)/AF5</f>
        <v>132.46130218773007</v>
      </c>
      <c r="AH8">
        <f>-LN(2)/AH5</f>
        <v>168.17304088400201</v>
      </c>
    </row>
    <row r="9" spans="1:35">
      <c r="A9">
        <v>240</v>
      </c>
      <c r="B9" s="12">
        <v>10.679272212239001</v>
      </c>
      <c r="C9" s="12">
        <v>9.2749339326645597</v>
      </c>
      <c r="D9" s="12">
        <v>8.385899154634</v>
      </c>
      <c r="E9" s="12">
        <v>9.8703784635810106</v>
      </c>
      <c r="F9" s="3">
        <f t="shared" si="2"/>
        <v>1.9555417590159736E-2</v>
      </c>
      <c r="G9" s="2">
        <f t="shared" si="2"/>
        <v>1.6983854570776138E-2</v>
      </c>
      <c r="H9" s="2">
        <f t="shared" si="2"/>
        <v>1.5355892852875742E-2</v>
      </c>
      <c r="I9" s="2">
        <f t="shared" si="2"/>
        <v>1.807420663058253E-2</v>
      </c>
      <c r="J9" s="9">
        <f t="shared" si="3"/>
        <v>7.8221670360638942E-2</v>
      </c>
      <c r="K9" s="6">
        <f t="shared" si="0"/>
        <v>6.7935418283104551E-2</v>
      </c>
      <c r="L9" s="6">
        <f t="shared" si="0"/>
        <v>6.1423571411502967E-2</v>
      </c>
      <c r="M9" s="10">
        <f t="shared" si="0"/>
        <v>7.2296826522330118E-2</v>
      </c>
      <c r="N9" s="2">
        <f t="shared" si="4"/>
        <v>28.388009052198498</v>
      </c>
      <c r="O9" s="2">
        <f t="shared" si="5"/>
        <v>23.748595380947894</v>
      </c>
      <c r="P9" s="2">
        <f t="shared" si="6"/>
        <v>21.264110950816999</v>
      </c>
      <c r="Q9" s="4">
        <f t="shared" si="7"/>
        <v>20.588471451503132</v>
      </c>
      <c r="R9" s="3">
        <f t="shared" si="8"/>
        <v>3.3459668395368047</v>
      </c>
      <c r="S9" s="2">
        <f t="shared" si="1"/>
        <v>3.1675233868768764</v>
      </c>
      <c r="T9" s="2">
        <f t="shared" si="1"/>
        <v>3.0570207197346</v>
      </c>
      <c r="U9" s="4">
        <f t="shared" si="1"/>
        <v>3.0247312808630382</v>
      </c>
      <c r="V9" s="9">
        <f t="shared" si="9"/>
        <v>3.1488105567528302</v>
      </c>
      <c r="W9" s="10">
        <f t="shared" si="10"/>
        <v>0.14496184640290047</v>
      </c>
    </row>
    <row r="10" spans="1:35" ht="16.5">
      <c r="A10" t="s">
        <v>1</v>
      </c>
      <c r="B10" s="12">
        <v>19.327187104454801</v>
      </c>
      <c r="C10" s="12">
        <v>16.711700456040301</v>
      </c>
      <c r="D10" s="12">
        <v>18.8188015630518</v>
      </c>
      <c r="E10" s="12">
        <v>23.895159764811201</v>
      </c>
      <c r="F10" s="3">
        <f t="shared" si="2"/>
        <v>3.5391102236125425E-2</v>
      </c>
      <c r="G10" s="2">
        <f t="shared" si="2"/>
        <v>3.0601737137573502E-2</v>
      </c>
      <c r="H10" s="2">
        <f t="shared" si="2"/>
        <v>3.4460168801584687E-2</v>
      </c>
      <c r="I10" s="2">
        <f t="shared" si="2"/>
        <v>4.3755774578808762E-2</v>
      </c>
      <c r="J10" s="9">
        <f t="shared" si="3"/>
        <v>0.1415644089445017</v>
      </c>
      <c r="K10" s="6">
        <f t="shared" si="0"/>
        <v>0.12240694855029401</v>
      </c>
      <c r="L10" s="6">
        <f t="shared" si="0"/>
        <v>0.13784067520633875</v>
      </c>
      <c r="M10" s="10">
        <f t="shared" si="0"/>
        <v>0.17502309831523505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5.8916972574536786</v>
      </c>
      <c r="AB11">
        <f t="shared" ref="AB11:AH11" si="11">(0.693/AB8)*(100/0.05)</f>
        <v>8.4150718588036515</v>
      </c>
      <c r="AD11">
        <f t="shared" si="11"/>
        <v>8.1958423861905736</v>
      </c>
      <c r="AF11">
        <f t="shared" si="11"/>
        <v>10.463433297943114</v>
      </c>
      <c r="AH11">
        <f t="shared" si="11"/>
        <v>8.2415112000977526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18.169994341987142</v>
      </c>
      <c r="AB14">
        <f>(0.693/AB8)*(25.7)*(0.1/50000)*(120000000)</f>
        <v>25.952081612550458</v>
      </c>
      <c r="AD14">
        <f>(0.693/AD8)*(25.7)*(0.1/50000)*(120000000)</f>
        <v>25.27597791901173</v>
      </c>
      <c r="AF14">
        <f>(0.693/AF8)*(25.7)*(0.1/50000)*(120000000)</f>
        <v>32.26922829085656</v>
      </c>
      <c r="AH14">
        <f>(0.693/AH8)*(25.7)*(0.1/50000)*(120000000)</f>
        <v>25.416820541101465</v>
      </c>
    </row>
    <row r="17" spans="1:2">
      <c r="A17" s="1" t="s">
        <v>5</v>
      </c>
      <c r="B17">
        <v>546.10299999999995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BBB47-2E46-476E-A93C-8309D7CF218C}">
  <dimension ref="A2:AI17"/>
  <sheetViews>
    <sheetView workbookViewId="0">
      <selection activeCell="E3" sqref="E3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29.3562252950748</v>
      </c>
      <c r="C3" s="12">
        <v>36.630156374079199</v>
      </c>
      <c r="D3" s="12">
        <v>37.142853631959397</v>
      </c>
      <c r="E3" s="12">
        <v>33.688458304911997</v>
      </c>
      <c r="F3" s="3">
        <f>B3/$B$17</f>
        <v>0.14973998865112012</v>
      </c>
      <c r="G3" s="2">
        <f>C3/$B$17</f>
        <v>0.18684279550966701</v>
      </c>
      <c r="H3" s="2">
        <f>D3/$B$17</f>
        <v>0.1894579573979811</v>
      </c>
      <c r="I3" s="2">
        <f>E3/$B$17</f>
        <v>0.17183780658263281</v>
      </c>
      <c r="J3" s="16">
        <f>F3*4</f>
        <v>0.59895995460448048</v>
      </c>
      <c r="K3" s="17">
        <f t="shared" ref="K3:M3" si="0">G3*4</f>
        <v>0.74737118203866804</v>
      </c>
      <c r="L3" s="17">
        <f t="shared" si="0"/>
        <v>0.75783182959192441</v>
      </c>
      <c r="M3" s="18">
        <f t="shared" si="0"/>
        <v>0.68735122633053125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26.242232346307802</v>
      </c>
      <c r="C4" s="12">
        <v>28.606578023603799</v>
      </c>
      <c r="D4" s="12">
        <v>27.129434713806901</v>
      </c>
      <c r="E4" s="12">
        <v>27.603584550819502</v>
      </c>
      <c r="F4" s="3">
        <f t="shared" ref="F4:I10" si="2">B4/$B$17</f>
        <v>0.13385615944211521</v>
      </c>
      <c r="G4" s="2">
        <f t="shared" si="2"/>
        <v>0.14591619411370582</v>
      </c>
      <c r="H4" s="2">
        <f t="shared" si="2"/>
        <v>0.13838159386378285</v>
      </c>
      <c r="I4" s="2">
        <f t="shared" si="2"/>
        <v>0.14080013338988157</v>
      </c>
      <c r="J4" s="9">
        <f t="shared" ref="J4:J10" si="3">F4*4</f>
        <v>0.53542463776846083</v>
      </c>
      <c r="K4" s="6">
        <f t="shared" ref="K4:K10" si="4">G4*4</f>
        <v>0.58366477645482329</v>
      </c>
      <c r="L4" s="6">
        <f t="shared" ref="L4:L10" si="5">H4*4</f>
        <v>0.55352637545513139</v>
      </c>
      <c r="M4" s="10">
        <f t="shared" ref="M4:M10" si="6">I4*4</f>
        <v>0.56320053355952626</v>
      </c>
      <c r="N4" s="2">
        <f t="shared" ref="N4:N9" si="7">(J4/$J$3)*100</f>
        <v>89.392393206324655</v>
      </c>
      <c r="O4" s="2">
        <f t="shared" ref="O4:O9" si="8">(K4/$K$3)*100</f>
        <v>78.095702708620792</v>
      </c>
      <c r="P4" s="2">
        <f t="shared" ref="P4:P9" si="9">(L4/$L$3)*100</f>
        <v>73.040792672061954</v>
      </c>
      <c r="Q4" s="4">
        <f t="shared" ref="Q4:Q9" si="10">(M4/$M$3)*100</f>
        <v>81.937808791905198</v>
      </c>
      <c r="R4" s="3">
        <f t="shared" ref="R4:R9" si="11">LN(N4)</f>
        <v>4.4930355913817728</v>
      </c>
      <c r="S4" s="2">
        <f t="shared" si="1"/>
        <v>4.3579350323948294</v>
      </c>
      <c r="T4" s="2">
        <f t="shared" si="1"/>
        <v>4.2910180888026046</v>
      </c>
      <c r="U4" s="4">
        <f t="shared" si="1"/>
        <v>4.4059605301441884</v>
      </c>
      <c r="V4" s="9">
        <f t="shared" ref="V4:V9" si="12">AVERAGE(R4:U4)</f>
        <v>4.3869873106808486</v>
      </c>
      <c r="W4" s="10">
        <f t="shared" ref="W4:W9" si="13">_xlfn.STDEV.S(R4:U4)</f>
        <v>8.4971264393617199E-2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21.129625061068101</v>
      </c>
      <c r="C5" s="12">
        <v>26.825611522651901</v>
      </c>
      <c r="D5" s="12">
        <v>28.7980207604468</v>
      </c>
      <c r="E5" s="12">
        <v>18.688482740786799</v>
      </c>
      <c r="F5" s="3">
        <f t="shared" si="2"/>
        <v>0.10777781492832419</v>
      </c>
      <c r="G5" s="2">
        <f t="shared" si="2"/>
        <v>0.13683185506943146</v>
      </c>
      <c r="H5" s="2">
        <f t="shared" si="2"/>
        <v>0.14689270362588142</v>
      </c>
      <c r="I5" s="2">
        <f t="shared" si="2"/>
        <v>9.5326056581994195E-2</v>
      </c>
      <c r="J5" s="9">
        <f t="shared" si="3"/>
        <v>0.43111125971329678</v>
      </c>
      <c r="K5" s="6">
        <f t="shared" si="4"/>
        <v>0.54732742027772585</v>
      </c>
      <c r="L5" s="6">
        <f t="shared" si="5"/>
        <v>0.58757081450352566</v>
      </c>
      <c r="M5" s="10">
        <f t="shared" si="6"/>
        <v>0.38130422632797678</v>
      </c>
      <c r="N5" s="2">
        <f t="shared" si="7"/>
        <v>71.976641576644042</v>
      </c>
      <c r="O5" s="2">
        <f t="shared" si="8"/>
        <v>73.23368005503427</v>
      </c>
      <c r="P5" s="2">
        <f t="shared" si="9"/>
        <v>77.533140145343253</v>
      </c>
      <c r="Q5" s="4">
        <f t="shared" si="10"/>
        <v>55.474437481343266</v>
      </c>
      <c r="R5" s="3">
        <f t="shared" si="11"/>
        <v>4.2763416438330655</v>
      </c>
      <c r="S5" s="2">
        <f t="shared" si="1"/>
        <v>4.2936554251905497</v>
      </c>
      <c r="T5" s="2">
        <f t="shared" si="1"/>
        <v>4.3507054597367798</v>
      </c>
      <c r="U5" s="4">
        <f t="shared" si="1"/>
        <v>4.0159223287283696</v>
      </c>
      <c r="V5" s="9">
        <f t="shared" si="12"/>
        <v>4.2341562143721907</v>
      </c>
      <c r="W5" s="10">
        <f t="shared" si="13"/>
        <v>0.148917787145639</v>
      </c>
      <c r="Z5" cm="1">
        <f t="array" ref="Z5:AA5">LINEST(R3:R9,A3:A9)</f>
        <v>-1.41542718260332E-3</v>
      </c>
      <c r="AA5">
        <v>4.5045700735788552</v>
      </c>
      <c r="AB5" cm="1">
        <f t="array" ref="AB5:AC5">LINEST(S3:S9,A3:A9)</f>
        <v>-8.9567479184996714E-5</v>
      </c>
      <c r="AC5">
        <v>4.3461803430101646</v>
      </c>
      <c r="AD5" cm="1">
        <f t="array" ref="AD5:AE5">LINEST(T3:T9,A3:A9)</f>
        <v>6.4904793617666281E-4</v>
      </c>
      <c r="AE5">
        <v>4.2977986445805971</v>
      </c>
      <c r="AF5" cm="1">
        <f t="array" ref="AF5:AG5">LINEST(U3:U9,A3:A9)</f>
        <v>-9.4931533126095611E-4</v>
      </c>
      <c r="AG5">
        <v>4.3708977021853324</v>
      </c>
      <c r="AH5" cm="1">
        <f t="array" ref="AH5:AI5">LINEST(V3:V9,A3:A9)</f>
        <v>-4.5131551421815182E-4</v>
      </c>
      <c r="AI5">
        <v>4.3798616908387373</v>
      </c>
    </row>
    <row r="6" spans="1:35">
      <c r="A6">
        <v>60</v>
      </c>
      <c r="B6" s="12">
        <v>24.181752182079698</v>
      </c>
      <c r="C6" s="12">
        <v>22.769769991153101</v>
      </c>
      <c r="D6" s="12">
        <v>21.4175608885431</v>
      </c>
      <c r="E6" s="12">
        <v>22.2761934427017</v>
      </c>
      <c r="F6" s="3">
        <f t="shared" si="2"/>
        <v>0.12334607944013556</v>
      </c>
      <c r="G6" s="2">
        <f t="shared" si="2"/>
        <v>0.11614385248078583</v>
      </c>
      <c r="H6" s="2">
        <f t="shared" si="2"/>
        <v>0.1092465155907895</v>
      </c>
      <c r="I6" s="2">
        <f t="shared" si="2"/>
        <v>0.11362622134733177</v>
      </c>
      <c r="J6" s="9">
        <f t="shared" si="3"/>
        <v>0.49338431776054226</v>
      </c>
      <c r="K6" s="6">
        <f t="shared" si="4"/>
        <v>0.46457540992314333</v>
      </c>
      <c r="L6" s="6">
        <f t="shared" si="5"/>
        <v>0.43698606236315801</v>
      </c>
      <c r="M6" s="10">
        <f t="shared" si="6"/>
        <v>0.4545048853893271</v>
      </c>
      <c r="N6" s="2">
        <f t="shared" si="7"/>
        <v>82.373506603850601</v>
      </c>
      <c r="O6" s="2">
        <f t="shared" si="8"/>
        <v>62.161268869891586</v>
      </c>
      <c r="P6" s="2">
        <f t="shared" si="9"/>
        <v>57.662669381208929</v>
      </c>
      <c r="Q6" s="4">
        <f t="shared" si="10"/>
        <v>66.124110640746309</v>
      </c>
      <c r="R6" s="3">
        <f t="shared" si="11"/>
        <v>4.4112638634182808</v>
      </c>
      <c r="S6" s="2">
        <f t="shared" si="1"/>
        <v>4.129732118815844</v>
      </c>
      <c r="T6" s="2">
        <f t="shared" si="1"/>
        <v>4.0546099863382663</v>
      </c>
      <c r="U6" s="4">
        <f t="shared" si="1"/>
        <v>4.1915334404206632</v>
      </c>
      <c r="V6" s="9">
        <f t="shared" si="12"/>
        <v>4.196784852248264</v>
      </c>
      <c r="W6" s="10">
        <f t="shared" si="13"/>
        <v>0.15355627102785074</v>
      </c>
    </row>
    <row r="7" spans="1:35">
      <c r="A7">
        <v>90</v>
      </c>
      <c r="B7" s="12">
        <v>23.937248851157801</v>
      </c>
      <c r="C7" s="12">
        <v>26.307219242893002</v>
      </c>
      <c r="D7" s="12">
        <v>26.5012669120079</v>
      </c>
      <c r="E7" s="12">
        <v>26.796683352920901</v>
      </c>
      <c r="F7" s="3">
        <f t="shared" si="2"/>
        <v>0.122098918893117</v>
      </c>
      <c r="G7" s="2">
        <f t="shared" si="2"/>
        <v>0.13418764406111258</v>
      </c>
      <c r="H7" s="2">
        <f t="shared" si="2"/>
        <v>0.1351774407900509</v>
      </c>
      <c r="I7" s="2">
        <f t="shared" si="2"/>
        <v>0.13668429850302427</v>
      </c>
      <c r="J7" s="9">
        <f t="shared" si="3"/>
        <v>0.48839567557246799</v>
      </c>
      <c r="K7" s="6">
        <f t="shared" si="4"/>
        <v>0.53675057624445033</v>
      </c>
      <c r="L7" s="6">
        <f t="shared" si="5"/>
        <v>0.54070976316020358</v>
      </c>
      <c r="M7" s="10">
        <f t="shared" si="6"/>
        <v>0.54673719401209708</v>
      </c>
      <c r="N7" s="2">
        <f t="shared" si="7"/>
        <v>81.540622510394215</v>
      </c>
      <c r="O7" s="2">
        <f t="shared" si="8"/>
        <v>71.818473757619344</v>
      </c>
      <c r="P7" s="2">
        <f t="shared" si="9"/>
        <v>71.349571507357211</v>
      </c>
      <c r="Q7" s="4">
        <f t="shared" si="10"/>
        <v>79.542622907780171</v>
      </c>
      <c r="R7" s="3">
        <f t="shared" si="11"/>
        <v>4.4011013317793584</v>
      </c>
      <c r="S7" s="2">
        <f t="shared" si="1"/>
        <v>4.2741417376339443</v>
      </c>
      <c r="T7" s="2">
        <f t="shared" si="1"/>
        <v>4.2675913384017603</v>
      </c>
      <c r="U7" s="4">
        <f t="shared" si="1"/>
        <v>4.3762930151948662</v>
      </c>
      <c r="V7" s="9">
        <f t="shared" si="12"/>
        <v>4.3297818557524828</v>
      </c>
      <c r="W7" s="10">
        <f t="shared" si="13"/>
        <v>6.8831288442631769E-2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24.469620234237698</v>
      </c>
      <c r="C8" s="12">
        <v>26.374419535407799</v>
      </c>
      <c r="D8" s="12">
        <v>26.495448092197101</v>
      </c>
      <c r="E8" s="12">
        <v>25.775165564947699</v>
      </c>
      <c r="F8" s="3">
        <f t="shared" si="2"/>
        <v>0.12481443439483034</v>
      </c>
      <c r="G8" s="2">
        <f t="shared" si="2"/>
        <v>0.13453041875157001</v>
      </c>
      <c r="H8" s="2">
        <f t="shared" si="2"/>
        <v>0.13514776020258865</v>
      </c>
      <c r="I8" s="2">
        <f t="shared" si="2"/>
        <v>0.1314737491070947</v>
      </c>
      <c r="J8" s="9">
        <f t="shared" si="3"/>
        <v>0.49925773757932135</v>
      </c>
      <c r="K8" s="6">
        <f t="shared" si="4"/>
        <v>0.53812167500628005</v>
      </c>
      <c r="L8" s="6">
        <f t="shared" si="5"/>
        <v>0.54059104081035458</v>
      </c>
      <c r="M8" s="10">
        <f t="shared" si="6"/>
        <v>0.52589499642837878</v>
      </c>
      <c r="N8" s="2">
        <f t="shared" si="7"/>
        <v>83.354109693193607</v>
      </c>
      <c r="O8" s="2">
        <f t="shared" si="8"/>
        <v>72.001929956464167</v>
      </c>
      <c r="P8" s="2">
        <f t="shared" si="9"/>
        <v>71.333905452539625</v>
      </c>
      <c r="Q8" s="4">
        <f t="shared" si="10"/>
        <v>76.51037435924907</v>
      </c>
      <c r="R8" s="3">
        <f t="shared" si="11"/>
        <v>4.4230979144383111</v>
      </c>
      <c r="S8" s="2">
        <f t="shared" si="1"/>
        <v>4.2766929236077003</v>
      </c>
      <c r="T8" s="2">
        <f t="shared" si="1"/>
        <v>4.267371746684284</v>
      </c>
      <c r="U8" s="4">
        <f t="shared" si="1"/>
        <v>4.3374263441771443</v>
      </c>
      <c r="V8" s="9">
        <f t="shared" si="12"/>
        <v>4.3261472322268606</v>
      </c>
      <c r="W8" s="10">
        <f t="shared" si="13"/>
        <v>7.1709923742388437E-2</v>
      </c>
      <c r="Z8">
        <f>-LN(2)/Z5</f>
        <v>489.70882365356056</v>
      </c>
      <c r="AB8">
        <f>-LN(2)/AB5</f>
        <v>7738.8264900063541</v>
      </c>
      <c r="AD8">
        <f>-LN(2)/AD5</f>
        <v>-1067.944510605884</v>
      </c>
      <c r="AF8">
        <f>-LN(2)/AF5</f>
        <v>730.1548365802247</v>
      </c>
      <c r="AH8">
        <f>-LN(2)/AH5</f>
        <v>1535.8372551423074</v>
      </c>
    </row>
    <row r="9" spans="1:35">
      <c r="A9">
        <v>240</v>
      </c>
      <c r="B9" s="12">
        <v>18.370614337792599</v>
      </c>
      <c r="C9" s="12">
        <v>30.936189700061799</v>
      </c>
      <c r="D9" s="12">
        <v>37.260974248650697</v>
      </c>
      <c r="E9" s="12">
        <v>21.096205094595</v>
      </c>
      <c r="F9" s="3">
        <f t="shared" si="2"/>
        <v>9.3704676088471189E-2</v>
      </c>
      <c r="G9" s="2">
        <f t="shared" si="2"/>
        <v>0.15779905788409879</v>
      </c>
      <c r="H9" s="2">
        <f t="shared" si="2"/>
        <v>0.19006046605244989</v>
      </c>
      <c r="I9" s="2">
        <f t="shared" si="2"/>
        <v>0.10760734664263344</v>
      </c>
      <c r="J9" s="9">
        <f t="shared" si="3"/>
        <v>0.37481870435388476</v>
      </c>
      <c r="K9" s="6">
        <f t="shared" si="4"/>
        <v>0.63119623153639515</v>
      </c>
      <c r="L9" s="6">
        <f t="shared" si="5"/>
        <v>0.76024186420979956</v>
      </c>
      <c r="M9" s="10">
        <f t="shared" si="6"/>
        <v>0.43042938657053376</v>
      </c>
      <c r="N9" s="2">
        <f t="shared" si="7"/>
        <v>62.57825777374282</v>
      </c>
      <c r="O9" s="2">
        <f t="shared" si="8"/>
        <v>84.455521795023913</v>
      </c>
      <c r="P9" s="2">
        <f t="shared" si="9"/>
        <v>100.31801707499841</v>
      </c>
      <c r="Q9" s="4">
        <f t="shared" si="10"/>
        <v>62.621461937066549</v>
      </c>
      <c r="R9" s="3">
        <f t="shared" si="11"/>
        <v>4.1364178978682622</v>
      </c>
      <c r="S9" s="2">
        <f t="shared" si="1"/>
        <v>4.436225026492524</v>
      </c>
      <c r="T9" s="2">
        <f t="shared" si="1"/>
        <v>4.6083453106904413</v>
      </c>
      <c r="U9" s="4">
        <f t="shared" si="1"/>
        <v>4.1371080617941631</v>
      </c>
      <c r="V9" s="9">
        <f t="shared" si="12"/>
        <v>4.3295240742113474</v>
      </c>
      <c r="W9" s="10">
        <f t="shared" si="13"/>
        <v>0.23340972009595592</v>
      </c>
    </row>
    <row r="10" spans="1:35" ht="16.5">
      <c r="A10" t="s">
        <v>1</v>
      </c>
      <c r="B10" s="12">
        <v>29.9401602354319</v>
      </c>
      <c r="C10" s="12">
        <v>42.229338761917901</v>
      </c>
      <c r="D10" s="12">
        <v>31.186038182765699</v>
      </c>
      <c r="E10" s="12">
        <v>24.994384045589801</v>
      </c>
      <c r="F10" s="3">
        <f t="shared" si="2"/>
        <v>0.15271851911486931</v>
      </c>
      <c r="G10" s="2">
        <f t="shared" si="2"/>
        <v>0.21540305824042022</v>
      </c>
      <c r="H10" s="2">
        <f t="shared" si="2"/>
        <v>0.15907348293665682</v>
      </c>
      <c r="I10" s="2">
        <f t="shared" si="2"/>
        <v>0.12749114525825206</v>
      </c>
      <c r="J10" s="9">
        <f t="shared" si="3"/>
        <v>0.61087407645947722</v>
      </c>
      <c r="K10" s="6">
        <f t="shared" si="4"/>
        <v>0.86161223296168088</v>
      </c>
      <c r="L10" s="6">
        <f t="shared" si="5"/>
        <v>0.63629393174662729</v>
      </c>
      <c r="M10" s="10">
        <f t="shared" si="6"/>
        <v>0.50996458103300824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2.8302532710346084</v>
      </c>
      <c r="AB11">
        <f t="shared" ref="AB11:AH11" si="14">(0.693/AB8)*(100/0.05)</f>
        <v>0.1790969214505366</v>
      </c>
      <c r="AD11">
        <f t="shared" si="14"/>
        <v>-1.2978202390063052</v>
      </c>
      <c r="AF11">
        <f t="shared" si="14"/>
        <v>1.8982275136209621</v>
      </c>
      <c r="AH11">
        <f t="shared" si="14"/>
        <v>0.90243936677494918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8.7285010878707308</v>
      </c>
      <c r="AB14">
        <f>(0.693/AB8)*(25.7)*(0.1/50000)*(120000000)</f>
        <v>0.5523349057534549</v>
      </c>
      <c r="AD14">
        <f>(0.693/AD8)*(25.7)*(0.1/50000)*(120000000)</f>
        <v>-4.0024776170954448</v>
      </c>
      <c r="AF14">
        <f>(0.693/AF8)*(25.7)*(0.1/50000)*(120000000)</f>
        <v>5.8541336520070475</v>
      </c>
      <c r="AH14">
        <f>(0.693/AH8)*(25.7)*(0.1/50000)*(120000000)</f>
        <v>2.783123007133943</v>
      </c>
    </row>
    <row r="17" spans="1:2">
      <c r="A17" s="1" t="s">
        <v>5</v>
      </c>
      <c r="B17">
        <v>196.048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A6C85-6DB7-4770-9507-D87E905D0C58}">
  <dimension ref="A2:AI17"/>
  <sheetViews>
    <sheetView workbookViewId="0">
      <selection activeCell="L7" sqref="L7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25.316180330804698</v>
      </c>
      <c r="C3" s="12">
        <v>24.919199876668799</v>
      </c>
      <c r="D3" s="12">
        <v>22.089876893273601</v>
      </c>
      <c r="E3" s="12">
        <v>27.602630497017</v>
      </c>
      <c r="F3" s="3">
        <f>B3/$B$17</f>
        <v>6.6251911260349364E-2</v>
      </c>
      <c r="G3" s="2">
        <f>C3/$B$17</f>
        <v>6.5213021764547255E-2</v>
      </c>
      <c r="H3" s="2">
        <f>D3/$B$17</f>
        <v>5.7808743047402911E-2</v>
      </c>
      <c r="I3" s="2">
        <f>E3/$B$17</f>
        <v>7.2235503237247464E-2</v>
      </c>
      <c r="J3" s="16">
        <f>F3*4</f>
        <v>0.26500764504139745</v>
      </c>
      <c r="K3" s="17">
        <f t="shared" ref="K3:M10" si="0">G3*4</f>
        <v>0.26085208705818902</v>
      </c>
      <c r="L3" s="17">
        <f t="shared" si="0"/>
        <v>0.23123497218961164</v>
      </c>
      <c r="M3" s="18">
        <f t="shared" si="0"/>
        <v>0.28894201294898986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16.237231743686401</v>
      </c>
      <c r="C4" s="12">
        <v>16.475617346783899</v>
      </c>
      <c r="D4" s="12">
        <v>17.791658505904302</v>
      </c>
      <c r="E4" s="12">
        <v>38.184436710604501</v>
      </c>
      <c r="F4" s="3">
        <f t="shared" ref="F4:I10" si="2">B4/$B$17</f>
        <v>4.2492493833576887E-2</v>
      </c>
      <c r="G4" s="2">
        <f t="shared" si="2"/>
        <v>4.3116343941128177E-2</v>
      </c>
      <c r="H4" s="2">
        <f t="shared" si="2"/>
        <v>4.6560395964368E-2</v>
      </c>
      <c r="I4" s="2">
        <f t="shared" si="2"/>
        <v>9.9927867451597666E-2</v>
      </c>
      <c r="J4" s="9">
        <f t="shared" ref="J4:J10" si="3">F4*4</f>
        <v>0.16996997533430755</v>
      </c>
      <c r="K4" s="6">
        <f t="shared" si="0"/>
        <v>0.17246537576451271</v>
      </c>
      <c r="L4" s="6">
        <f t="shared" si="0"/>
        <v>0.186241583857472</v>
      </c>
      <c r="M4" s="10">
        <f t="shared" si="0"/>
        <v>0.39971146980639066</v>
      </c>
      <c r="N4" s="2">
        <f t="shared" ref="N4:N9" si="4">(J4/$J$3)*100</f>
        <v>64.137763009726058</v>
      </c>
      <c r="O4" s="2">
        <f t="shared" ref="O4:O9" si="5">(K4/$K$3)*100</f>
        <v>66.116157133157373</v>
      </c>
      <c r="P4" s="2">
        <f t="shared" ref="P4:P9" si="6">(L4/$L$3)*100</f>
        <v>80.542135168357987</v>
      </c>
      <c r="Q4" s="4">
        <f t="shared" ref="Q4:Q9" si="7">(M4/$M$3)*100</f>
        <v>138.33622384189459</v>
      </c>
      <c r="R4" s="3">
        <f t="shared" ref="R4:R9" si="8">LN(N4)</f>
        <v>4.1610333169765115</v>
      </c>
      <c r="S4" s="2">
        <f t="shared" si="1"/>
        <v>4.1914131516805933</v>
      </c>
      <c r="T4" s="2">
        <f t="shared" si="1"/>
        <v>4.3887804657294431</v>
      </c>
      <c r="U4" s="4">
        <f t="shared" si="1"/>
        <v>4.9296871265868978</v>
      </c>
      <c r="V4" s="9">
        <f t="shared" ref="V4:V9" si="9">AVERAGE(R4:U4)</f>
        <v>4.4177285152433612</v>
      </c>
      <c r="W4" s="10">
        <f t="shared" ref="W4:W9" si="10">_xlfn.STDEV.S(R4:U4)</f>
        <v>0.35592633970962201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20.0657610737825</v>
      </c>
      <c r="C5" s="12">
        <v>16.638755393328999</v>
      </c>
      <c r="D5" s="12">
        <v>16.5723375625419</v>
      </c>
      <c r="E5" s="12">
        <v>17.235365766586099</v>
      </c>
      <c r="F5" s="3">
        <f t="shared" si="2"/>
        <v>5.251167453622553E-2</v>
      </c>
      <c r="G5" s="2">
        <f t="shared" si="2"/>
        <v>4.3543272776428867E-2</v>
      </c>
      <c r="H5" s="2">
        <f t="shared" si="2"/>
        <v>4.3369458710724118E-2</v>
      </c>
      <c r="I5" s="2">
        <f t="shared" si="2"/>
        <v>4.5104589570255677E-2</v>
      </c>
      <c r="J5" s="9">
        <f t="shared" si="3"/>
        <v>0.21004669814490212</v>
      </c>
      <c r="K5" s="6">
        <f t="shared" si="0"/>
        <v>0.17417309110571547</v>
      </c>
      <c r="L5" s="6">
        <f t="shared" si="0"/>
        <v>0.17347783484289647</v>
      </c>
      <c r="M5" s="10">
        <f t="shared" si="0"/>
        <v>0.18041835828102271</v>
      </c>
      <c r="N5" s="2">
        <f t="shared" si="4"/>
        <v>79.260618353893236</v>
      </c>
      <c r="O5" s="2">
        <f t="shared" si="5"/>
        <v>66.770825209791084</v>
      </c>
      <c r="P5" s="2">
        <f t="shared" si="6"/>
        <v>75.02231742897672</v>
      </c>
      <c r="Q5" s="4">
        <f t="shared" si="7"/>
        <v>62.441026294391456</v>
      </c>
      <c r="R5" s="3">
        <f t="shared" si="8"/>
        <v>4.3727413893202147</v>
      </c>
      <c r="S5" s="2">
        <f t="shared" si="1"/>
        <v>4.2012662367838365</v>
      </c>
      <c r="T5" s="2">
        <f t="shared" si="1"/>
        <v>4.3177856349921022</v>
      </c>
      <c r="U5" s="4">
        <f t="shared" si="1"/>
        <v>4.1342225320014467</v>
      </c>
      <c r="V5" s="9">
        <f t="shared" si="9"/>
        <v>4.2565039482743998</v>
      </c>
      <c r="W5" s="10">
        <f t="shared" si="10"/>
        <v>0.10842898961114268</v>
      </c>
      <c r="Z5" cm="1">
        <f t="array" ref="Z5:AA5">LINEST(R3:R9,A3:A9)</f>
        <v>-1.7559576589764379E-3</v>
      </c>
      <c r="AA5">
        <v>4.395841372136517</v>
      </c>
      <c r="AB5" cm="1">
        <f t="array" ref="AB5:AC5">LINEST(S3:S9,A3:A9)</f>
        <v>-5.0390097387563568E-4</v>
      </c>
      <c r="AC5">
        <v>4.4462482263218446</v>
      </c>
      <c r="AD5" cm="1">
        <f t="array" ref="AD5:AE5">LINEST(T3:T9,A3:A9)</f>
        <v>-8.5356679250016038E-4</v>
      </c>
      <c r="AE5">
        <v>4.5828243018151671</v>
      </c>
      <c r="AF5" cm="1">
        <f t="array" ref="AF5:AG5">LINEST(U3:U9,A3:A9)</f>
        <v>-2.5740305516561497E-3</v>
      </c>
      <c r="AG5">
        <v>4.6180356720956448</v>
      </c>
      <c r="AH5" cm="1">
        <f t="array" ref="AH5:AI5">LINEST(V3:V9,A3:A9)</f>
        <v>-1.4218639942520947E-3</v>
      </c>
      <c r="AI5">
        <v>4.5107373930922927</v>
      </c>
    </row>
    <row r="6" spans="1:35">
      <c r="A6">
        <v>60</v>
      </c>
      <c r="B6" s="12">
        <v>20.678032102846299</v>
      </c>
      <c r="C6" s="12">
        <v>20.551319531778201</v>
      </c>
      <c r="D6" s="12">
        <v>20.383637529057498</v>
      </c>
      <c r="E6" s="12">
        <v>23.909711864283299</v>
      </c>
      <c r="F6" s="3">
        <f t="shared" si="2"/>
        <v>5.4113974936790273E-2</v>
      </c>
      <c r="G6" s="2">
        <f t="shared" si="2"/>
        <v>5.3782370804402284E-2</v>
      </c>
      <c r="H6" s="2">
        <f t="shared" si="2"/>
        <v>5.3343550531397201E-2</v>
      </c>
      <c r="I6" s="2">
        <f t="shared" si="2"/>
        <v>6.2571212876277871E-2</v>
      </c>
      <c r="J6" s="9">
        <f t="shared" si="3"/>
        <v>0.21645589974716109</v>
      </c>
      <c r="K6" s="6">
        <f t="shared" si="0"/>
        <v>0.21512948321760914</v>
      </c>
      <c r="L6" s="6">
        <f t="shared" si="0"/>
        <v>0.2133742021255888</v>
      </c>
      <c r="M6" s="10">
        <f t="shared" si="0"/>
        <v>0.25028485150511148</v>
      </c>
      <c r="N6" s="2">
        <f t="shared" si="4"/>
        <v>81.679115224524196</v>
      </c>
      <c r="O6" s="2">
        <f t="shared" si="5"/>
        <v>82.471827480383382</v>
      </c>
      <c r="P6" s="2">
        <f t="shared" si="6"/>
        <v>92.275921805903522</v>
      </c>
      <c r="Q6" s="4">
        <f t="shared" si="7"/>
        <v>86.621135137345732</v>
      </c>
      <c r="R6" s="3">
        <f t="shared" si="8"/>
        <v>4.4027983415808487</v>
      </c>
      <c r="S6" s="2">
        <f t="shared" si="1"/>
        <v>4.412456749935064</v>
      </c>
      <c r="T6" s="2">
        <f t="shared" si="1"/>
        <v>4.5247832386348295</v>
      </c>
      <c r="U6" s="4">
        <f t="shared" si="1"/>
        <v>4.4615438404956462</v>
      </c>
      <c r="V6" s="9">
        <f t="shared" si="9"/>
        <v>4.4503955426615969</v>
      </c>
      <c r="W6" s="10">
        <f t="shared" si="10"/>
        <v>5.5864894764275572E-2</v>
      </c>
    </row>
    <row r="7" spans="1:35">
      <c r="A7">
        <v>90</v>
      </c>
      <c r="B7" s="12">
        <v>30.2100358070977</v>
      </c>
      <c r="C7" s="12">
        <v>27.488850952647301</v>
      </c>
      <c r="D7" s="12">
        <v>28.7267411974717</v>
      </c>
      <c r="E7" s="12">
        <v>26.9601466129348</v>
      </c>
      <c r="F7" s="3">
        <f t="shared" si="2"/>
        <v>7.905902807258898E-2</v>
      </c>
      <c r="G7" s="2">
        <f t="shared" si="2"/>
        <v>7.1937744563611697E-2</v>
      </c>
      <c r="H7" s="2">
        <f t="shared" si="2"/>
        <v>7.5177277288474037E-2</v>
      </c>
      <c r="I7" s="2">
        <f t="shared" si="2"/>
        <v>7.055413643079346E-2</v>
      </c>
      <c r="J7" s="9">
        <f t="shared" si="3"/>
        <v>0.31623611229035592</v>
      </c>
      <c r="K7" s="6">
        <f t="shared" si="0"/>
        <v>0.28775097825444679</v>
      </c>
      <c r="L7" s="6">
        <f t="shared" si="0"/>
        <v>0.30070910915389615</v>
      </c>
      <c r="M7" s="10">
        <f t="shared" si="0"/>
        <v>0.28221654572317384</v>
      </c>
      <c r="N7" s="2">
        <f t="shared" si="4"/>
        <v>119.33093939269411</v>
      </c>
      <c r="O7" s="2">
        <f t="shared" si="5"/>
        <v>110.31193252069222</v>
      </c>
      <c r="P7" s="2">
        <f t="shared" si="6"/>
        <v>130.04482250518578</v>
      </c>
      <c r="Q7" s="4">
        <f t="shared" si="7"/>
        <v>97.672381680609618</v>
      </c>
      <c r="R7" s="3">
        <f t="shared" si="8"/>
        <v>4.7819006365762897</v>
      </c>
      <c r="S7" s="2">
        <f t="shared" si="1"/>
        <v>4.7033121028260414</v>
      </c>
      <c r="T7" s="2">
        <f t="shared" si="1"/>
        <v>4.8678791795311156</v>
      </c>
      <c r="U7" s="4">
        <f t="shared" si="1"/>
        <v>4.5816188341381148</v>
      </c>
      <c r="V7" s="9">
        <f t="shared" si="9"/>
        <v>4.7336776882678908</v>
      </c>
      <c r="W7" s="10">
        <f t="shared" si="10"/>
        <v>0.12162710347521871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6.5749527773793996</v>
      </c>
      <c r="C8" s="12">
        <v>23.846304130090399</v>
      </c>
      <c r="D8" s="12">
        <v>25.594578096173102</v>
      </c>
      <c r="E8" s="12">
        <v>17.486633359859201</v>
      </c>
      <c r="F8" s="3">
        <f t="shared" si="2"/>
        <v>1.720651307803674E-2</v>
      </c>
      <c r="G8" s="2">
        <f t="shared" si="2"/>
        <v>6.2405276170026169E-2</v>
      </c>
      <c r="H8" s="2">
        <f t="shared" si="2"/>
        <v>6.6980472354687279E-2</v>
      </c>
      <c r="I8" s="2">
        <f t="shared" si="2"/>
        <v>4.5762151575052867E-2</v>
      </c>
      <c r="J8" s="9">
        <f t="shared" si="3"/>
        <v>6.882605231214696E-2</v>
      </c>
      <c r="K8" s="6">
        <f t="shared" si="0"/>
        <v>0.24962110468010468</v>
      </c>
      <c r="L8" s="6">
        <f t="shared" si="0"/>
        <v>0.26792188941874912</v>
      </c>
      <c r="M8" s="10">
        <f t="shared" si="0"/>
        <v>0.18304860630021147</v>
      </c>
      <c r="N8" s="2">
        <f t="shared" si="4"/>
        <v>25.971345959244115</v>
      </c>
      <c r="O8" s="2">
        <f t="shared" si="5"/>
        <v>95.694501621687607</v>
      </c>
      <c r="P8" s="2">
        <f t="shared" si="6"/>
        <v>115.86564388671034</v>
      </c>
      <c r="Q8" s="4">
        <f t="shared" si="7"/>
        <v>63.351329366050713</v>
      </c>
      <c r="R8" s="3">
        <f t="shared" si="8"/>
        <v>3.2569938517958157</v>
      </c>
      <c r="S8" s="2">
        <f t="shared" si="1"/>
        <v>4.561160842489512</v>
      </c>
      <c r="T8" s="2">
        <f t="shared" si="1"/>
        <v>4.7524312774693547</v>
      </c>
      <c r="U8" s="4">
        <f t="shared" si="1"/>
        <v>4.1486958910150236</v>
      </c>
      <c r="V8" s="9">
        <f t="shared" si="9"/>
        <v>4.1798204656924263</v>
      </c>
      <c r="W8" s="10">
        <f t="shared" si="10"/>
        <v>0.66480105375074772</v>
      </c>
      <c r="Z8">
        <f>-LN(2)/Z5</f>
        <v>394.74025869392915</v>
      </c>
      <c r="AB8">
        <f>-LN(2)/AB5</f>
        <v>1375.5622959582058</v>
      </c>
      <c r="AD8">
        <f>-LN(2)/AD5</f>
        <v>812.05968490136058</v>
      </c>
      <c r="AF8">
        <f>-LN(2)/AF5</f>
        <v>269.28475270581748</v>
      </c>
      <c r="AH8">
        <f>-LN(2)/AH5</f>
        <v>487.4919003238021</v>
      </c>
    </row>
    <row r="9" spans="1:35">
      <c r="A9">
        <v>240</v>
      </c>
      <c r="B9" s="12">
        <v>17.149498412171202</v>
      </c>
      <c r="C9" s="12">
        <v>16.1151798205413</v>
      </c>
      <c r="D9" s="12">
        <v>14.0014349247807</v>
      </c>
      <c r="E9" s="12">
        <v>15.6342688841839</v>
      </c>
      <c r="F9" s="3">
        <f t="shared" si="2"/>
        <v>4.4879876510444887E-2</v>
      </c>
      <c r="G9" s="2">
        <f t="shared" si="2"/>
        <v>4.2173086518740972E-2</v>
      </c>
      <c r="H9" s="2">
        <f t="shared" si="2"/>
        <v>3.6641460600807862E-2</v>
      </c>
      <c r="I9" s="2">
        <f t="shared" si="2"/>
        <v>4.0914552716905424E-2</v>
      </c>
      <c r="J9" s="9">
        <f t="shared" si="3"/>
        <v>0.17951950604177955</v>
      </c>
      <c r="K9" s="6">
        <f t="shared" si="0"/>
        <v>0.16869234607496389</v>
      </c>
      <c r="L9" s="6">
        <f t="shared" si="0"/>
        <v>0.14656584240323145</v>
      </c>
      <c r="M9" s="10">
        <f t="shared" si="0"/>
        <v>0.1636582108676217</v>
      </c>
      <c r="N9" s="2">
        <f t="shared" si="4"/>
        <v>67.741255545188665</v>
      </c>
      <c r="O9" s="2">
        <f t="shared" si="5"/>
        <v>64.669732175588535</v>
      </c>
      <c r="P9" s="2">
        <f t="shared" si="6"/>
        <v>63.383942755444501</v>
      </c>
      <c r="Q9" s="4">
        <f t="shared" si="7"/>
        <v>56.640503468948324</v>
      </c>
      <c r="R9" s="3">
        <f t="shared" si="8"/>
        <v>4.2156953819859231</v>
      </c>
      <c r="S9" s="2">
        <f t="shared" si="1"/>
        <v>4.1692932740487896</v>
      </c>
      <c r="T9" s="2">
        <f t="shared" si="1"/>
        <v>4.1492105605236418</v>
      </c>
      <c r="U9" s="4">
        <f t="shared" si="1"/>
        <v>4.0367243382751301</v>
      </c>
      <c r="V9" s="9">
        <f t="shared" si="9"/>
        <v>4.1427308887083711</v>
      </c>
      <c r="W9" s="10">
        <f t="shared" si="10"/>
        <v>7.595777878929777E-2</v>
      </c>
    </row>
    <row r="10" spans="1:35" ht="16.5">
      <c r="A10" t="s">
        <v>1</v>
      </c>
      <c r="B10" s="12">
        <v>7.1911005083334603</v>
      </c>
      <c r="C10" s="12">
        <v>16.767716046324001</v>
      </c>
      <c r="D10" s="12">
        <v>18.014665736409199</v>
      </c>
      <c r="E10" s="12">
        <v>8.5788012291671798</v>
      </c>
      <c r="F10" s="3">
        <f t="shared" si="2"/>
        <v>1.8818958725880509E-2</v>
      </c>
      <c r="G10" s="2">
        <f t="shared" si="2"/>
        <v>4.3880760091918769E-2</v>
      </c>
      <c r="H10" s="2">
        <f t="shared" si="2"/>
        <v>4.7144001194413268E-2</v>
      </c>
      <c r="I10" s="2">
        <f t="shared" si="2"/>
        <v>2.2450542314370301E-2</v>
      </c>
      <c r="J10" s="9">
        <f t="shared" si="3"/>
        <v>7.5275834903522035E-2</v>
      </c>
      <c r="K10" s="6">
        <f t="shared" si="0"/>
        <v>0.17552304036767508</v>
      </c>
      <c r="L10" s="6">
        <f t="shared" si="0"/>
        <v>0.18857600477765307</v>
      </c>
      <c r="M10" s="10">
        <f t="shared" si="0"/>
        <v>8.9802169257481204E-2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3.5111696095701923</v>
      </c>
      <c r="AB11">
        <f t="shared" ref="AB11:AH11" si="11">(0.693/AB8)*(100/0.05)</f>
        <v>1.0075879544477651</v>
      </c>
      <c r="AD11">
        <f t="shared" si="11"/>
        <v>1.7067710979499675</v>
      </c>
      <c r="AF11">
        <f t="shared" si="11"/>
        <v>5.1469679811918203</v>
      </c>
      <c r="AH11">
        <f t="shared" si="11"/>
        <v>2.8431241607899338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10.828447075914474</v>
      </c>
      <c r="AB14">
        <f>(0.693/AB8)*(25.7)*(0.1/50000)*(120000000)</f>
        <v>3.1074012515169072</v>
      </c>
      <c r="AD14">
        <f>(0.693/AD8)*(25.7)*(0.1/50000)*(120000000)</f>
        <v>5.2636820660776991</v>
      </c>
      <c r="AF14">
        <f>(0.693/AF8)*(25.7)*(0.1/50000)*(120000000)</f>
        <v>15.873249253995573</v>
      </c>
      <c r="AH14">
        <f>(0.693/AH8)*(25.7)*(0.1/50000)*(120000000)</f>
        <v>8.7681949118761562</v>
      </c>
    </row>
    <row r="17" spans="1:2">
      <c r="A17" s="1" t="s">
        <v>5</v>
      </c>
      <c r="B17">
        <v>382.12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64241-119F-4D0B-A78C-49589F7DFF65}">
  <dimension ref="A2:AI17"/>
  <sheetViews>
    <sheetView workbookViewId="0">
      <selection activeCell="J3" sqref="J3:M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47.7836787647243</v>
      </c>
      <c r="C3" s="12">
        <v>48.348653050616598</v>
      </c>
      <c r="D3" s="12">
        <v>49.360439565600799</v>
      </c>
      <c r="E3" s="12">
        <v>58.282459944679204</v>
      </c>
      <c r="F3" s="3">
        <f>B3/$B$17</f>
        <v>0.17062857313904659</v>
      </c>
      <c r="G3" s="2">
        <f>C3/$B$17</f>
        <v>0.17264601421420342</v>
      </c>
      <c r="H3" s="2">
        <f>D3/$B$17</f>
        <v>0.17625895683051224</v>
      </c>
      <c r="I3" s="2">
        <f>E3/$B$17</f>
        <v>0.20811819509250012</v>
      </c>
      <c r="J3" s="16">
        <f>F3*4</f>
        <v>0.68251429255618634</v>
      </c>
      <c r="K3" s="17">
        <f t="shared" ref="K3:M10" si="0">G3*4</f>
        <v>0.69058405685681368</v>
      </c>
      <c r="L3" s="17">
        <f t="shared" si="0"/>
        <v>0.70503582732204895</v>
      </c>
      <c r="M3" s="18">
        <f t="shared" si="0"/>
        <v>0.8324727803700005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39.623125869882898</v>
      </c>
      <c r="C4" s="12">
        <v>41.790016626645098</v>
      </c>
      <c r="D4" s="12">
        <v>40.953294750841799</v>
      </c>
      <c r="E4" s="12">
        <v>48.455315081697499</v>
      </c>
      <c r="F4" s="3">
        <f t="shared" ref="F4:I10" si="2">B4/$B$17</f>
        <v>0.14148842460991232</v>
      </c>
      <c r="G4" s="2">
        <f t="shared" si="2"/>
        <v>0.14922607661856163</v>
      </c>
      <c r="H4" s="2">
        <f t="shared" si="2"/>
        <v>0.14623826438908674</v>
      </c>
      <c r="I4" s="2">
        <f t="shared" si="2"/>
        <v>0.17302688882750092</v>
      </c>
      <c r="J4" s="9">
        <f t="shared" ref="J4:J10" si="3">F4*4</f>
        <v>0.56595369843964927</v>
      </c>
      <c r="K4" s="6">
        <f t="shared" si="0"/>
        <v>0.59690430647424653</v>
      </c>
      <c r="L4" s="6">
        <f t="shared" si="0"/>
        <v>0.58495305755634697</v>
      </c>
      <c r="M4" s="10">
        <f t="shared" si="0"/>
        <v>0.69210755531000367</v>
      </c>
      <c r="N4" s="2">
        <f t="shared" ref="N4:N9" si="4">(J4/$J$3)*100</f>
        <v>82.921882312531707</v>
      </c>
      <c r="O4" s="2">
        <f t="shared" ref="O4:O9" si="5">(K4/$K$3)*100</f>
        <v>86.434707049428624</v>
      </c>
      <c r="P4" s="2">
        <f t="shared" ref="P4:P9" si="6">(L4/$L$3)*100</f>
        <v>82.9678485670984</v>
      </c>
      <c r="Q4" s="4">
        <f t="shared" ref="Q4:Q9" si="7">(M4/$M$3)*100</f>
        <v>83.138761005782058</v>
      </c>
      <c r="R4" s="3">
        <f t="shared" ref="R4:R9" si="8">LN(N4)</f>
        <v>4.4178989876540173</v>
      </c>
      <c r="S4" s="2">
        <f t="shared" si="1"/>
        <v>4.4593892971103566</v>
      </c>
      <c r="T4" s="2">
        <f t="shared" si="1"/>
        <v>4.4184531660892867</v>
      </c>
      <c r="U4" s="4">
        <f t="shared" si="1"/>
        <v>4.4205110312090223</v>
      </c>
      <c r="V4" s="9">
        <f t="shared" ref="V4:V9" si="9">AVERAGE(R4:U4)</f>
        <v>4.4290631205156714</v>
      </c>
      <c r="W4" s="10">
        <f t="shared" ref="W4:W9" si="10">_xlfn.STDEV.S(R4:U4)</f>
        <v>2.0248656036418455E-2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37.738560531345101</v>
      </c>
      <c r="C5" s="12">
        <v>35.217965142378503</v>
      </c>
      <c r="D5" s="12">
        <v>34.901493948589398</v>
      </c>
      <c r="E5" s="12">
        <v>43.5499599440422</v>
      </c>
      <c r="F5" s="3">
        <f t="shared" si="2"/>
        <v>0.13475891564336123</v>
      </c>
      <c r="G5" s="2">
        <f t="shared" si="2"/>
        <v>0.12575823579202808</v>
      </c>
      <c r="H5" s="2">
        <f t="shared" si="2"/>
        <v>0.12462816314731345</v>
      </c>
      <c r="I5" s="2">
        <f t="shared" si="2"/>
        <v>0.15551057845718438</v>
      </c>
      <c r="J5" s="9">
        <f t="shared" si="3"/>
        <v>0.53903566257344493</v>
      </c>
      <c r="K5" s="6">
        <f t="shared" si="0"/>
        <v>0.50303294316811231</v>
      </c>
      <c r="L5" s="6">
        <f t="shared" si="0"/>
        <v>0.49851265258925381</v>
      </c>
      <c r="M5" s="10">
        <f t="shared" si="0"/>
        <v>0.62204231382873754</v>
      </c>
      <c r="N5" s="2">
        <f t="shared" si="4"/>
        <v>78.977930345549524</v>
      </c>
      <c r="O5" s="2">
        <f t="shared" si="5"/>
        <v>72.841667596217277</v>
      </c>
      <c r="P5" s="2">
        <f t="shared" si="6"/>
        <v>70.70742127854183</v>
      </c>
      <c r="Q5" s="4">
        <f t="shared" si="7"/>
        <v>74.722240594132685</v>
      </c>
      <c r="R5" s="3">
        <f t="shared" si="8"/>
        <v>4.3691684507234267</v>
      </c>
      <c r="S5" s="2">
        <f t="shared" si="1"/>
        <v>4.2882881485596904</v>
      </c>
      <c r="T5" s="2">
        <f t="shared" si="1"/>
        <v>4.2585505359728035</v>
      </c>
      <c r="U5" s="4">
        <f t="shared" si="1"/>
        <v>4.3137777800091781</v>
      </c>
      <c r="V5" s="9">
        <f t="shared" si="9"/>
        <v>4.3074462288162749</v>
      </c>
      <c r="W5" s="10">
        <f t="shared" si="10"/>
        <v>4.6930949402375112E-2</v>
      </c>
      <c r="Z5" cm="1">
        <f t="array" ref="Z5:AA5">LINEST(R3:R9,A3:A9)</f>
        <v>-6.8586593031506415E-4</v>
      </c>
      <c r="AA5">
        <v>4.4986651507213846</v>
      </c>
      <c r="AB5" cm="1">
        <f t="array" ref="AB5:AC5">LINEST(S3:S9,A3:A9)</f>
        <v>-6.0591597210043016E-4</v>
      </c>
      <c r="AC5">
        <v>4.5158152798679003</v>
      </c>
      <c r="AD5" cm="1">
        <f t="array" ref="AD5:AE5">LINEST(T3:T9,A3:A9)</f>
        <v>-4.7673667173375961E-4</v>
      </c>
      <c r="AE5">
        <v>4.4958178800460615</v>
      </c>
      <c r="AF5" cm="1">
        <f t="array" ref="AF5:AG5">LINEST(U3:U9,A3:A9)</f>
        <v>-1.2405976824210795E-3</v>
      </c>
      <c r="AG5">
        <v>4.5260643992226948</v>
      </c>
      <c r="AH5" cm="1">
        <f t="array" ref="AH5:AI5">LINEST(V3:V9,A3:A9)</f>
        <v>-7.522790641425834E-4</v>
      </c>
      <c r="AI5">
        <v>4.5090906774645099</v>
      </c>
    </row>
    <row r="6" spans="1:35">
      <c r="A6">
        <v>60</v>
      </c>
      <c r="B6" s="12">
        <v>45.335579673206503</v>
      </c>
      <c r="C6" s="12">
        <v>47.395454078373298</v>
      </c>
      <c r="D6" s="12">
        <v>46.477752093372303</v>
      </c>
      <c r="E6" s="12">
        <v>56.396393373255698</v>
      </c>
      <c r="F6" s="3">
        <f t="shared" si="2"/>
        <v>0.16188676703103608</v>
      </c>
      <c r="G6" s="2">
        <f t="shared" si="2"/>
        <v>0.16924227919931903</v>
      </c>
      <c r="H6" s="2">
        <f t="shared" si="2"/>
        <v>0.16596529876759913</v>
      </c>
      <c r="I6" s="2">
        <f t="shared" si="2"/>
        <v>0.20138332544146725</v>
      </c>
      <c r="J6" s="9">
        <f t="shared" si="3"/>
        <v>0.64754706812414431</v>
      </c>
      <c r="K6" s="6">
        <f t="shared" si="0"/>
        <v>0.67696911679727612</v>
      </c>
      <c r="L6" s="6">
        <f t="shared" si="0"/>
        <v>0.66386119507039654</v>
      </c>
      <c r="M6" s="10">
        <f t="shared" si="0"/>
        <v>0.80553330176586901</v>
      </c>
      <c r="N6" s="2">
        <f t="shared" si="4"/>
        <v>94.876704442176433</v>
      </c>
      <c r="O6" s="2">
        <f t="shared" si="5"/>
        <v>98.028489084803695</v>
      </c>
      <c r="P6" s="2">
        <f t="shared" si="6"/>
        <v>94.159923417218835</v>
      </c>
      <c r="Q6" s="4">
        <f t="shared" si="7"/>
        <v>96.763920786436046</v>
      </c>
      <c r="R6" s="3">
        <f t="shared" si="8"/>
        <v>4.5525782006893527</v>
      </c>
      <c r="S6" s="2">
        <f t="shared" si="1"/>
        <v>4.5852581413710523</v>
      </c>
      <c r="T6" s="2">
        <f t="shared" si="1"/>
        <v>4.5449946496256377</v>
      </c>
      <c r="U6" s="4">
        <f t="shared" si="1"/>
        <v>4.5722742056570977</v>
      </c>
      <c r="V6" s="9">
        <f t="shared" si="9"/>
        <v>4.5637762993357853</v>
      </c>
      <c r="W6" s="10">
        <f t="shared" si="10"/>
        <v>1.8365109385316197E-2</v>
      </c>
    </row>
    <row r="7" spans="1:35">
      <c r="A7">
        <v>90</v>
      </c>
      <c r="B7" s="12">
        <v>50.114950883544203</v>
      </c>
      <c r="C7" s="12">
        <v>39.994489793937703</v>
      </c>
      <c r="D7" s="12">
        <v>42.1540806238812</v>
      </c>
      <c r="E7" s="12">
        <v>47.383079354466901</v>
      </c>
      <c r="F7" s="3">
        <f t="shared" si="2"/>
        <v>0.17895320710437324</v>
      </c>
      <c r="G7" s="2">
        <f t="shared" si="2"/>
        <v>0.14281451121761754</v>
      </c>
      <c r="H7" s="2">
        <f t="shared" si="2"/>
        <v>0.15052609624839292</v>
      </c>
      <c r="I7" s="2">
        <f t="shared" si="2"/>
        <v>0.1691980908584938</v>
      </c>
      <c r="J7" s="9">
        <f t="shared" si="3"/>
        <v>0.71581282841749294</v>
      </c>
      <c r="K7" s="6">
        <f t="shared" si="0"/>
        <v>0.57125804487047016</v>
      </c>
      <c r="L7" s="6">
        <f t="shared" si="0"/>
        <v>0.60210438499357166</v>
      </c>
      <c r="M7" s="10">
        <f t="shared" si="0"/>
        <v>0.6767923634339752</v>
      </c>
      <c r="N7" s="2">
        <f t="shared" si="4"/>
        <v>104.87880418395272</v>
      </c>
      <c r="O7" s="2">
        <f t="shared" si="5"/>
        <v>82.721001042298212</v>
      </c>
      <c r="P7" s="2">
        <f t="shared" si="6"/>
        <v>85.400537342982446</v>
      </c>
      <c r="Q7" s="4">
        <f t="shared" si="7"/>
        <v>81.299038165928778</v>
      </c>
      <c r="R7" s="3">
        <f t="shared" si="8"/>
        <v>4.6528054376356076</v>
      </c>
      <c r="S7" s="2">
        <f t="shared" si="1"/>
        <v>4.415473512262067</v>
      </c>
      <c r="T7" s="2">
        <f t="shared" si="1"/>
        <v>4.4473523928471232</v>
      </c>
      <c r="U7" s="4">
        <f t="shared" si="1"/>
        <v>4.3981341858063994</v>
      </c>
      <c r="V7" s="9">
        <f t="shared" si="9"/>
        <v>4.4784413821377989</v>
      </c>
      <c r="W7" s="10">
        <f t="shared" si="10"/>
        <v>0.1180163089351859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29.229841919482901</v>
      </c>
      <c r="C8" s="12">
        <v>48.976857141129102</v>
      </c>
      <c r="D8" s="12">
        <v>50.703821964192102</v>
      </c>
      <c r="E8" s="12">
        <v>53.940419468299602</v>
      </c>
      <c r="F8" s="3">
        <f t="shared" si="2"/>
        <v>0.10437551793277115</v>
      </c>
      <c r="G8" s="2">
        <f t="shared" si="2"/>
        <v>0.17488923973336107</v>
      </c>
      <c r="H8" s="2">
        <f t="shared" si="2"/>
        <v>0.18105598016101734</v>
      </c>
      <c r="I8" s="2">
        <f t="shared" si="2"/>
        <v>0.19261339951900444</v>
      </c>
      <c r="J8" s="9">
        <f t="shared" si="3"/>
        <v>0.41750207173108461</v>
      </c>
      <c r="K8" s="6">
        <f t="shared" si="0"/>
        <v>0.69955695893344427</v>
      </c>
      <c r="L8" s="6">
        <f t="shared" si="0"/>
        <v>0.72422392064406937</v>
      </c>
      <c r="M8" s="10">
        <f t="shared" si="0"/>
        <v>0.77045359807601776</v>
      </c>
      <c r="N8" s="2">
        <f t="shared" si="4"/>
        <v>61.171183707733825</v>
      </c>
      <c r="O8" s="2">
        <f t="shared" si="5"/>
        <v>101.29932076878094</v>
      </c>
      <c r="P8" s="2">
        <f t="shared" si="6"/>
        <v>102.72157705728273</v>
      </c>
      <c r="Q8" s="4">
        <f t="shared" si="7"/>
        <v>92.55000478617238</v>
      </c>
      <c r="R8" s="3">
        <f t="shared" si="8"/>
        <v>4.1136762241827221</v>
      </c>
      <c r="S8" s="2">
        <f t="shared" si="1"/>
        <v>4.6180797060868564</v>
      </c>
      <c r="T8" s="2">
        <f t="shared" si="1"/>
        <v>4.6320221927957848</v>
      </c>
      <c r="U8" s="4">
        <f t="shared" si="1"/>
        <v>4.5277490907339555</v>
      </c>
      <c r="V8" s="9">
        <f t="shared" si="9"/>
        <v>4.4728818034498294</v>
      </c>
      <c r="W8" s="10">
        <f t="shared" si="10"/>
        <v>0.24389011312604889</v>
      </c>
      <c r="Z8">
        <f>-LN(2)/Z5</f>
        <v>1010.6161421978438</v>
      </c>
      <c r="AB8">
        <f>-LN(2)/AB5</f>
        <v>1143.9658508375755</v>
      </c>
      <c r="AD8">
        <f>-LN(2)/AD5</f>
        <v>1453.9413929269599</v>
      </c>
      <c r="AF8">
        <f>-LN(2)/AF5</f>
        <v>558.72035743871368</v>
      </c>
      <c r="AH8">
        <f>-LN(2)/AH5</f>
        <v>921.39634558349144</v>
      </c>
    </row>
    <row r="9" spans="1:35">
      <c r="A9">
        <v>240</v>
      </c>
      <c r="B9" s="12">
        <v>38.869773728798698</v>
      </c>
      <c r="C9" s="12">
        <v>35.731504563284503</v>
      </c>
      <c r="D9" s="12">
        <v>36.363745772931601</v>
      </c>
      <c r="E9" s="12">
        <v>37.204644473758101</v>
      </c>
      <c r="F9" s="3">
        <f t="shared" si="2"/>
        <v>0.13879831358816866</v>
      </c>
      <c r="G9" s="2">
        <f t="shared" si="2"/>
        <v>0.12759201043862414</v>
      </c>
      <c r="H9" s="2">
        <f t="shared" si="2"/>
        <v>0.12984965192355372</v>
      </c>
      <c r="I9" s="2">
        <f t="shared" si="2"/>
        <v>0.13285237898822724</v>
      </c>
      <c r="J9" s="9">
        <f t="shared" si="3"/>
        <v>0.55519325435267464</v>
      </c>
      <c r="K9" s="6">
        <f t="shared" si="0"/>
        <v>0.51036804175449657</v>
      </c>
      <c r="L9" s="6">
        <f t="shared" si="0"/>
        <v>0.51939860769421486</v>
      </c>
      <c r="M9" s="10">
        <f t="shared" si="0"/>
        <v>0.53140951595290897</v>
      </c>
      <c r="N9" s="2">
        <f t="shared" si="4"/>
        <v>81.345293484380718</v>
      </c>
      <c r="O9" s="2">
        <f t="shared" si="5"/>
        <v>73.903826288349535</v>
      </c>
      <c r="P9" s="2">
        <f t="shared" si="6"/>
        <v>73.669817556230655</v>
      </c>
      <c r="Q9" s="4">
        <f t="shared" si="7"/>
        <v>63.835062056529814</v>
      </c>
      <c r="R9" s="3">
        <f t="shared" si="8"/>
        <v>4.3987029768516157</v>
      </c>
      <c r="S9" s="2">
        <f t="shared" si="1"/>
        <v>4.3027646031814486</v>
      </c>
      <c r="T9" s="2">
        <f t="shared" si="1"/>
        <v>4.299593184191461</v>
      </c>
      <c r="U9" s="4">
        <f t="shared" si="1"/>
        <v>4.1563026014114177</v>
      </c>
      <c r="V9" s="9">
        <f t="shared" si="9"/>
        <v>4.2893408414089862</v>
      </c>
      <c r="W9" s="10">
        <f t="shared" si="10"/>
        <v>9.9907553739904731E-2</v>
      </c>
    </row>
    <row r="10" spans="1:35" ht="16.5">
      <c r="A10" t="s">
        <v>1</v>
      </c>
      <c r="B10" s="12">
        <v>40.789273113902702</v>
      </c>
      <c r="C10" s="12">
        <v>42.373126449470703</v>
      </c>
      <c r="D10" s="12">
        <v>39.352011576962802</v>
      </c>
      <c r="E10" s="12">
        <v>51.552294530727998</v>
      </c>
      <c r="F10" s="3">
        <f t="shared" si="2"/>
        <v>0.14565256695853415</v>
      </c>
      <c r="G10" s="2">
        <f t="shared" si="2"/>
        <v>0.15130827706072489</v>
      </c>
      <c r="H10" s="2">
        <f t="shared" si="2"/>
        <v>0.14052031486712063</v>
      </c>
      <c r="I10" s="2">
        <f t="shared" si="2"/>
        <v>0.18408575239953578</v>
      </c>
      <c r="J10" s="9">
        <f t="shared" si="3"/>
        <v>0.58261026783413661</v>
      </c>
      <c r="K10" s="6">
        <f t="shared" si="0"/>
        <v>0.60523310824289955</v>
      </c>
      <c r="L10" s="6">
        <f t="shared" si="0"/>
        <v>0.56208125946848253</v>
      </c>
      <c r="M10" s="10">
        <f t="shared" si="0"/>
        <v>0.73634300959814314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1.3714405916630104</v>
      </c>
      <c r="AB11">
        <f t="shared" ref="AB11:AH11" si="11">(0.693/AB8)*(100/0.05)</f>
        <v>1.2115746278485626</v>
      </c>
      <c r="AD11">
        <f t="shared" si="11"/>
        <v>0.95327088611860356</v>
      </c>
      <c r="AF11">
        <f t="shared" si="11"/>
        <v>2.480668516095784</v>
      </c>
      <c r="AH11">
        <f t="shared" si="11"/>
        <v>1.5042386554314904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4.2295227846887231</v>
      </c>
      <c r="AB14">
        <f>(0.693/AB8)*(25.7)*(0.1/50000)*(120000000)</f>
        <v>3.7364961522849667</v>
      </c>
      <c r="AD14">
        <f>(0.693/AD8)*(25.7)*(0.1/50000)*(120000000)</f>
        <v>2.9398874127897732</v>
      </c>
      <c r="AF14">
        <f>(0.693/AF8)*(25.7)*(0.1/50000)*(120000000)</f>
        <v>7.6503817036393968</v>
      </c>
      <c r="AH14">
        <f>(0.693/AH8)*(25.7)*(0.1/50000)*(120000000)</f>
        <v>4.6390720133507157</v>
      </c>
    </row>
    <row r="17" spans="1:2">
      <c r="A17" s="1" t="s">
        <v>5</v>
      </c>
      <c r="B17">
        <v>280.04500000000002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A7A99-F725-4694-B697-7728A86CC724}">
  <dimension ref="A2:AI17"/>
  <sheetViews>
    <sheetView workbookViewId="0">
      <selection activeCell="K4" sqref="K4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68.965587974864206</v>
      </c>
      <c r="C3" s="12">
        <v>54.3747199513639</v>
      </c>
      <c r="D3" s="12">
        <v>50.651078388382601</v>
      </c>
      <c r="E3" s="12">
        <v>51.763540010360501</v>
      </c>
      <c r="F3" s="3">
        <f>B3/$B$17</f>
        <v>0.26118678862045092</v>
      </c>
      <c r="G3" s="2">
        <f>C3/$B$17</f>
        <v>0.20592818684311465</v>
      </c>
      <c r="H3" s="2">
        <f>D3/$B$17</f>
        <v>0.19182599457059765</v>
      </c>
      <c r="I3" s="2">
        <f>E3/$B$17</f>
        <v>0.19603911428783699</v>
      </c>
      <c r="J3" s="16">
        <f>F3*4</f>
        <v>1.0447471544818037</v>
      </c>
      <c r="K3" s="17">
        <f t="shared" ref="K3:M10" si="0">G3*4</f>
        <v>0.82371274737245859</v>
      </c>
      <c r="L3" s="17">
        <f t="shared" si="0"/>
        <v>0.76730397828239061</v>
      </c>
      <c r="M3" s="18">
        <f t="shared" si="0"/>
        <v>0.78415645715134796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60.044814231079897</v>
      </c>
      <c r="C4" s="12">
        <v>55.9313053408653</v>
      </c>
      <c r="D4" s="12">
        <v>43.8674636190839</v>
      </c>
      <c r="E4" s="12">
        <v>47.515712959034197</v>
      </c>
      <c r="F4" s="3">
        <f t="shared" ref="F4:I10" si="2">B4/$B$17</f>
        <v>0.22740199370218139</v>
      </c>
      <c r="G4" s="2">
        <f t="shared" si="2"/>
        <v>0.21182329411379525</v>
      </c>
      <c r="H4" s="2">
        <f t="shared" si="2"/>
        <v>0.16613505784608004</v>
      </c>
      <c r="I4" s="2">
        <f t="shared" si="2"/>
        <v>0.17995172434844628</v>
      </c>
      <c r="J4" s="9">
        <f t="shared" ref="J4:J10" si="3">F4*4</f>
        <v>0.90960797480872557</v>
      </c>
      <c r="K4" s="6">
        <f t="shared" si="0"/>
        <v>0.84729317645518099</v>
      </c>
      <c r="L4" s="6">
        <f t="shared" si="0"/>
        <v>0.66454023138432017</v>
      </c>
      <c r="M4" s="10">
        <f t="shared" si="0"/>
        <v>0.71980689739378512</v>
      </c>
      <c r="N4" s="2">
        <f t="shared" ref="N4:N9" si="4">(J4/$J$3)*100</f>
        <v>87.06489133821978</v>
      </c>
      <c r="O4" s="2">
        <f t="shared" ref="O4:O9" si="5">(K4/$K$3)*100</f>
        <v>102.86270051761868</v>
      </c>
      <c r="P4" s="2">
        <f t="shared" ref="P4:P9" si="6">(L4/$L$3)*100</f>
        <v>86.607166154917252</v>
      </c>
      <c r="Q4" s="4">
        <f t="shared" ref="Q4:Q9" si="7">(M4/$M$3)*100</f>
        <v>91.793785644343302</v>
      </c>
      <c r="R4" s="3">
        <f t="shared" ref="R4:R9" si="8">LN(N4)</f>
        <v>4.4666537180770414</v>
      </c>
      <c r="S4" s="2">
        <f t="shared" si="1"/>
        <v>4.63339509430525</v>
      </c>
      <c r="T4" s="2">
        <f t="shared" si="1"/>
        <v>4.4613825622015737</v>
      </c>
      <c r="U4" s="4">
        <f t="shared" si="1"/>
        <v>4.5195446008290041</v>
      </c>
      <c r="V4" s="9">
        <f t="shared" ref="V4:V9" si="9">AVERAGE(R4:U4)</f>
        <v>4.5202439938532173</v>
      </c>
      <c r="W4" s="10">
        <f t="shared" ref="W4:W9" si="10">_xlfn.STDEV.S(R4:U4)</f>
        <v>7.987541648917186E-2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33.8348967901631</v>
      </c>
      <c r="C5" s="12">
        <v>27.991283876209501</v>
      </c>
      <c r="D5" s="12">
        <v>29.759491764451301</v>
      </c>
      <c r="E5" s="12">
        <v>27.1655266841057</v>
      </c>
      <c r="F5" s="3">
        <f t="shared" si="2"/>
        <v>0.12813967509633928</v>
      </c>
      <c r="G5" s="2">
        <f t="shared" si="2"/>
        <v>0.10600871767605577</v>
      </c>
      <c r="H5" s="2">
        <f t="shared" si="2"/>
        <v>0.11270528263699757</v>
      </c>
      <c r="I5" s="2">
        <f t="shared" si="2"/>
        <v>0.10288140628034288</v>
      </c>
      <c r="J5" s="9">
        <f t="shared" si="3"/>
        <v>0.51255870038535711</v>
      </c>
      <c r="K5" s="6">
        <f t="shared" si="0"/>
        <v>0.42403487070422308</v>
      </c>
      <c r="L5" s="6">
        <f t="shared" si="0"/>
        <v>0.45082113054799028</v>
      </c>
      <c r="M5" s="10">
        <f t="shared" si="0"/>
        <v>0.41152562512137153</v>
      </c>
      <c r="N5" s="2">
        <f t="shared" si="4"/>
        <v>49.060550027493214</v>
      </c>
      <c r="O5" s="2">
        <f t="shared" si="5"/>
        <v>51.478488351290139</v>
      </c>
      <c r="P5" s="2">
        <f t="shared" si="6"/>
        <v>58.753915437419344</v>
      </c>
      <c r="Q5" s="4">
        <f t="shared" si="7"/>
        <v>52.480040350154781</v>
      </c>
      <c r="R5" s="3">
        <f t="shared" si="8"/>
        <v>3.8930552500902285</v>
      </c>
      <c r="S5" s="2">
        <f t="shared" si="1"/>
        <v>3.9411640184912482</v>
      </c>
      <c r="T5" s="2">
        <f t="shared" si="1"/>
        <v>4.0733577965468477</v>
      </c>
      <c r="U5" s="4">
        <f t="shared" si="1"/>
        <v>3.9604329135028165</v>
      </c>
      <c r="V5" s="9">
        <f t="shared" si="9"/>
        <v>3.9670024946577849</v>
      </c>
      <c r="W5" s="10">
        <f t="shared" si="10"/>
        <v>7.6355378475058092E-2</v>
      </c>
      <c r="Z5" cm="1">
        <f t="array" ref="Z5:AA5">LINEST(R3:R9,A3:A9)</f>
        <v>-8.9457977436990127E-4</v>
      </c>
      <c r="AA5">
        <v>4.4151937461270636</v>
      </c>
      <c r="AB5" cm="1">
        <f t="array" ref="AB5:AC5">LINEST(S3:S9,A3:A9)</f>
        <v>-1.0382581117331772E-3</v>
      </c>
      <c r="AC5">
        <v>4.4219175582964114</v>
      </c>
      <c r="AD5" cm="1">
        <f t="array" ref="AD5:AE5">LINEST(T3:T9,A3:A9)</f>
        <v>-7.635031706858807E-4</v>
      </c>
      <c r="AE5">
        <v>4.4701691247199626</v>
      </c>
      <c r="AF5" cm="1">
        <f t="array" ref="AF5:AG5">LINEST(U3:U9,A3:A9)</f>
        <v>-1.5739257152892442E-3</v>
      </c>
      <c r="AG5">
        <v>4.4252120355527467</v>
      </c>
      <c r="AH5" cm="1">
        <f t="array" ref="AH5:AI5">LINEST(V3:V9,A3:A9)</f>
        <v>-1.0675666930195478E-3</v>
      </c>
      <c r="AI5">
        <v>4.4331231161740456</v>
      </c>
    </row>
    <row r="6" spans="1:35">
      <c r="A6">
        <v>60</v>
      </c>
      <c r="B6" s="12">
        <v>56.261436787082701</v>
      </c>
      <c r="C6" s="12">
        <v>47.789711493647701</v>
      </c>
      <c r="D6" s="12">
        <v>46.739432855043802</v>
      </c>
      <c r="E6" s="12">
        <v>50.526077674052402</v>
      </c>
      <c r="F6" s="3">
        <f t="shared" si="2"/>
        <v>0.21307356942924061</v>
      </c>
      <c r="G6" s="2">
        <f t="shared" si="2"/>
        <v>0.18098941284562103</v>
      </c>
      <c r="H6" s="2">
        <f t="shared" si="2"/>
        <v>0.17701179280599211</v>
      </c>
      <c r="I6" s="2">
        <f t="shared" si="2"/>
        <v>0.19135259129644494</v>
      </c>
      <c r="J6" s="9">
        <f t="shared" si="3"/>
        <v>0.85229427771696242</v>
      </c>
      <c r="K6" s="6">
        <f t="shared" si="0"/>
        <v>0.72395765138248414</v>
      </c>
      <c r="L6" s="6">
        <f t="shared" si="0"/>
        <v>0.70804717122396843</v>
      </c>
      <c r="M6" s="10">
        <f t="shared" si="0"/>
        <v>0.76541036518577976</v>
      </c>
      <c r="N6" s="2">
        <f t="shared" si="4"/>
        <v>81.578999670949273</v>
      </c>
      <c r="O6" s="2">
        <f t="shared" si="5"/>
        <v>87.889577245443775</v>
      </c>
      <c r="P6" s="2">
        <f t="shared" si="6"/>
        <v>92.277270972702567</v>
      </c>
      <c r="Q6" s="4">
        <f t="shared" si="7"/>
        <v>97.609393916914456</v>
      </c>
      <c r="R6" s="3">
        <f t="shared" si="8"/>
        <v>4.4015718718744115</v>
      </c>
      <c r="S6" s="2">
        <f t="shared" si="1"/>
        <v>4.4760812225233853</v>
      </c>
      <c r="T6" s="2">
        <f t="shared" si="1"/>
        <v>4.524797859533864</v>
      </c>
      <c r="U6" s="4">
        <f t="shared" si="1"/>
        <v>4.580973737936108</v>
      </c>
      <c r="V6" s="9">
        <f t="shared" si="9"/>
        <v>4.495856172966942</v>
      </c>
      <c r="W6" s="10">
        <f t="shared" si="10"/>
        <v>7.6077152034782478E-2</v>
      </c>
    </row>
    <row r="7" spans="1:35">
      <c r="A7">
        <v>90</v>
      </c>
      <c r="B7" s="12">
        <v>62.465787285867798</v>
      </c>
      <c r="C7" s="12">
        <v>45.421783091199799</v>
      </c>
      <c r="D7" s="12">
        <v>43.965402776498998</v>
      </c>
      <c r="E7" s="12">
        <v>42.683541907376799</v>
      </c>
      <c r="F7" s="3">
        <f t="shared" si="2"/>
        <v>0.2365707138724083</v>
      </c>
      <c r="G7" s="2">
        <f t="shared" si="2"/>
        <v>0.17202158362412676</v>
      </c>
      <c r="H7" s="2">
        <f t="shared" si="2"/>
        <v>0.16650597346873472</v>
      </c>
      <c r="I7" s="2">
        <f t="shared" si="2"/>
        <v>0.16165130415182447</v>
      </c>
      <c r="J7" s="9">
        <f t="shared" si="3"/>
        <v>0.9462828554896332</v>
      </c>
      <c r="K7" s="6">
        <f t="shared" si="0"/>
        <v>0.68808633449650702</v>
      </c>
      <c r="L7" s="6">
        <f t="shared" si="0"/>
        <v>0.66602389387493888</v>
      </c>
      <c r="M7" s="10">
        <f t="shared" si="0"/>
        <v>0.64660521660729786</v>
      </c>
      <c r="N7" s="2">
        <f t="shared" si="4"/>
        <v>90.575298667263766</v>
      </c>
      <c r="O7" s="2">
        <f t="shared" si="5"/>
        <v>83.534743961583331</v>
      </c>
      <c r="P7" s="2">
        <f t="shared" si="6"/>
        <v>86.800526613433291</v>
      </c>
      <c r="Q7" s="4">
        <f t="shared" si="7"/>
        <v>82.458699499365125</v>
      </c>
      <c r="R7" s="3">
        <f t="shared" si="8"/>
        <v>4.5061815342337646</v>
      </c>
      <c r="S7" s="2">
        <f t="shared" si="1"/>
        <v>4.4252626406614501</v>
      </c>
      <c r="T7" s="2">
        <f t="shared" si="1"/>
        <v>4.4636126886229386</v>
      </c>
      <c r="U7" s="4">
        <f t="shared" si="1"/>
        <v>4.4122975558636401</v>
      </c>
      <c r="V7" s="9">
        <f t="shared" si="9"/>
        <v>4.4518386048454488</v>
      </c>
      <c r="W7" s="10">
        <f t="shared" si="10"/>
        <v>4.227512842556401E-2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56.092598005839598</v>
      </c>
      <c r="C8" s="12">
        <v>29.576056147715299</v>
      </c>
      <c r="D8" s="12">
        <v>46.960987033087903</v>
      </c>
      <c r="E8" s="12">
        <v>24.320344811064501</v>
      </c>
      <c r="F8" s="3">
        <f t="shared" si="2"/>
        <v>0.21243414242858125</v>
      </c>
      <c r="G8" s="2">
        <f t="shared" si="2"/>
        <v>0.11201057443453361</v>
      </c>
      <c r="H8" s="2">
        <f t="shared" si="2"/>
        <v>0.17785086379730844</v>
      </c>
      <c r="I8" s="2">
        <f t="shared" si="2"/>
        <v>9.2106120543177919E-2</v>
      </c>
      <c r="J8" s="9">
        <f t="shared" si="3"/>
        <v>0.84973656971432499</v>
      </c>
      <c r="K8" s="6">
        <f t="shared" si="0"/>
        <v>0.44804229773813442</v>
      </c>
      <c r="L8" s="6">
        <f t="shared" si="0"/>
        <v>0.71140345518923376</v>
      </c>
      <c r="M8" s="10">
        <f t="shared" si="0"/>
        <v>0.36842448217271168</v>
      </c>
      <c r="N8" s="2">
        <f t="shared" si="4"/>
        <v>81.334183689238742</v>
      </c>
      <c r="O8" s="2">
        <f t="shared" si="5"/>
        <v>54.393027079808306</v>
      </c>
      <c r="P8" s="2">
        <f t="shared" si="6"/>
        <v>92.714683531513785</v>
      </c>
      <c r="Q8" s="4">
        <f t="shared" si="7"/>
        <v>46.983542482211945</v>
      </c>
      <c r="R8" s="3">
        <f t="shared" si="8"/>
        <v>4.3985663917659954</v>
      </c>
      <c r="S8" s="2">
        <f t="shared" si="1"/>
        <v>3.9962359669663137</v>
      </c>
      <c r="T8" s="2">
        <f t="shared" si="1"/>
        <v>4.5295268584263146</v>
      </c>
      <c r="U8" s="4">
        <f t="shared" si="1"/>
        <v>3.8497973804368097</v>
      </c>
      <c r="V8" s="9">
        <f t="shared" si="9"/>
        <v>4.1935316493988584</v>
      </c>
      <c r="W8" s="10">
        <f t="shared" si="10"/>
        <v>0.32249592247156644</v>
      </c>
      <c r="Z8">
        <f>-LN(2)/Z5</f>
        <v>774.82992620547975</v>
      </c>
      <c r="AB8">
        <f>-LN(2)/AB5</f>
        <v>667.60584167540583</v>
      </c>
      <c r="AD8">
        <f>-LN(2)/AD5</f>
        <v>907.85108323422912</v>
      </c>
      <c r="AF8">
        <f>-LN(2)/AF5</f>
        <v>440.39383423668374</v>
      </c>
      <c r="AH8">
        <f>-LN(2)/AH5</f>
        <v>649.27763772717606</v>
      </c>
    </row>
    <row r="9" spans="1:35">
      <c r="A9">
        <v>240</v>
      </c>
      <c r="B9" s="12">
        <v>43.254573146834602</v>
      </c>
      <c r="C9" s="12">
        <v>40.069268952235298</v>
      </c>
      <c r="D9" s="12">
        <v>34.102885430989701</v>
      </c>
      <c r="E9" s="12">
        <v>33.6581409493471</v>
      </c>
      <c r="F9" s="3">
        <f t="shared" si="2"/>
        <v>0.16381391626049377</v>
      </c>
      <c r="G9" s="2">
        <f t="shared" si="2"/>
        <v>0.1517505177193276</v>
      </c>
      <c r="H9" s="2">
        <f t="shared" si="2"/>
        <v>0.12915460289641503</v>
      </c>
      <c r="I9" s="2">
        <f t="shared" si="2"/>
        <v>0.12747026457163724</v>
      </c>
      <c r="J9" s="9">
        <f t="shared" si="3"/>
        <v>0.65525566504197508</v>
      </c>
      <c r="K9" s="6">
        <f t="shared" si="0"/>
        <v>0.6070020708773104</v>
      </c>
      <c r="L9" s="6">
        <f t="shared" si="0"/>
        <v>0.51661841158566013</v>
      </c>
      <c r="M9" s="10">
        <f t="shared" si="0"/>
        <v>0.50988105828654895</v>
      </c>
      <c r="N9" s="2">
        <f t="shared" si="4"/>
        <v>62.719066736006859</v>
      </c>
      <c r="O9" s="2">
        <f t="shared" si="5"/>
        <v>73.690989099485421</v>
      </c>
      <c r="P9" s="2">
        <f t="shared" si="6"/>
        <v>67.329041189400584</v>
      </c>
      <c r="Q9" s="4">
        <f t="shared" si="7"/>
        <v>65.022873131571771</v>
      </c>
      <c r="R9" s="3">
        <f t="shared" si="8"/>
        <v>4.1386654960846165</v>
      </c>
      <c r="S9" s="2">
        <f t="shared" si="1"/>
        <v>4.2998805271272245</v>
      </c>
      <c r="T9" s="2">
        <f t="shared" si="1"/>
        <v>4.2095916619894425</v>
      </c>
      <c r="U9" s="4">
        <f t="shared" si="1"/>
        <v>4.1747391023272211</v>
      </c>
      <c r="V9" s="9">
        <f t="shared" si="9"/>
        <v>4.2057191968821268</v>
      </c>
      <c r="W9" s="10">
        <f t="shared" si="10"/>
        <v>6.9131076342473369E-2</v>
      </c>
    </row>
    <row r="10" spans="1:35" ht="16.5">
      <c r="A10" t="s">
        <v>1</v>
      </c>
      <c r="B10" s="12">
        <v>25.806501572599998</v>
      </c>
      <c r="C10" s="12">
        <v>19.1463021228356</v>
      </c>
      <c r="D10" s="12">
        <v>24.617154432381501</v>
      </c>
      <c r="E10" s="12">
        <v>42.147713343673701</v>
      </c>
      <c r="F10" s="3">
        <f t="shared" si="2"/>
        <v>9.7734500193526141E-2</v>
      </c>
      <c r="G10" s="2">
        <f t="shared" si="2"/>
        <v>7.2510962528775549E-2</v>
      </c>
      <c r="H10" s="2">
        <f t="shared" si="2"/>
        <v>9.3230199291722674E-2</v>
      </c>
      <c r="I10" s="2">
        <f t="shared" si="2"/>
        <v>0.15962201177697039</v>
      </c>
      <c r="J10" s="9">
        <f t="shared" si="3"/>
        <v>0.39093800077410457</v>
      </c>
      <c r="K10" s="6">
        <f t="shared" si="0"/>
        <v>0.2900438501151022</v>
      </c>
      <c r="L10" s="6">
        <f t="shared" si="0"/>
        <v>0.37292079716689069</v>
      </c>
      <c r="M10" s="10">
        <f t="shared" si="0"/>
        <v>0.63848804710788154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1.7887796445699515</v>
      </c>
      <c r="AB11">
        <f t="shared" ref="AB11:AH11" si="11">(0.693/AB8)*(100/0.05)</f>
        <v>2.0760753029388286</v>
      </c>
      <c r="AD11">
        <f t="shared" si="11"/>
        <v>1.5266821019394066</v>
      </c>
      <c r="AF11">
        <f t="shared" si="11"/>
        <v>3.1471830263071139</v>
      </c>
      <c r="AH11">
        <f t="shared" si="11"/>
        <v>2.1346800189388193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5.5165964238537297</v>
      </c>
      <c r="AB14">
        <f>(0.693/AB8)*(25.7)*(0.1/50000)*(120000000)</f>
        <v>6.4026162342633475</v>
      </c>
      <c r="AD14">
        <f>(0.693/AD8)*(25.7)*(0.1/50000)*(120000000)</f>
        <v>4.7082876023811293</v>
      </c>
      <c r="AF14">
        <f>(0.693/AF8)*(25.7)*(0.1/50000)*(120000000)</f>
        <v>9.7059124531311394</v>
      </c>
      <c r="AH14">
        <f>(0.693/AH8)*(25.7)*(0.1/50000)*(120000000)</f>
        <v>6.583353178407318</v>
      </c>
    </row>
    <row r="17" spans="1:2">
      <c r="A17" s="1" t="s">
        <v>5</v>
      </c>
      <c r="B17" s="19">
        <v>264.04700000000003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DAFC1-1FD6-432E-BD5D-C92E33FBA07B}">
  <dimension ref="A2:AI17"/>
  <sheetViews>
    <sheetView workbookViewId="0">
      <selection activeCell="L5" sqref="L5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57.477525764823497</v>
      </c>
      <c r="C3" s="12">
        <v>49.650407384462298</v>
      </c>
      <c r="D3" s="12">
        <v>53.406103561125903</v>
      </c>
      <c r="E3" s="12">
        <v>59.208185366574</v>
      </c>
      <c r="F3" s="3">
        <f>B3/$B$17</f>
        <v>0.15123236997435544</v>
      </c>
      <c r="G3" s="2">
        <f>C3/$B$17</f>
        <v>0.13063799596502221</v>
      </c>
      <c r="H3" s="2">
        <f>D3/$B$17</f>
        <v>0.1405198206633301</v>
      </c>
      <c r="I3" s="2">
        <f>E3/$B$17</f>
        <v>0.15578600636890921</v>
      </c>
      <c r="J3" s="16">
        <f>F3*4</f>
        <v>0.60492947989742174</v>
      </c>
      <c r="K3" s="17">
        <f t="shared" ref="K3:M10" si="0">G3*4</f>
        <v>0.52255198386008883</v>
      </c>
      <c r="L3" s="17">
        <f t="shared" si="0"/>
        <v>0.56207928265332041</v>
      </c>
      <c r="M3" s="18">
        <f t="shared" si="0"/>
        <v>0.62314402547563685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49.726157062244702</v>
      </c>
      <c r="C4" s="12">
        <v>46.806846072658402</v>
      </c>
      <c r="D4" s="12">
        <v>40.637951858437297</v>
      </c>
      <c r="E4" s="12">
        <v>46.621646156914203</v>
      </c>
      <c r="F4" s="3">
        <f t="shared" ref="F4:I10" si="2">B4/$B$17</f>
        <v>0.13083730522796264</v>
      </c>
      <c r="G4" s="2">
        <f t="shared" si="2"/>
        <v>0.12315614091595403</v>
      </c>
      <c r="H4" s="2">
        <f t="shared" si="2"/>
        <v>0.1069248143283244</v>
      </c>
      <c r="I4" s="2">
        <f t="shared" si="2"/>
        <v>0.12266885093949183</v>
      </c>
      <c r="J4" s="9">
        <f t="shared" ref="J4:J10" si="3">F4*4</f>
        <v>0.52334922091185054</v>
      </c>
      <c r="K4" s="6">
        <f t="shared" si="0"/>
        <v>0.49262456366381613</v>
      </c>
      <c r="L4" s="6">
        <f t="shared" si="0"/>
        <v>0.42769925731329761</v>
      </c>
      <c r="M4" s="10">
        <f t="shared" si="0"/>
        <v>0.49067540375796731</v>
      </c>
      <c r="N4" s="2">
        <f t="shared" ref="N4:N9" si="4">(J4/$J$3)*100</f>
        <v>86.514087724836159</v>
      </c>
      <c r="O4" s="2">
        <f t="shared" ref="O4:O9" si="5">(K4/$K$3)*100</f>
        <v>94.272833876698925</v>
      </c>
      <c r="P4" s="2">
        <f t="shared" ref="P4:P9" si="6">(L4/$L$3)*100</f>
        <v>76.092336172634603</v>
      </c>
      <c r="Q4" s="4">
        <f t="shared" ref="Q4:Q9" si="7">(M4/$M$3)*100</f>
        <v>78.741893318072314</v>
      </c>
      <c r="R4" s="3">
        <f t="shared" ref="R4:R9" si="8">LN(N4)</f>
        <v>4.4603072645478914</v>
      </c>
      <c r="S4" s="2">
        <f t="shared" si="1"/>
        <v>4.5461930662344594</v>
      </c>
      <c r="T4" s="2">
        <f t="shared" si="1"/>
        <v>4.3319475524721991</v>
      </c>
      <c r="U4" s="4">
        <f t="shared" si="1"/>
        <v>4.3661753304141193</v>
      </c>
      <c r="V4" s="9">
        <f t="shared" ref="V4:V9" si="9">AVERAGE(R4:U4)</f>
        <v>4.4261558034171671</v>
      </c>
      <c r="W4" s="10">
        <f t="shared" ref="W4:W9" si="10">_xlfn.STDEV.S(R4:U4)</f>
        <v>9.669215488654441E-2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26.214755533739499</v>
      </c>
      <c r="C5" s="12">
        <v>22.526436800219901</v>
      </c>
      <c r="D5" s="12">
        <v>23.664786822157001</v>
      </c>
      <c r="E5" s="12">
        <v>24.267060706040098</v>
      </c>
      <c r="F5" s="3">
        <f t="shared" si="2"/>
        <v>6.897512645006855E-2</v>
      </c>
      <c r="G5" s="2">
        <f t="shared" si="2"/>
        <v>5.9270582354463898E-2</v>
      </c>
      <c r="H5" s="2">
        <f t="shared" si="2"/>
        <v>6.226575950217729E-2</v>
      </c>
      <c r="I5" s="2">
        <f t="shared" si="2"/>
        <v>6.3850436393210822E-2</v>
      </c>
      <c r="J5" s="9">
        <f t="shared" si="3"/>
        <v>0.2759005058002742</v>
      </c>
      <c r="K5" s="6">
        <f t="shared" si="0"/>
        <v>0.23708232941785559</v>
      </c>
      <c r="L5" s="6">
        <f t="shared" si="0"/>
        <v>0.24906303800870916</v>
      </c>
      <c r="M5" s="10">
        <f t="shared" si="0"/>
        <v>0.25540174557284329</v>
      </c>
      <c r="N5" s="2">
        <f t="shared" si="4"/>
        <v>45.608705637400718</v>
      </c>
      <c r="O5" s="2">
        <f t="shared" si="5"/>
        <v>45.370094601216444</v>
      </c>
      <c r="P5" s="2">
        <f t="shared" si="6"/>
        <v>44.311015491088007</v>
      </c>
      <c r="Q5" s="4">
        <f t="shared" si="7"/>
        <v>40.985989615787268</v>
      </c>
      <c r="R5" s="3">
        <f t="shared" si="8"/>
        <v>3.8200986113996462</v>
      </c>
      <c r="S5" s="2">
        <f t="shared" si="1"/>
        <v>3.8148531787787561</v>
      </c>
      <c r="T5" s="2">
        <f t="shared" si="1"/>
        <v>3.7912333028248431</v>
      </c>
      <c r="U5" s="4">
        <f t="shared" si="1"/>
        <v>3.7132302916177409</v>
      </c>
      <c r="V5" s="9">
        <f t="shared" si="9"/>
        <v>3.7848538461552463</v>
      </c>
      <c r="W5" s="10">
        <f t="shared" si="10"/>
        <v>4.937200443900408E-2</v>
      </c>
      <c r="Z5" cm="1">
        <f t="array" ref="Z5:AA5">LINEST(R3:R9,A3:A9)</f>
        <v>-2.7950011308532341E-3</v>
      </c>
      <c r="AA5">
        <v>4.4856700469486359</v>
      </c>
      <c r="AB5" cm="1">
        <f t="array" ref="AB5:AC5">LINEST(S3:S9,A3:A9)</f>
        <v>-3.1802303241634682E-3</v>
      </c>
      <c r="AC5">
        <v>4.4605439357257186</v>
      </c>
      <c r="AD5" cm="1">
        <f t="array" ref="AD5:AE5">LINEST(T3:T9,A3:A9)</f>
        <v>-2.3313771810556621E-3</v>
      </c>
      <c r="AE5">
        <v>4.3299001375257147</v>
      </c>
      <c r="AF5" cm="1">
        <f t="array" ref="AF5:AG5">LINEST(U3:U9,A3:A9)</f>
        <v>2.068086997639012E-3</v>
      </c>
      <c r="AG5">
        <v>4.1493531060484008</v>
      </c>
      <c r="AH5" cm="1">
        <f t="array" ref="AH5:AI5">LINEST(V3:V9,A3:A9)</f>
        <v>-1.5596304096083368E-3</v>
      </c>
      <c r="AI5">
        <v>4.3563668065621179</v>
      </c>
    </row>
    <row r="6" spans="1:35">
      <c r="A6">
        <v>60</v>
      </c>
      <c r="B6" s="12">
        <v>50.136412680948602</v>
      </c>
      <c r="C6" s="12">
        <v>48.030970431185899</v>
      </c>
      <c r="D6" s="12">
        <v>28.233786940281099</v>
      </c>
      <c r="E6" s="12">
        <v>56.151434482531002</v>
      </c>
      <c r="F6" s="3">
        <f t="shared" si="2"/>
        <v>0.13191675199757041</v>
      </c>
      <c r="G6" s="2">
        <f t="shared" si="2"/>
        <v>0.12637700377356767</v>
      </c>
      <c r="H6" s="2">
        <f t="shared" si="2"/>
        <v>7.4287514215563025E-2</v>
      </c>
      <c r="I6" s="2">
        <f t="shared" si="2"/>
        <v>0.14774321617459041</v>
      </c>
      <c r="J6" s="9">
        <f t="shared" si="3"/>
        <v>0.52766700799028166</v>
      </c>
      <c r="K6" s="6">
        <f t="shared" si="0"/>
        <v>0.50550801509427068</v>
      </c>
      <c r="L6" s="6">
        <f t="shared" si="0"/>
        <v>0.2971500568622521</v>
      </c>
      <c r="M6" s="10">
        <f t="shared" si="0"/>
        <v>0.59097286469836163</v>
      </c>
      <c r="N6" s="2">
        <f t="shared" si="4"/>
        <v>87.227854737672644</v>
      </c>
      <c r="O6" s="2">
        <f t="shared" si="5"/>
        <v>96.738320914999804</v>
      </c>
      <c r="P6" s="2">
        <f t="shared" si="6"/>
        <v>52.866217637401959</v>
      </c>
      <c r="Q6" s="4">
        <f t="shared" si="7"/>
        <v>94.837283282509304</v>
      </c>
      <c r="R6" s="3">
        <f t="shared" si="8"/>
        <v>4.4685237149714689</v>
      </c>
      <c r="S6" s="2">
        <f t="shared" si="1"/>
        <v>4.5720096105665133</v>
      </c>
      <c r="T6" s="2">
        <f t="shared" si="1"/>
        <v>3.9677645268786974</v>
      </c>
      <c r="U6" s="4">
        <f t="shared" si="1"/>
        <v>4.5521626155160364</v>
      </c>
      <c r="V6" s="9">
        <f t="shared" si="9"/>
        <v>4.3901151169831794</v>
      </c>
      <c r="W6" s="10">
        <f t="shared" si="10"/>
        <v>0.28511572374317717</v>
      </c>
    </row>
    <row r="7" spans="1:35">
      <c r="A7">
        <v>90</v>
      </c>
      <c r="B7" s="12">
        <v>40.741642213957398</v>
      </c>
      <c r="C7" s="12">
        <v>38.2867466366163</v>
      </c>
      <c r="D7" s="12">
        <v>38.332517714917998</v>
      </c>
      <c r="E7" s="12">
        <v>42.442822077766102</v>
      </c>
      <c r="F7" s="3">
        <f t="shared" si="2"/>
        <v>0.1071976398892741</v>
      </c>
      <c r="G7" s="2">
        <f t="shared" si="2"/>
        <v>0.10073842524388534</v>
      </c>
      <c r="H7" s="2">
        <f t="shared" si="2"/>
        <v>0.10085885611761797</v>
      </c>
      <c r="I7" s="2">
        <f t="shared" si="2"/>
        <v>0.11167371047743943</v>
      </c>
      <c r="J7" s="9">
        <f t="shared" si="3"/>
        <v>0.42879055955709638</v>
      </c>
      <c r="K7" s="6">
        <f t="shared" si="0"/>
        <v>0.40295370097554134</v>
      </c>
      <c r="L7" s="6">
        <f t="shared" si="0"/>
        <v>0.40343542447047187</v>
      </c>
      <c r="M7" s="10">
        <f t="shared" si="0"/>
        <v>0.44669484190975772</v>
      </c>
      <c r="N7" s="2">
        <f t="shared" si="4"/>
        <v>70.88273489825734</v>
      </c>
      <c r="O7" s="2">
        <f t="shared" si="5"/>
        <v>77.112653558201885</v>
      </c>
      <c r="P7" s="2">
        <f t="shared" si="6"/>
        <v>71.775537174406594</v>
      </c>
      <c r="Q7" s="4">
        <f t="shared" si="7"/>
        <v>71.684044722855518</v>
      </c>
      <c r="R7" s="3">
        <f t="shared" si="8"/>
        <v>4.2610268904601414</v>
      </c>
      <c r="S7" s="2">
        <f t="shared" si="1"/>
        <v>4.3452673858866921</v>
      </c>
      <c r="T7" s="2">
        <f t="shared" si="1"/>
        <v>4.2735437101227172</v>
      </c>
      <c r="U7" s="4">
        <f t="shared" si="1"/>
        <v>4.2722681945698984</v>
      </c>
      <c r="V7" s="9">
        <f t="shared" si="9"/>
        <v>4.2880265452598625</v>
      </c>
      <c r="W7" s="10">
        <f t="shared" si="10"/>
        <v>3.8572759494440459E-2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59.441191161037501</v>
      </c>
      <c r="C8" s="12">
        <v>22.996944869790902</v>
      </c>
      <c r="D8" s="12">
        <v>43.153152534567198</v>
      </c>
      <c r="E8" s="12">
        <v>23.2457253560966</v>
      </c>
      <c r="F8" s="3">
        <f t="shared" si="2"/>
        <v>0.15639908109760672</v>
      </c>
      <c r="G8" s="2">
        <f t="shared" si="2"/>
        <v>6.0508562756480942E-2</v>
      </c>
      <c r="H8" s="2">
        <f t="shared" si="2"/>
        <v>0.11354270113104792</v>
      </c>
      <c r="I8" s="2">
        <f t="shared" si="2"/>
        <v>6.1163143169377023E-2</v>
      </c>
      <c r="J8" s="9">
        <f t="shared" si="3"/>
        <v>0.62559632439042689</v>
      </c>
      <c r="K8" s="6">
        <f t="shared" si="0"/>
        <v>0.24203425102592377</v>
      </c>
      <c r="L8" s="6">
        <f t="shared" si="0"/>
        <v>0.45417080452419167</v>
      </c>
      <c r="M8" s="10">
        <f t="shared" si="0"/>
        <v>0.24465257267750809</v>
      </c>
      <c r="N8" s="2">
        <f t="shared" si="4"/>
        <v>103.41640557780548</v>
      </c>
      <c r="O8" s="2">
        <f t="shared" si="5"/>
        <v>46.317736512646647</v>
      </c>
      <c r="P8" s="2">
        <f t="shared" si="6"/>
        <v>80.801911499078571</v>
      </c>
      <c r="Q8" s="4">
        <f t="shared" si="7"/>
        <v>39.260999492174911</v>
      </c>
      <c r="R8" s="3">
        <f t="shared" si="8"/>
        <v>4.6387636107830135</v>
      </c>
      <c r="S8" s="2">
        <f t="shared" si="1"/>
        <v>3.8355249657634598</v>
      </c>
      <c r="T8" s="2">
        <f t="shared" si="1"/>
        <v>4.3920006224140371</v>
      </c>
      <c r="U8" s="4">
        <f t="shared" si="1"/>
        <v>3.6702316468068594</v>
      </c>
      <c r="V8" s="9">
        <f t="shared" si="9"/>
        <v>4.1341302114418426</v>
      </c>
      <c r="W8" s="10">
        <f t="shared" si="10"/>
        <v>0.45662493274117183</v>
      </c>
      <c r="Z8">
        <f>-LN(2)/Z5</f>
        <v>247.99531309969353</v>
      </c>
      <c r="AB8">
        <f>-LN(2)/AB5</f>
        <v>217.95502523618995</v>
      </c>
      <c r="AD8">
        <f>-LN(2)/AD5</f>
        <v>297.31232946446011</v>
      </c>
      <c r="AF8">
        <f>-LN(2)/AF5</f>
        <v>-335.16345364158383</v>
      </c>
      <c r="AH8">
        <f>-LN(2)/AH5</f>
        <v>444.43040882616049</v>
      </c>
    </row>
    <row r="9" spans="1:35">
      <c r="A9">
        <v>240</v>
      </c>
      <c r="B9" s="12">
        <v>20.921937549850998</v>
      </c>
      <c r="C9" s="12">
        <v>20.896835510913299</v>
      </c>
      <c r="D9" s="12">
        <v>20.624538966622399</v>
      </c>
      <c r="E9" s="12">
        <v>89.113547732404598</v>
      </c>
      <c r="F9" s="3">
        <f t="shared" si="2"/>
        <v>5.5048893598267118E-2</v>
      </c>
      <c r="G9" s="2">
        <f t="shared" si="2"/>
        <v>5.4982846203407612E-2</v>
      </c>
      <c r="H9" s="2">
        <f t="shared" si="2"/>
        <v>5.4266391359866967E-2</v>
      </c>
      <c r="I9" s="2">
        <f t="shared" si="2"/>
        <v>0.23447169726018877</v>
      </c>
      <c r="J9" s="9">
        <f t="shared" si="3"/>
        <v>0.22019557439306847</v>
      </c>
      <c r="K9" s="6">
        <f t="shared" si="0"/>
        <v>0.21993138481363045</v>
      </c>
      <c r="L9" s="6">
        <f t="shared" si="0"/>
        <v>0.21706556543946787</v>
      </c>
      <c r="M9" s="10">
        <f t="shared" si="0"/>
        <v>0.93788678904075506</v>
      </c>
      <c r="N9" s="2">
        <f t="shared" si="4"/>
        <v>36.400205595932796</v>
      </c>
      <c r="O9" s="2">
        <f t="shared" si="5"/>
        <v>42.087943708298347</v>
      </c>
      <c r="P9" s="2">
        <f t="shared" si="6"/>
        <v>38.618318116049423</v>
      </c>
      <c r="Q9" s="4">
        <f t="shared" si="7"/>
        <v>150.50883113657065</v>
      </c>
      <c r="R9" s="3">
        <f t="shared" si="8"/>
        <v>3.5945744228666556</v>
      </c>
      <c r="S9" s="2">
        <f t="shared" si="1"/>
        <v>3.7397613269513323</v>
      </c>
      <c r="T9" s="2">
        <f t="shared" si="1"/>
        <v>3.6537267264935251</v>
      </c>
      <c r="U9" s="4">
        <f t="shared" si="1"/>
        <v>5.0140217611157158</v>
      </c>
      <c r="V9" s="9">
        <f t="shared" si="9"/>
        <v>4.0005210593568075</v>
      </c>
      <c r="W9" s="10">
        <f t="shared" si="10"/>
        <v>0.67829155272486519</v>
      </c>
    </row>
    <row r="10" spans="1:35" ht="16.5">
      <c r="A10" t="s">
        <v>1</v>
      </c>
      <c r="B10" s="12">
        <v>22.149371661472699</v>
      </c>
      <c r="C10" s="12">
        <v>21.6511089070965</v>
      </c>
      <c r="D10" s="12">
        <v>23.711724677501898</v>
      </c>
      <c r="E10" s="12">
        <v>21.613718197098301</v>
      </c>
      <c r="F10" s="3">
        <f t="shared" si="2"/>
        <v>5.8278464934504462E-2</v>
      </c>
      <c r="G10" s="2">
        <f t="shared" si="2"/>
        <v>5.696745761100587E-2</v>
      </c>
      <c r="H10" s="2">
        <f t="shared" si="2"/>
        <v>6.2389260349001607E-2</v>
      </c>
      <c r="I10" s="2">
        <f t="shared" si="2"/>
        <v>5.6869076798456833E-2</v>
      </c>
      <c r="J10" s="9">
        <f t="shared" si="3"/>
        <v>0.23311385973801785</v>
      </c>
      <c r="K10" s="6">
        <f t="shared" si="0"/>
        <v>0.22786983044402348</v>
      </c>
      <c r="L10" s="6">
        <f t="shared" si="0"/>
        <v>0.24955704139600643</v>
      </c>
      <c r="M10" s="10">
        <f t="shared" si="0"/>
        <v>0.22747630719382733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5.5888152992747537</v>
      </c>
      <c r="AB11">
        <f t="shared" ref="AB11:AH11" si="11">(0.693/AB8)*(100/0.05)</f>
        <v>6.3591100893316961</v>
      </c>
      <c r="AD11">
        <f t="shared" si="11"/>
        <v>4.661764288405263</v>
      </c>
      <c r="AF11">
        <f t="shared" si="11"/>
        <v>-4.1352957338903567</v>
      </c>
      <c r="AH11">
        <f t="shared" si="11"/>
        <v>3.1185984857803364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17.235906382963339</v>
      </c>
      <c r="AB14">
        <f>(0.693/AB8)*(25.7)*(0.1/50000)*(120000000)</f>
        <v>19.611495515498948</v>
      </c>
      <c r="AD14">
        <f>(0.693/AD8)*(25.7)*(0.1/50000)*(120000000)</f>
        <v>14.376881065441829</v>
      </c>
      <c r="AF14">
        <f>(0.693/AF8)*(25.7)*(0.1/50000)*(120000000)</f>
        <v>-12.753252043317858</v>
      </c>
      <c r="AH14">
        <f>(0.693/AH8)*(25.7)*(0.1/50000)*(120000000)</f>
        <v>9.6177577301465558</v>
      </c>
    </row>
    <row r="17" spans="1:2">
      <c r="A17" s="1" t="s">
        <v>5</v>
      </c>
      <c r="B17">
        <v>380.06099999999998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F1673-DB38-41F9-AC99-451CF588D735}">
  <dimension ref="A2:AI17"/>
  <sheetViews>
    <sheetView workbookViewId="0">
      <selection activeCell="L4" sqref="L4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57.477525764823497</v>
      </c>
      <c r="C3" s="12">
        <v>49.650407384462298</v>
      </c>
      <c r="D3" s="12">
        <v>53.406103561125903</v>
      </c>
      <c r="E3" s="12">
        <v>59.208185366574</v>
      </c>
      <c r="F3" s="3">
        <f>B3/$B$17</f>
        <v>0.15123236997435544</v>
      </c>
      <c r="G3" s="2">
        <f>C3/$B$17</f>
        <v>0.13063799596502221</v>
      </c>
      <c r="H3" s="2">
        <f>D3/$B$17</f>
        <v>0.1405198206633301</v>
      </c>
      <c r="I3" s="2">
        <f>E3/$B$17</f>
        <v>0.15578600636890921</v>
      </c>
      <c r="J3" s="16">
        <f>F3*4</f>
        <v>0.60492947989742174</v>
      </c>
      <c r="K3" s="17">
        <f t="shared" ref="K3:M10" si="0">G3*4</f>
        <v>0.52255198386008883</v>
      </c>
      <c r="L3" s="17">
        <f t="shared" si="0"/>
        <v>0.56207928265332041</v>
      </c>
      <c r="M3" s="18">
        <f t="shared" si="0"/>
        <v>0.62314402547563685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49.726157062244702</v>
      </c>
      <c r="C4" s="12">
        <v>46.806846072658402</v>
      </c>
      <c r="D4" s="12">
        <v>40.637951858437297</v>
      </c>
      <c r="E4" s="12">
        <v>46.621646156914203</v>
      </c>
      <c r="F4" s="3">
        <f t="shared" ref="F4:I10" si="2">B4/$B$17</f>
        <v>0.13083730522796264</v>
      </c>
      <c r="G4" s="2">
        <f t="shared" si="2"/>
        <v>0.12315614091595403</v>
      </c>
      <c r="H4" s="2">
        <f t="shared" si="2"/>
        <v>0.1069248143283244</v>
      </c>
      <c r="I4" s="2">
        <f t="shared" si="2"/>
        <v>0.12266885093949183</v>
      </c>
      <c r="J4" s="9">
        <f t="shared" ref="J4:J10" si="3">F4*4</f>
        <v>0.52334922091185054</v>
      </c>
      <c r="K4" s="6">
        <f t="shared" si="0"/>
        <v>0.49262456366381613</v>
      </c>
      <c r="L4" s="6">
        <f t="shared" si="0"/>
        <v>0.42769925731329761</v>
      </c>
      <c r="M4" s="10">
        <f t="shared" si="0"/>
        <v>0.49067540375796731</v>
      </c>
      <c r="N4" s="2">
        <f t="shared" ref="N4:N9" si="4">(J4/$J$3)*100</f>
        <v>86.514087724836159</v>
      </c>
      <c r="O4" s="2">
        <f t="shared" ref="O4:O9" si="5">(K4/$K$3)*100</f>
        <v>94.272833876698925</v>
      </c>
      <c r="P4" s="2">
        <f t="shared" ref="P4:P9" si="6">(L4/$L$3)*100</f>
        <v>76.092336172634603</v>
      </c>
      <c r="Q4" s="4">
        <f t="shared" ref="Q4:Q8" si="7">(M4/$M$3)*100</f>
        <v>78.741893318072314</v>
      </c>
      <c r="R4" s="3">
        <f t="shared" ref="R4:R9" si="8">LN(N4)</f>
        <v>4.4603072645478914</v>
      </c>
      <c r="S4" s="2">
        <f t="shared" si="1"/>
        <v>4.5461930662344594</v>
      </c>
      <c r="T4" s="2">
        <f t="shared" si="1"/>
        <v>4.3319475524721991</v>
      </c>
      <c r="U4" s="4">
        <f t="shared" si="1"/>
        <v>4.3661753304141193</v>
      </c>
      <c r="V4" s="9">
        <f t="shared" ref="V4:V9" si="9">AVERAGE(R4:U4)</f>
        <v>4.4261558034171671</v>
      </c>
      <c r="W4" s="10">
        <f t="shared" ref="W4:W9" si="10">_xlfn.STDEV.S(R4:U4)</f>
        <v>9.669215488654441E-2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26.214755533739499</v>
      </c>
      <c r="C5" s="12">
        <v>22.526436800219901</v>
      </c>
      <c r="D5" s="12">
        <v>23.664786822157001</v>
      </c>
      <c r="E5" s="12">
        <v>24.267060706040098</v>
      </c>
      <c r="F5" s="3">
        <f t="shared" si="2"/>
        <v>6.897512645006855E-2</v>
      </c>
      <c r="G5" s="2">
        <f t="shared" si="2"/>
        <v>5.9270582354463898E-2</v>
      </c>
      <c r="H5" s="2">
        <f t="shared" si="2"/>
        <v>6.226575950217729E-2</v>
      </c>
      <c r="I5" s="2">
        <f t="shared" si="2"/>
        <v>6.3850436393210822E-2</v>
      </c>
      <c r="J5" s="9">
        <f t="shared" si="3"/>
        <v>0.2759005058002742</v>
      </c>
      <c r="K5" s="6">
        <f t="shared" si="0"/>
        <v>0.23708232941785559</v>
      </c>
      <c r="L5" s="6">
        <f t="shared" si="0"/>
        <v>0.24906303800870916</v>
      </c>
      <c r="M5" s="10">
        <f t="shared" si="0"/>
        <v>0.25540174557284329</v>
      </c>
      <c r="N5" s="2">
        <f t="shared" si="4"/>
        <v>45.608705637400718</v>
      </c>
      <c r="O5" s="2">
        <f t="shared" si="5"/>
        <v>45.370094601216444</v>
      </c>
      <c r="P5" s="2">
        <f t="shared" si="6"/>
        <v>44.311015491088007</v>
      </c>
      <c r="Q5" s="4">
        <f t="shared" si="7"/>
        <v>40.985989615787268</v>
      </c>
      <c r="R5" s="3">
        <f t="shared" si="8"/>
        <v>3.8200986113996462</v>
      </c>
      <c r="S5" s="2">
        <f t="shared" si="1"/>
        <v>3.8148531787787561</v>
      </c>
      <c r="T5" s="2">
        <f t="shared" si="1"/>
        <v>3.7912333028248431</v>
      </c>
      <c r="U5" s="4">
        <f t="shared" si="1"/>
        <v>3.7132302916177409</v>
      </c>
      <c r="V5" s="9">
        <f t="shared" si="9"/>
        <v>3.7848538461552463</v>
      </c>
      <c r="W5" s="10">
        <f t="shared" si="10"/>
        <v>4.937200443900408E-2</v>
      </c>
      <c r="Z5" cm="1">
        <f t="array" ref="Z5:AA5">LINEST(R3:R9,A3:A9)</f>
        <v>-2.7950011308532341E-3</v>
      </c>
      <c r="AA5">
        <v>4.4856700469486359</v>
      </c>
      <c r="AB5" cm="1">
        <f t="array" ref="AB5:AC5">LINEST(S3:S9,A3:A9)</f>
        <v>-3.1802303241634682E-3</v>
      </c>
      <c r="AC5">
        <v>4.4605439357257186</v>
      </c>
      <c r="AD5" cm="1">
        <f t="array" ref="AD5:AE5">LINEST(T3:T9,A3:A9)</f>
        <v>-2.3313771810556621E-3</v>
      </c>
      <c r="AE5">
        <v>4.3299001375257147</v>
      </c>
      <c r="AF5" cm="1">
        <f t="array" ref="AF5:AG5">LINEST(U3:U8,A3:A8)</f>
        <v>-4.3938038029566308E-3</v>
      </c>
      <c r="AG5">
        <v>4.4272144104740141</v>
      </c>
      <c r="AH5" cm="1">
        <f t="array" ref="AH5:AI5">LINEST(V3:V9,A3:A9)</f>
        <v>-2.8896838239901054E-3</v>
      </c>
      <c r="AI5">
        <v>4.4135591033805337</v>
      </c>
    </row>
    <row r="6" spans="1:35">
      <c r="A6">
        <v>60</v>
      </c>
      <c r="B6" s="12">
        <v>50.136412680948602</v>
      </c>
      <c r="C6" s="12">
        <v>48.030970431185899</v>
      </c>
      <c r="D6" s="12">
        <v>28.233786940281099</v>
      </c>
      <c r="E6" s="12">
        <v>56.151434482531002</v>
      </c>
      <c r="F6" s="3">
        <f t="shared" si="2"/>
        <v>0.13191675199757041</v>
      </c>
      <c r="G6" s="2">
        <f t="shared" si="2"/>
        <v>0.12637700377356767</v>
      </c>
      <c r="H6" s="2">
        <f t="shared" si="2"/>
        <v>7.4287514215563025E-2</v>
      </c>
      <c r="I6" s="2">
        <f t="shared" si="2"/>
        <v>0.14774321617459041</v>
      </c>
      <c r="J6" s="9">
        <f t="shared" si="3"/>
        <v>0.52766700799028166</v>
      </c>
      <c r="K6" s="6">
        <f t="shared" si="0"/>
        <v>0.50550801509427068</v>
      </c>
      <c r="L6" s="6">
        <f t="shared" si="0"/>
        <v>0.2971500568622521</v>
      </c>
      <c r="M6" s="10">
        <f t="shared" si="0"/>
        <v>0.59097286469836163</v>
      </c>
      <c r="N6" s="2">
        <f t="shared" si="4"/>
        <v>87.227854737672644</v>
      </c>
      <c r="O6" s="2">
        <f t="shared" si="5"/>
        <v>96.738320914999804</v>
      </c>
      <c r="P6" s="2">
        <f t="shared" si="6"/>
        <v>52.866217637401959</v>
      </c>
      <c r="Q6" s="4">
        <f t="shared" si="7"/>
        <v>94.837283282509304</v>
      </c>
      <c r="R6" s="3">
        <f t="shared" si="8"/>
        <v>4.4685237149714689</v>
      </c>
      <c r="S6" s="2">
        <f t="shared" si="1"/>
        <v>4.5720096105665133</v>
      </c>
      <c r="T6" s="2">
        <f t="shared" si="1"/>
        <v>3.9677645268786974</v>
      </c>
      <c r="U6" s="4">
        <f t="shared" si="1"/>
        <v>4.5521626155160364</v>
      </c>
      <c r="V6" s="9">
        <f t="shared" si="9"/>
        <v>4.3901151169831794</v>
      </c>
      <c r="W6" s="10">
        <f t="shared" si="10"/>
        <v>0.28511572374317717</v>
      </c>
    </row>
    <row r="7" spans="1:35">
      <c r="A7">
        <v>90</v>
      </c>
      <c r="B7" s="12">
        <v>40.741642213957398</v>
      </c>
      <c r="C7" s="12">
        <v>38.2867466366163</v>
      </c>
      <c r="D7" s="12">
        <v>38.332517714917998</v>
      </c>
      <c r="E7" s="12">
        <v>42.442822077766102</v>
      </c>
      <c r="F7" s="3">
        <f t="shared" si="2"/>
        <v>0.1071976398892741</v>
      </c>
      <c r="G7" s="2">
        <f t="shared" si="2"/>
        <v>0.10073842524388534</v>
      </c>
      <c r="H7" s="2">
        <f t="shared" si="2"/>
        <v>0.10085885611761797</v>
      </c>
      <c r="I7" s="2">
        <f t="shared" si="2"/>
        <v>0.11167371047743943</v>
      </c>
      <c r="J7" s="9">
        <f t="shared" si="3"/>
        <v>0.42879055955709638</v>
      </c>
      <c r="K7" s="6">
        <f t="shared" si="0"/>
        <v>0.40295370097554134</v>
      </c>
      <c r="L7" s="6">
        <f t="shared" si="0"/>
        <v>0.40343542447047187</v>
      </c>
      <c r="M7" s="10">
        <f t="shared" si="0"/>
        <v>0.44669484190975772</v>
      </c>
      <c r="N7" s="2">
        <f t="shared" si="4"/>
        <v>70.88273489825734</v>
      </c>
      <c r="O7" s="2">
        <f t="shared" si="5"/>
        <v>77.112653558201885</v>
      </c>
      <c r="P7" s="2">
        <f t="shared" si="6"/>
        <v>71.775537174406594</v>
      </c>
      <c r="Q7" s="4">
        <f t="shared" si="7"/>
        <v>71.684044722855518</v>
      </c>
      <c r="R7" s="3">
        <f t="shared" si="8"/>
        <v>4.2610268904601414</v>
      </c>
      <c r="S7" s="2">
        <f t="shared" si="1"/>
        <v>4.3452673858866921</v>
      </c>
      <c r="T7" s="2">
        <f t="shared" si="1"/>
        <v>4.2735437101227172</v>
      </c>
      <c r="U7" s="4">
        <f t="shared" si="1"/>
        <v>4.2722681945698984</v>
      </c>
      <c r="V7" s="9">
        <f t="shared" si="9"/>
        <v>4.2880265452598625</v>
      </c>
      <c r="W7" s="10">
        <f t="shared" si="10"/>
        <v>3.8572759494440459E-2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59.441191161037501</v>
      </c>
      <c r="C8" s="12">
        <v>22.996944869790902</v>
      </c>
      <c r="D8" s="12">
        <v>43.153152534567198</v>
      </c>
      <c r="E8" s="12">
        <v>23.2457253560966</v>
      </c>
      <c r="F8" s="3">
        <f t="shared" si="2"/>
        <v>0.15639908109760672</v>
      </c>
      <c r="G8" s="2">
        <f t="shared" si="2"/>
        <v>6.0508562756480942E-2</v>
      </c>
      <c r="H8" s="2">
        <f t="shared" si="2"/>
        <v>0.11354270113104792</v>
      </c>
      <c r="I8" s="2">
        <f t="shared" si="2"/>
        <v>6.1163143169377023E-2</v>
      </c>
      <c r="J8" s="9">
        <f t="shared" si="3"/>
        <v>0.62559632439042689</v>
      </c>
      <c r="K8" s="6">
        <f t="shared" si="0"/>
        <v>0.24203425102592377</v>
      </c>
      <c r="L8" s="6">
        <f t="shared" si="0"/>
        <v>0.45417080452419167</v>
      </c>
      <c r="M8" s="10">
        <f t="shared" si="0"/>
        <v>0.24465257267750809</v>
      </c>
      <c r="N8" s="2">
        <f t="shared" si="4"/>
        <v>103.41640557780548</v>
      </c>
      <c r="O8" s="2">
        <f t="shared" si="5"/>
        <v>46.317736512646647</v>
      </c>
      <c r="P8" s="2">
        <f t="shared" si="6"/>
        <v>80.801911499078571</v>
      </c>
      <c r="Q8" s="4">
        <f t="shared" si="7"/>
        <v>39.260999492174911</v>
      </c>
      <c r="R8" s="3">
        <f t="shared" si="8"/>
        <v>4.6387636107830135</v>
      </c>
      <c r="S8" s="2">
        <f t="shared" si="1"/>
        <v>3.8355249657634598</v>
      </c>
      <c r="T8" s="2">
        <f t="shared" si="1"/>
        <v>4.3920006224140371</v>
      </c>
      <c r="U8" s="4">
        <f t="shared" si="1"/>
        <v>3.6702316468068594</v>
      </c>
      <c r="V8" s="9">
        <f t="shared" si="9"/>
        <v>4.1341302114418426</v>
      </c>
      <c r="W8" s="10">
        <f t="shared" si="10"/>
        <v>0.45662493274117183</v>
      </c>
      <c r="Z8">
        <f>-LN(2)/Z5</f>
        <v>247.99531309969353</v>
      </c>
      <c r="AB8">
        <f>-LN(2)/AB5</f>
        <v>217.95502523618995</v>
      </c>
      <c r="AD8">
        <f>-LN(2)/AD5</f>
        <v>297.31232946446011</v>
      </c>
      <c r="AF8">
        <f>-LN(2)/AF5</f>
        <v>157.7556057677223</v>
      </c>
      <c r="AH8">
        <f>-LN(2)/AH5</f>
        <v>239.8695576330702</v>
      </c>
    </row>
    <row r="9" spans="1:35">
      <c r="A9">
        <v>240</v>
      </c>
      <c r="B9" s="12">
        <v>20.921937549850998</v>
      </c>
      <c r="C9" s="12">
        <v>20.896835510913299</v>
      </c>
      <c r="D9" s="12">
        <v>20.624538966622399</v>
      </c>
      <c r="E9" s="12"/>
      <c r="F9" s="3">
        <f t="shared" si="2"/>
        <v>5.5048893598267118E-2</v>
      </c>
      <c r="G9" s="2">
        <f t="shared" si="2"/>
        <v>5.4982846203407612E-2</v>
      </c>
      <c r="H9" s="2">
        <f t="shared" si="2"/>
        <v>5.4266391359866967E-2</v>
      </c>
      <c r="I9" s="2"/>
      <c r="J9" s="9">
        <f t="shared" si="3"/>
        <v>0.22019557439306847</v>
      </c>
      <c r="K9" s="6">
        <f t="shared" si="0"/>
        <v>0.21993138481363045</v>
      </c>
      <c r="L9" s="6">
        <f t="shared" si="0"/>
        <v>0.21706556543946787</v>
      </c>
      <c r="M9" s="10"/>
      <c r="N9" s="2">
        <f t="shared" si="4"/>
        <v>36.400205595932796</v>
      </c>
      <c r="O9" s="2">
        <f t="shared" si="5"/>
        <v>42.087943708298347</v>
      </c>
      <c r="P9" s="2">
        <f t="shared" si="6"/>
        <v>38.618318116049423</v>
      </c>
      <c r="Q9" s="4"/>
      <c r="R9" s="3">
        <f t="shared" si="8"/>
        <v>3.5945744228666556</v>
      </c>
      <c r="S9" s="2">
        <f t="shared" si="1"/>
        <v>3.7397613269513323</v>
      </c>
      <c r="T9" s="2">
        <f t="shared" si="1"/>
        <v>3.6537267264935251</v>
      </c>
      <c r="U9" s="4"/>
      <c r="V9" s="9">
        <f t="shared" si="9"/>
        <v>3.6626874921038381</v>
      </c>
      <c r="W9" s="10">
        <f t="shared" si="10"/>
        <v>7.300705972483415E-2</v>
      </c>
    </row>
    <row r="10" spans="1:35" ht="16.5">
      <c r="A10" t="s">
        <v>1</v>
      </c>
      <c r="B10" s="12">
        <v>22.149371661472699</v>
      </c>
      <c r="C10" s="12">
        <v>21.6511089070965</v>
      </c>
      <c r="D10" s="12">
        <v>23.711724677501898</v>
      </c>
      <c r="E10" s="12">
        <v>21.613718197098301</v>
      </c>
      <c r="F10" s="3">
        <f t="shared" si="2"/>
        <v>5.8278464934504462E-2</v>
      </c>
      <c r="G10" s="2">
        <f t="shared" si="2"/>
        <v>5.696745761100587E-2</v>
      </c>
      <c r="H10" s="2">
        <f t="shared" si="2"/>
        <v>6.2389260349001607E-2</v>
      </c>
      <c r="I10" s="2">
        <f t="shared" si="2"/>
        <v>5.6869076798456833E-2</v>
      </c>
      <c r="J10" s="9">
        <f t="shared" si="3"/>
        <v>0.23311385973801785</v>
      </c>
      <c r="K10" s="6">
        <f t="shared" si="0"/>
        <v>0.22786983044402348</v>
      </c>
      <c r="L10" s="6">
        <f t="shared" si="0"/>
        <v>0.24955704139600643</v>
      </c>
      <c r="M10" s="10">
        <f t="shared" si="0"/>
        <v>0.22747630719382733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5.5888152992747537</v>
      </c>
      <c r="AB11">
        <f t="shared" ref="AB11:AH11" si="11">(0.693/AB8)*(100/0.05)</f>
        <v>6.3591100893316961</v>
      </c>
      <c r="AD11">
        <f t="shared" si="11"/>
        <v>4.661764288405263</v>
      </c>
      <c r="AF11">
        <f t="shared" si="11"/>
        <v>8.7857416746301347</v>
      </c>
      <c r="AH11">
        <f t="shared" si="11"/>
        <v>5.7781404763341078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17.235906382963339</v>
      </c>
      <c r="AB14">
        <f>(0.693/AB8)*(25.7)*(0.1/50000)*(120000000)</f>
        <v>19.611495515498948</v>
      </c>
      <c r="AD14">
        <f>(0.693/AD8)*(25.7)*(0.1/50000)*(120000000)</f>
        <v>14.376881065441829</v>
      </c>
      <c r="AF14">
        <f>(0.693/AF8)*(25.7)*(0.1/50000)*(120000000)</f>
        <v>27.095227324559332</v>
      </c>
      <c r="AH14">
        <f>(0.693/AH8)*(25.7)*(0.1/50000)*(120000000)</f>
        <v>17.819785229014386</v>
      </c>
    </row>
    <row r="17" spans="1:2">
      <c r="A17" s="1" t="s">
        <v>5</v>
      </c>
      <c r="B17">
        <v>380.06099999999998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EB21-96BA-4592-8591-FCE1B489B91A}">
  <dimension ref="A2:AI17"/>
  <sheetViews>
    <sheetView topLeftCell="K1" workbookViewId="0">
      <selection activeCell="J3" sqref="J3:M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49.3313086152015</v>
      </c>
      <c r="C3" s="12">
        <v>61.575370769380498</v>
      </c>
      <c r="D3" s="12">
        <v>63.920577908281999</v>
      </c>
      <c r="E3" s="12">
        <v>57.493570625607902</v>
      </c>
      <c r="F3" s="3">
        <f>B3/$B$17</f>
        <v>0.27526220423323122</v>
      </c>
      <c r="G3" s="2">
        <f>C3/$B$17</f>
        <v>0.34358245828563289</v>
      </c>
      <c r="H3" s="2">
        <f>D3/$B$17</f>
        <v>0.35666840521384008</v>
      </c>
      <c r="I3" s="2">
        <f>E3/$B$17</f>
        <v>0.32080655113144607</v>
      </c>
      <c r="J3" s="16">
        <f>F3*4</f>
        <v>1.1010488169329249</v>
      </c>
      <c r="K3" s="17">
        <f t="shared" ref="K3:M10" si="0">G3*4</f>
        <v>1.3743298331425315</v>
      </c>
      <c r="L3" s="17">
        <f t="shared" si="0"/>
        <v>1.4266736208553603</v>
      </c>
      <c r="M3" s="18">
        <f t="shared" si="0"/>
        <v>1.2832262045257843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59.294808245104001</v>
      </c>
      <c r="C4" s="12">
        <v>55.863700466065602</v>
      </c>
      <c r="D4" s="12">
        <v>50.6103028388399</v>
      </c>
      <c r="E4" s="12">
        <v>49.586756462331998</v>
      </c>
      <c r="F4" s="3">
        <f t="shared" ref="F4:I10" si="2">B4/$B$17</f>
        <v>0.33085721979214994</v>
      </c>
      <c r="G4" s="2">
        <f t="shared" si="2"/>
        <v>0.31171209032504182</v>
      </c>
      <c r="H4" s="2">
        <f t="shared" si="2"/>
        <v>0.28239882353409829</v>
      </c>
      <c r="I4" s="2">
        <f t="shared" si="2"/>
        <v>0.27668756957304519</v>
      </c>
      <c r="J4" s="9">
        <f t="shared" ref="J4:J10" si="3">F4*4</f>
        <v>1.3234288791685997</v>
      </c>
      <c r="K4" s="6">
        <f t="shared" si="0"/>
        <v>1.2468483613001673</v>
      </c>
      <c r="L4" s="6">
        <f t="shared" si="0"/>
        <v>1.1295952941363931</v>
      </c>
      <c r="M4" s="10">
        <f t="shared" si="0"/>
        <v>1.1067502782921808</v>
      </c>
      <c r="N4" s="2">
        <f t="shared" ref="N4:N9" si="4">(J4/$J$3)*100</f>
        <v>120.19711195504806</v>
      </c>
      <c r="O4" s="2">
        <f t="shared" ref="O4:O9" si="5">(K4/$K$3)*100</f>
        <v>90.724099210531861</v>
      </c>
      <c r="P4" s="2">
        <f t="shared" ref="P4:P9" si="6">(L4/$L$3)*100</f>
        <v>79.176854301066129</v>
      </c>
      <c r="Q4" s="4">
        <f t="shared" ref="Q4:Q9" si="7">(M4/$M$3)*100</f>
        <v>86.247481105732234</v>
      </c>
      <c r="R4" s="3">
        <f t="shared" ref="R4:R9" si="8">LN(N4)</f>
        <v>4.7891329948161818</v>
      </c>
      <c r="S4" s="2">
        <f t="shared" si="1"/>
        <v>4.5078230242598938</v>
      </c>
      <c r="T4" s="2">
        <f t="shared" si="1"/>
        <v>4.3716840124354688</v>
      </c>
      <c r="U4" s="4">
        <f t="shared" si="1"/>
        <v>4.4572208509137869</v>
      </c>
      <c r="V4" s="9">
        <f t="shared" ref="V4:V9" si="9">AVERAGE(R4:U4)</f>
        <v>4.5314652206063322</v>
      </c>
      <c r="W4" s="10">
        <f t="shared" ref="W4:W9" si="10">_xlfn.STDEV.S(R4:U4)</f>
        <v>0.18073359421159615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28.642618722771001</v>
      </c>
      <c r="C5" s="12">
        <v>19.805312043602299</v>
      </c>
      <c r="D5" s="12">
        <v>25.8175619307248</v>
      </c>
      <c r="E5" s="12">
        <v>16.5653769489805</v>
      </c>
      <c r="F5" s="3">
        <f t="shared" si="2"/>
        <v>0.1598220397139927</v>
      </c>
      <c r="G5" s="2">
        <f t="shared" si="2"/>
        <v>0.11051103247986811</v>
      </c>
      <c r="H5" s="2">
        <f t="shared" si="2"/>
        <v>0.14405859492625256</v>
      </c>
      <c r="I5" s="2">
        <f t="shared" si="2"/>
        <v>9.2432621410850166E-2</v>
      </c>
      <c r="J5" s="9">
        <f t="shared" si="3"/>
        <v>0.63928815885597079</v>
      </c>
      <c r="K5" s="6">
        <f t="shared" si="0"/>
        <v>0.44204412991947245</v>
      </c>
      <c r="L5" s="6">
        <f t="shared" si="0"/>
        <v>0.57623437970501024</v>
      </c>
      <c r="M5" s="10">
        <f t="shared" si="0"/>
        <v>0.36973048564340066</v>
      </c>
      <c r="N5" s="2">
        <f t="shared" si="4"/>
        <v>58.061745221866559</v>
      </c>
      <c r="O5" s="2">
        <f t="shared" si="5"/>
        <v>32.16434070333014</v>
      </c>
      <c r="P5" s="2">
        <f t="shared" si="6"/>
        <v>40.390063381106721</v>
      </c>
      <c r="Q5" s="4">
        <f t="shared" si="7"/>
        <v>28.812572899416001</v>
      </c>
      <c r="R5" s="3">
        <f t="shared" si="8"/>
        <v>4.0615070170814533</v>
      </c>
      <c r="S5" s="2">
        <f t="shared" si="1"/>
        <v>3.4708584073213231</v>
      </c>
      <c r="T5" s="2">
        <f t="shared" si="1"/>
        <v>3.6985837988017884</v>
      </c>
      <c r="U5" s="4">
        <f t="shared" si="1"/>
        <v>3.3608118508852414</v>
      </c>
      <c r="V5" s="9">
        <f t="shared" si="9"/>
        <v>3.6479402685224516</v>
      </c>
      <c r="W5" s="10">
        <f t="shared" si="10"/>
        <v>0.30951733201557691</v>
      </c>
      <c r="Z5" cm="1">
        <f t="array" ref="Z5:AA5">LINEST(R3:R9,A3:A9)</f>
        <v>-6.4684333289899915E-3</v>
      </c>
      <c r="AA5">
        <v>4.6587426476328222</v>
      </c>
      <c r="AB5" cm="1">
        <f t="array" ref="AB5:AC5">LINEST(S3:S9,A3:A9)</f>
        <v>-4.4025052793095825E-3</v>
      </c>
      <c r="AC5">
        <v>4.3370802195976585</v>
      </c>
      <c r="AD5" cm="1">
        <f t="array" ref="AD5:AE5">LINEST(T3:T9,A3:A9)</f>
        <v>-6.4122761807095131E-3</v>
      </c>
      <c r="AE5">
        <v>4.4709542716243096</v>
      </c>
      <c r="AF5" cm="1">
        <f t="array" ref="AF5:AG5">LINEST(U3:U9,A3:A9)</f>
        <v>-5.1095908849901148E-3</v>
      </c>
      <c r="AG5">
        <v>4.3136294270848792</v>
      </c>
      <c r="AH5" cm="1">
        <f t="array" ref="AH5:AI5">LINEST(V3:V9,A3:A9)</f>
        <v>-5.5982014184997987E-3</v>
      </c>
      <c r="AI5">
        <v>4.4451016414849169</v>
      </c>
    </row>
    <row r="6" spans="1:35">
      <c r="A6">
        <v>60</v>
      </c>
      <c r="B6" s="12">
        <v>53.623173678988898</v>
      </c>
      <c r="C6" s="12">
        <v>53.6775819268425</v>
      </c>
      <c r="D6" s="12">
        <v>49.326718926424199</v>
      </c>
      <c r="E6" s="12">
        <v>48.404384857042203</v>
      </c>
      <c r="F6" s="3">
        <f t="shared" si="2"/>
        <v>0.29921024597169166</v>
      </c>
      <c r="G6" s="2">
        <f t="shared" si="2"/>
        <v>0.29951383682814897</v>
      </c>
      <c r="H6" s="2">
        <f t="shared" si="2"/>
        <v>0.27523659437440023</v>
      </c>
      <c r="I6" s="2">
        <f t="shared" si="2"/>
        <v>0.27009009175558951</v>
      </c>
      <c r="J6" s="9">
        <f t="shared" si="3"/>
        <v>1.1968409838867666</v>
      </c>
      <c r="K6" s="6">
        <f t="shared" si="0"/>
        <v>1.1980553473125959</v>
      </c>
      <c r="L6" s="6">
        <f t="shared" si="0"/>
        <v>1.1009463774976009</v>
      </c>
      <c r="M6" s="10">
        <f t="shared" si="0"/>
        <v>1.080360367022358</v>
      </c>
      <c r="N6" s="2">
        <f t="shared" si="4"/>
        <v>108.70008354585765</v>
      </c>
      <c r="O6" s="2">
        <f t="shared" si="5"/>
        <v>87.173785973424742</v>
      </c>
      <c r="P6" s="2">
        <f t="shared" si="6"/>
        <v>77.168762455811731</v>
      </c>
      <c r="Q6" s="4">
        <f t="shared" si="7"/>
        <v>84.190952710602161</v>
      </c>
      <c r="R6" s="3">
        <f t="shared" si="8"/>
        <v>4.6885925627180152</v>
      </c>
      <c r="S6" s="2">
        <f t="shared" si="1"/>
        <v>4.4679036661489953</v>
      </c>
      <c r="T6" s="2">
        <f t="shared" si="1"/>
        <v>4.3459947437439528</v>
      </c>
      <c r="U6" s="4">
        <f t="shared" si="1"/>
        <v>4.4330874654822683</v>
      </c>
      <c r="V6" s="9">
        <f t="shared" si="9"/>
        <v>4.4838946095233077</v>
      </c>
      <c r="W6" s="10">
        <f t="shared" si="10"/>
        <v>0.14577917224312731</v>
      </c>
    </row>
    <row r="7" spans="1:35">
      <c r="A7">
        <v>90</v>
      </c>
      <c r="B7" s="12">
        <v>23.2694838473369</v>
      </c>
      <c r="C7" s="12">
        <v>26.784892994814498</v>
      </c>
      <c r="D7" s="12">
        <v>40.567727069657998</v>
      </c>
      <c r="E7" s="12">
        <v>23.938468539622399</v>
      </c>
      <c r="F7" s="3">
        <f t="shared" si="2"/>
        <v>0.12984065484964152</v>
      </c>
      <c r="G7" s="2">
        <f t="shared" si="2"/>
        <v>0.14945617484860144</v>
      </c>
      <c r="H7" s="2">
        <f t="shared" si="2"/>
        <v>0.22636257353378078</v>
      </c>
      <c r="I7" s="2">
        <f t="shared" si="2"/>
        <v>0.13357350131502094</v>
      </c>
      <c r="J7" s="9">
        <f t="shared" si="3"/>
        <v>0.51936261939856609</v>
      </c>
      <c r="K7" s="6">
        <f t="shared" si="0"/>
        <v>0.59782469939440575</v>
      </c>
      <c r="L7" s="6">
        <f t="shared" si="0"/>
        <v>0.90545029413512312</v>
      </c>
      <c r="M7" s="10">
        <f t="shared" si="0"/>
        <v>0.53429400526008375</v>
      </c>
      <c r="N7" s="2">
        <f t="shared" si="4"/>
        <v>47.169808587170508</v>
      </c>
      <c r="O7" s="2">
        <f t="shared" si="5"/>
        <v>43.499361287051784</v>
      </c>
      <c r="P7" s="2">
        <f t="shared" si="6"/>
        <v>63.465832752431609</v>
      </c>
      <c r="Q7" s="4">
        <f t="shared" si="7"/>
        <v>41.636774823931525</v>
      </c>
      <c r="R7" s="3">
        <f t="shared" si="8"/>
        <v>3.8537540393521832</v>
      </c>
      <c r="S7" s="2">
        <f t="shared" si="1"/>
        <v>3.7727462549305604</v>
      </c>
      <c r="T7" s="2">
        <f t="shared" si="1"/>
        <v>4.1505016941978683</v>
      </c>
      <c r="U7" s="4">
        <f t="shared" si="1"/>
        <v>3.728983786950995</v>
      </c>
      <c r="V7" s="9">
        <f t="shared" si="9"/>
        <v>3.8764964438579019</v>
      </c>
      <c r="W7" s="10">
        <f t="shared" si="10"/>
        <v>0.18984219747530956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24.874184089242</v>
      </c>
      <c r="C8" s="12">
        <v>25.691490401046401</v>
      </c>
      <c r="D8" s="12">
        <v>26.999810328726099</v>
      </c>
      <c r="E8" s="12">
        <v>21.478745298002401</v>
      </c>
      <c r="F8" s="3">
        <f t="shared" si="2"/>
        <v>0.13879467083097072</v>
      </c>
      <c r="G8" s="2">
        <f t="shared" si="2"/>
        <v>0.14335513239658357</v>
      </c>
      <c r="H8" s="2">
        <f t="shared" si="2"/>
        <v>0.15065538526326711</v>
      </c>
      <c r="I8" s="2">
        <f t="shared" si="2"/>
        <v>0.11984856961751901</v>
      </c>
      <c r="J8" s="9">
        <f t="shared" si="3"/>
        <v>0.55517868332388287</v>
      </c>
      <c r="K8" s="6">
        <f t="shared" si="0"/>
        <v>0.57342052958633427</v>
      </c>
      <c r="L8" s="6">
        <f t="shared" si="0"/>
        <v>0.60262154105306842</v>
      </c>
      <c r="M8" s="10">
        <f t="shared" si="0"/>
        <v>0.47939427847007604</v>
      </c>
      <c r="N8" s="2">
        <f t="shared" si="4"/>
        <v>50.422712852131781</v>
      </c>
      <c r="O8" s="2">
        <f t="shared" si="5"/>
        <v>41.723647101158789</v>
      </c>
      <c r="P8" s="2">
        <f t="shared" si="6"/>
        <v>42.239621749771153</v>
      </c>
      <c r="Q8" s="4">
        <f t="shared" si="7"/>
        <v>37.358516898993344</v>
      </c>
      <c r="R8" s="3">
        <f t="shared" si="8"/>
        <v>3.9204417253922963</v>
      </c>
      <c r="S8" s="2">
        <f t="shared" si="1"/>
        <v>3.7310680448438842</v>
      </c>
      <c r="T8" s="2">
        <f t="shared" si="1"/>
        <v>3.7433586845702971</v>
      </c>
      <c r="U8" s="4">
        <f t="shared" si="1"/>
        <v>3.6205609150082547</v>
      </c>
      <c r="V8" s="9">
        <f t="shared" si="9"/>
        <v>3.7538573424536832</v>
      </c>
      <c r="W8" s="10">
        <f t="shared" si="10"/>
        <v>0.12402670157625097</v>
      </c>
      <c r="Z8">
        <f>-LN(2)/Z5</f>
        <v>107.15843316393526</v>
      </c>
      <c r="AB8">
        <f>-LN(2)/AB5</f>
        <v>157.4438045122906</v>
      </c>
      <c r="AD8">
        <f>-LN(2)/AD5</f>
        <v>108.09690054292844</v>
      </c>
      <c r="AF8">
        <f>-LN(2)/AF5</f>
        <v>135.65610166483737</v>
      </c>
      <c r="AH8">
        <f>-LN(2)/AH5</f>
        <v>123.81604889552085</v>
      </c>
    </row>
    <row r="9" spans="1:35">
      <c r="A9">
        <v>240</v>
      </c>
      <c r="B9" s="12">
        <v>10.979262510165601</v>
      </c>
      <c r="C9" s="12">
        <v>17.737717474000199</v>
      </c>
      <c r="D9" s="12">
        <v>10.7514933143213</v>
      </c>
      <c r="E9" s="12">
        <v>13.467116962543701</v>
      </c>
      <c r="F9" s="3">
        <f t="shared" si="2"/>
        <v>6.1262838636155205E-2</v>
      </c>
      <c r="G9" s="2">
        <f t="shared" si="2"/>
        <v>9.8974127121676275E-2</v>
      </c>
      <c r="H9" s="2">
        <f t="shared" si="2"/>
        <v>5.9991916524731369E-2</v>
      </c>
      <c r="I9" s="2">
        <f t="shared" si="2"/>
        <v>7.5144738784290108E-2</v>
      </c>
      <c r="J9" s="9">
        <f t="shared" si="3"/>
        <v>0.24505135454462082</v>
      </c>
      <c r="K9" s="6">
        <f t="shared" si="0"/>
        <v>0.3958965084867051</v>
      </c>
      <c r="L9" s="6">
        <f t="shared" si="0"/>
        <v>0.23996766609892548</v>
      </c>
      <c r="M9" s="10">
        <f t="shared" si="0"/>
        <v>0.30057895513716043</v>
      </c>
      <c r="N9" s="2">
        <f t="shared" si="4"/>
        <v>22.256175273611795</v>
      </c>
      <c r="O9" s="2">
        <f t="shared" si="5"/>
        <v>28.806513468564628</v>
      </c>
      <c r="P9" s="2">
        <f t="shared" si="6"/>
        <v>16.82008152327462</v>
      </c>
      <c r="Q9" s="4">
        <f t="shared" si="7"/>
        <v>23.423692103313869</v>
      </c>
      <c r="R9" s="3">
        <f t="shared" si="8"/>
        <v>3.1026195104920875</v>
      </c>
      <c r="S9" s="2">
        <f t="shared" si="1"/>
        <v>3.3606015236740459</v>
      </c>
      <c r="T9" s="2">
        <f t="shared" si="1"/>
        <v>2.8225735013389195</v>
      </c>
      <c r="U9" s="4">
        <f t="shared" si="1"/>
        <v>3.1537479931960064</v>
      </c>
      <c r="V9" s="9">
        <f t="shared" si="9"/>
        <v>3.1098856321752648</v>
      </c>
      <c r="W9" s="10">
        <f t="shared" si="10"/>
        <v>0.22164793556026216</v>
      </c>
    </row>
    <row r="10" spans="1:35" ht="16.5">
      <c r="A10" t="s">
        <v>1</v>
      </c>
      <c r="B10" s="12">
        <v>15.965625261474299</v>
      </c>
      <c r="C10" s="12">
        <v>40.3549432308494</v>
      </c>
      <c r="D10" s="12">
        <v>24.317590111007501</v>
      </c>
      <c r="E10" s="12">
        <v>33.100108484364299</v>
      </c>
      <c r="F10" s="3">
        <f t="shared" si="2"/>
        <v>8.9086085992880648E-2</v>
      </c>
      <c r="G10" s="2">
        <f t="shared" si="2"/>
        <v>0.22517526774076937</v>
      </c>
      <c r="H10" s="2">
        <f t="shared" si="2"/>
        <v>0.13568894974607415</v>
      </c>
      <c r="I10" s="2">
        <f t="shared" si="2"/>
        <v>0.18469424545039467</v>
      </c>
      <c r="J10" s="9">
        <f t="shared" si="3"/>
        <v>0.35634434397152259</v>
      </c>
      <c r="K10" s="6">
        <f t="shared" si="0"/>
        <v>0.9007010709630775</v>
      </c>
      <c r="L10" s="6">
        <f t="shared" si="0"/>
        <v>0.5427557989842966</v>
      </c>
      <c r="M10" s="10">
        <f t="shared" si="0"/>
        <v>0.73877698180157869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12.934119686871883</v>
      </c>
      <c r="AB11">
        <f t="shared" ref="AB11:AH11" si="11">(0.693/AB8)*(100/0.05)</f>
        <v>8.803140932051118</v>
      </c>
      <c r="AD11">
        <f t="shared" si="11"/>
        <v>12.821829238753971</v>
      </c>
      <c r="AF11">
        <f t="shared" si="11"/>
        <v>10.217011863014909</v>
      </c>
      <c r="AH11">
        <f t="shared" si="11"/>
        <v>11.194025430172967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39.88882511431288</v>
      </c>
      <c r="AB14">
        <f>(0.693/AB8)*(25.7)*(0.1/50000)*(120000000)</f>
        <v>27.148886634445645</v>
      </c>
      <c r="AD14">
        <f>(0.693/AD8)*(25.7)*(0.1/50000)*(120000000)</f>
        <v>39.542521372317246</v>
      </c>
      <c r="AF14">
        <f>(0.693/AF8)*(25.7)*(0.1/50000)*(120000000)</f>
        <v>31.509264585537977</v>
      </c>
      <c r="AH14">
        <f>(0.693/AH8)*(25.7)*(0.1/50000)*(120000000)</f>
        <v>34.522374426653428</v>
      </c>
    </row>
    <row r="17" spans="1:2">
      <c r="A17" s="1" t="s">
        <v>5</v>
      </c>
      <c r="B17">
        <v>179.2157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88498-1C28-4621-8A83-45027A771268}">
  <dimension ref="A2:AI17"/>
  <sheetViews>
    <sheetView workbookViewId="0">
      <selection activeCell="J3" sqref="J3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257.19510516680998</v>
      </c>
      <c r="C3" s="12">
        <v>244.21778767688099</v>
      </c>
      <c r="D3" s="12">
        <v>236.72535904254499</v>
      </c>
      <c r="E3" s="12">
        <v>244.18993892129899</v>
      </c>
      <c r="F3" s="3">
        <f>B3/$B$17</f>
        <v>0.60069858269527743</v>
      </c>
      <c r="G3" s="2">
        <f>C3/$B$17</f>
        <v>0.57038907809435957</v>
      </c>
      <c r="H3" s="2">
        <f>D3/$B$17</f>
        <v>0.55288994544690062</v>
      </c>
      <c r="I3" s="2">
        <f>E3/$B$17</f>
        <v>0.57032403522351216</v>
      </c>
      <c r="J3" s="16">
        <f>F3*4</f>
        <v>2.4027943307811097</v>
      </c>
      <c r="K3" s="17">
        <f t="shared" ref="K3:M10" si="0">G3*4</f>
        <v>2.2815563123774383</v>
      </c>
      <c r="L3" s="17">
        <f t="shared" si="0"/>
        <v>2.2115597817876025</v>
      </c>
      <c r="M3" s="18">
        <f t="shared" si="0"/>
        <v>2.2812961408940486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176.03776440525999</v>
      </c>
      <c r="C4" s="12">
        <v>223.68985737167699</v>
      </c>
      <c r="D4" s="12">
        <v>222.39215819713499</v>
      </c>
      <c r="E4" s="12">
        <v>234.818157866354</v>
      </c>
      <c r="F4" s="3">
        <f t="shared" ref="F4:I10" si="2">B4/$B$17</f>
        <v>0.4111494871199084</v>
      </c>
      <c r="G4" s="2">
        <f t="shared" si="2"/>
        <v>0.52244454729932033</v>
      </c>
      <c r="H4" s="2">
        <f t="shared" si="2"/>
        <v>0.5194136729193175</v>
      </c>
      <c r="I4" s="2">
        <f t="shared" si="2"/>
        <v>0.54843553313330062</v>
      </c>
      <c r="J4" s="9">
        <f t="shared" ref="J4:J10" si="3">F4*4</f>
        <v>1.6445979484796336</v>
      </c>
      <c r="K4" s="6">
        <f t="shared" si="0"/>
        <v>2.0897781891972813</v>
      </c>
      <c r="L4" s="6">
        <f t="shared" si="0"/>
        <v>2.07765469167727</v>
      </c>
      <c r="M4" s="10">
        <f t="shared" si="0"/>
        <v>2.1937421325332025</v>
      </c>
      <c r="N4" s="2">
        <f t="shared" ref="N4:N9" si="4">(J4/$J$3)*100</f>
        <v>68.445223438870087</v>
      </c>
      <c r="O4" s="2">
        <f t="shared" ref="O4:O9" si="5">(K4/$K$3)*100</f>
        <v>91.594416401657014</v>
      </c>
      <c r="P4" s="2">
        <f t="shared" ref="P4:P9" si="6">(L4/$L$3)*100</f>
        <v>93.945219513709148</v>
      </c>
      <c r="Q4" s="4">
        <f t="shared" ref="Q4:Q9" si="7">(M4/$M$3)*100</f>
        <v>96.16209369790397</v>
      </c>
      <c r="R4" s="3">
        <f t="shared" ref="R4:R9" si="8">LN(N4)</f>
        <v>4.2260337675445951</v>
      </c>
      <c r="S4" s="2">
        <f t="shared" si="1"/>
        <v>4.5173703135083851</v>
      </c>
      <c r="T4" s="2">
        <f t="shared" si="1"/>
        <v>4.5427118412621521</v>
      </c>
      <c r="U4" s="4">
        <f t="shared" si="1"/>
        <v>4.5660352436145928</v>
      </c>
      <c r="V4" s="9">
        <f t="shared" ref="V4:V9" si="9">AVERAGE(R4:U4)</f>
        <v>4.4630377914824315</v>
      </c>
      <c r="W4" s="10">
        <f t="shared" ref="W4:W9" si="10">_xlfn.STDEV.S(R4:U4)</f>
        <v>0.1592475637348397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205.16382958824701</v>
      </c>
      <c r="C5" s="12">
        <v>188.792578638122</v>
      </c>
      <c r="D5" s="12">
        <v>217.417372394235</v>
      </c>
      <c r="E5" s="12">
        <v>200.926713560124</v>
      </c>
      <c r="F5" s="3">
        <f t="shared" si="2"/>
        <v>0.47917561095909705</v>
      </c>
      <c r="G5" s="2">
        <f t="shared" si="2"/>
        <v>0.44093931856811003</v>
      </c>
      <c r="H5" s="2">
        <f t="shared" si="2"/>
        <v>0.50779468515095993</v>
      </c>
      <c r="I5" s="2">
        <f t="shared" si="2"/>
        <v>0.46927950663332396</v>
      </c>
      <c r="J5" s="9">
        <f t="shared" si="3"/>
        <v>1.9167024438363882</v>
      </c>
      <c r="K5" s="6">
        <f t="shared" si="0"/>
        <v>1.7637572742724401</v>
      </c>
      <c r="L5" s="6">
        <f t="shared" si="0"/>
        <v>2.0311787406038397</v>
      </c>
      <c r="M5" s="10">
        <f t="shared" si="0"/>
        <v>1.8771180265332958</v>
      </c>
      <c r="N5" s="2">
        <f t="shared" si="4"/>
        <v>79.769725576691329</v>
      </c>
      <c r="O5" s="2">
        <f t="shared" si="5"/>
        <v>77.305007319085689</v>
      </c>
      <c r="P5" s="2">
        <f t="shared" si="6"/>
        <v>91.843718507217517</v>
      </c>
      <c r="Q5" s="4">
        <f t="shared" si="7"/>
        <v>82.282961553498538</v>
      </c>
      <c r="R5" s="3">
        <f t="shared" si="8"/>
        <v>4.3791440537352395</v>
      </c>
      <c r="S5" s="2">
        <f t="shared" si="1"/>
        <v>4.3477587312325907</v>
      </c>
      <c r="T5" s="2">
        <f t="shared" si="1"/>
        <v>4.5200884207239165</v>
      </c>
      <c r="U5" s="4">
        <f t="shared" si="1"/>
        <v>4.4101640577381023</v>
      </c>
      <c r="V5" s="9">
        <f t="shared" si="9"/>
        <v>4.4142888158574625</v>
      </c>
      <c r="W5" s="10">
        <f t="shared" si="10"/>
        <v>7.4993280775149579E-2</v>
      </c>
      <c r="Z5" cm="1">
        <f t="array" ref="Z5:AA5">LINEST(R3:R9,A3:A9)</f>
        <v>-1.7809273785973729E-3</v>
      </c>
      <c r="AA5">
        <v>4.4388200567394076</v>
      </c>
      <c r="AB5" cm="1">
        <f t="array" ref="AB5:AC5">LINEST(S3:S9,A3:A9)</f>
        <v>-2.1287504970957973E-3</v>
      </c>
      <c r="AC5">
        <v>4.4691970077125571</v>
      </c>
      <c r="AD5" cm="1">
        <f t="array" ref="AD5:AE5">LINEST(T3:T9,A3:A9)</f>
        <v>-2.6304243841154488E-3</v>
      </c>
      <c r="AE5">
        <v>4.5235517467191011</v>
      </c>
      <c r="AF5" cm="1">
        <f t="array" ref="AF5:AG5">LINEST(U3:U9,A3:A9)</f>
        <v>-1.2038585977858761E-3</v>
      </c>
      <c r="AG5">
        <v>4.4697696663759832</v>
      </c>
      <c r="AH5" cm="1">
        <f t="array" ref="AH5:AI5">LINEST(V3:V9,A3:A9)</f>
        <v>-1.9359902143986276E-3</v>
      </c>
      <c r="AI5">
        <v>4.4753346193867625</v>
      </c>
    </row>
    <row r="6" spans="1:35">
      <c r="A6">
        <v>60</v>
      </c>
      <c r="B6" s="12">
        <v>217.01927262960399</v>
      </c>
      <c r="C6" s="12">
        <v>188.06531384317501</v>
      </c>
      <c r="D6" s="12">
        <v>189.513674634827</v>
      </c>
      <c r="E6" s="12">
        <v>178.159984617166</v>
      </c>
      <c r="F6" s="3">
        <f t="shared" si="2"/>
        <v>0.50686489309978511</v>
      </c>
      <c r="G6" s="2">
        <f t="shared" si="2"/>
        <v>0.43924073674134667</v>
      </c>
      <c r="H6" s="2">
        <f t="shared" si="2"/>
        <v>0.44262349270092255</v>
      </c>
      <c r="I6" s="2">
        <f t="shared" si="2"/>
        <v>0.41610609262230475</v>
      </c>
      <c r="J6" s="9">
        <f t="shared" si="3"/>
        <v>2.0274595723991404</v>
      </c>
      <c r="K6" s="6">
        <f t="shared" si="0"/>
        <v>1.7569629469653867</v>
      </c>
      <c r="L6" s="6">
        <f t="shared" si="0"/>
        <v>1.7704939708036902</v>
      </c>
      <c r="M6" s="10">
        <f t="shared" si="0"/>
        <v>1.664424370489219</v>
      </c>
      <c r="N6" s="2">
        <f t="shared" si="4"/>
        <v>84.379239056221934</v>
      </c>
      <c r="O6" s="2">
        <f t="shared" si="5"/>
        <v>77.007213779202658</v>
      </c>
      <c r="P6" s="2">
        <f t="shared" si="6"/>
        <v>80.056346899770475</v>
      </c>
      <c r="Q6" s="4">
        <f t="shared" si="7"/>
        <v>72.959592604094127</v>
      </c>
      <c r="R6" s="3">
        <f t="shared" si="8"/>
        <v>4.435321388597008</v>
      </c>
      <c r="S6" s="2">
        <f t="shared" si="1"/>
        <v>4.343899102909667</v>
      </c>
      <c r="T6" s="2">
        <f t="shared" si="1"/>
        <v>4.3827307229926475</v>
      </c>
      <c r="U6" s="4">
        <f t="shared" si="1"/>
        <v>4.2899057619250218</v>
      </c>
      <c r="V6" s="9">
        <f t="shared" si="9"/>
        <v>4.3629642441060863</v>
      </c>
      <c r="W6" s="10">
        <f t="shared" si="10"/>
        <v>6.1447244239519021E-2</v>
      </c>
    </row>
    <row r="7" spans="1:35">
      <c r="A7">
        <v>90</v>
      </c>
      <c r="B7" s="12">
        <v>163.76722669628799</v>
      </c>
      <c r="C7" s="12">
        <v>141.286629769233</v>
      </c>
      <c r="D7" s="12">
        <v>148.814328927464</v>
      </c>
      <c r="E7" s="12">
        <v>151.53379281646701</v>
      </c>
      <c r="F7" s="3">
        <f t="shared" si="2"/>
        <v>0.38249072004925255</v>
      </c>
      <c r="G7" s="2">
        <f t="shared" si="2"/>
        <v>0.32998558896027885</v>
      </c>
      <c r="H7" s="2">
        <f t="shared" si="2"/>
        <v>0.3475670985787182</v>
      </c>
      <c r="I7" s="2">
        <f t="shared" si="2"/>
        <v>0.35391861177239115</v>
      </c>
      <c r="J7" s="9">
        <f t="shared" si="3"/>
        <v>1.5299628801970102</v>
      </c>
      <c r="K7" s="6">
        <f t="shared" si="0"/>
        <v>1.3199423558411154</v>
      </c>
      <c r="L7" s="6">
        <f t="shared" si="0"/>
        <v>1.3902683943148728</v>
      </c>
      <c r="M7" s="10">
        <f t="shared" si="0"/>
        <v>1.4156744470895646</v>
      </c>
      <c r="N7" s="2">
        <f t="shared" si="4"/>
        <v>63.674317048169662</v>
      </c>
      <c r="O7" s="2">
        <f t="shared" si="5"/>
        <v>57.852718720131115</v>
      </c>
      <c r="P7" s="2">
        <f t="shared" si="6"/>
        <v>62.863703968749142</v>
      </c>
      <c r="Q7" s="4">
        <f t="shared" si="7"/>
        <v>62.055706916453047</v>
      </c>
      <c r="R7" s="3">
        <f t="shared" si="8"/>
        <v>4.1537812952197743</v>
      </c>
      <c r="S7" s="2">
        <f t="shared" si="1"/>
        <v>4.0579004485618739</v>
      </c>
      <c r="T7" s="2">
        <f t="shared" si="1"/>
        <v>4.1409689537306518</v>
      </c>
      <c r="U7" s="4">
        <f t="shared" si="1"/>
        <v>4.1280324802892689</v>
      </c>
      <c r="V7" s="9">
        <f t="shared" si="9"/>
        <v>4.1201707944503916</v>
      </c>
      <c r="W7" s="10">
        <f t="shared" si="10"/>
        <v>4.2823791178582746E-2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180.87423858388399</v>
      </c>
      <c r="C8" s="12">
        <v>157.000330788724</v>
      </c>
      <c r="D8" s="12">
        <v>124.120289124306</v>
      </c>
      <c r="E8" s="12">
        <v>186.27396156439499</v>
      </c>
      <c r="F8" s="3">
        <f t="shared" si="2"/>
        <v>0.42244543764920589</v>
      </c>
      <c r="G8" s="2">
        <f t="shared" si="2"/>
        <v>0.36668612385258781</v>
      </c>
      <c r="H8" s="2">
        <f t="shared" si="2"/>
        <v>0.28989230456910031</v>
      </c>
      <c r="I8" s="2">
        <f t="shared" si="2"/>
        <v>0.43505689827259664</v>
      </c>
      <c r="J8" s="9">
        <f t="shared" si="3"/>
        <v>1.6897817505968236</v>
      </c>
      <c r="K8" s="6">
        <f t="shared" si="0"/>
        <v>1.4667444954103512</v>
      </c>
      <c r="L8" s="6">
        <f t="shared" si="0"/>
        <v>1.1595692182764012</v>
      </c>
      <c r="M8" s="10">
        <f t="shared" si="0"/>
        <v>1.7402275930903865</v>
      </c>
      <c r="N8" s="2">
        <f t="shared" si="4"/>
        <v>70.325692421935372</v>
      </c>
      <c r="O8" s="2">
        <f t="shared" si="5"/>
        <v>64.287017044166973</v>
      </c>
      <c r="P8" s="2">
        <f t="shared" si="6"/>
        <v>52.432189616828815</v>
      </c>
      <c r="Q8" s="4">
        <f t="shared" si="7"/>
        <v>76.282406387115728</v>
      </c>
      <c r="R8" s="3">
        <f t="shared" si="8"/>
        <v>4.2531372003556802</v>
      </c>
      <c r="S8" s="2">
        <f t="shared" si="1"/>
        <v>4.1633576986352034</v>
      </c>
      <c r="T8" s="2">
        <f t="shared" si="1"/>
        <v>3.9595207083831818</v>
      </c>
      <c r="U8" s="4">
        <f t="shared" si="1"/>
        <v>4.3344423269980767</v>
      </c>
      <c r="V8" s="9">
        <f t="shared" si="9"/>
        <v>4.1776144835930351</v>
      </c>
      <c r="W8" s="10">
        <f t="shared" si="10"/>
        <v>0.16131419023849788</v>
      </c>
      <c r="Z8">
        <f>-LN(2)/Z5</f>
        <v>389.20575251409508</v>
      </c>
      <c r="AB8">
        <f>-LN(2)/AB5</f>
        <v>325.61222252471072</v>
      </c>
      <c r="AD8">
        <f>-LN(2)/AD5</f>
        <v>263.51154009433151</v>
      </c>
      <c r="AF8">
        <f>-LN(2)/AF5</f>
        <v>575.7712590455177</v>
      </c>
      <c r="AH8">
        <f>-LN(2)/AH5</f>
        <v>358.03237816222952</v>
      </c>
    </row>
    <row r="9" spans="1:35">
      <c r="A9">
        <v>240</v>
      </c>
      <c r="B9" s="12">
        <v>144.80711066884501</v>
      </c>
      <c r="C9" s="12">
        <v>142.64460554259199</v>
      </c>
      <c r="D9" s="12">
        <v>136.389712547177</v>
      </c>
      <c r="E9" s="12">
        <v>177.55355131955301</v>
      </c>
      <c r="F9" s="3">
        <f t="shared" si="2"/>
        <v>0.33820793784763875</v>
      </c>
      <c r="G9" s="2">
        <f t="shared" si="2"/>
        <v>0.33315724388684598</v>
      </c>
      <c r="H9" s="2">
        <f t="shared" si="2"/>
        <v>0.31854846914045448</v>
      </c>
      <c r="I9" s="2">
        <f t="shared" si="2"/>
        <v>0.41468972187862713</v>
      </c>
      <c r="J9" s="9">
        <f t="shared" si="3"/>
        <v>1.352831751390555</v>
      </c>
      <c r="K9" s="6">
        <f t="shared" si="0"/>
        <v>1.3326289755473839</v>
      </c>
      <c r="L9" s="6">
        <f t="shared" si="0"/>
        <v>1.2741938765618179</v>
      </c>
      <c r="M9" s="10">
        <f t="shared" si="0"/>
        <v>1.6587588875145085</v>
      </c>
      <c r="N9" s="2">
        <f t="shared" si="4"/>
        <v>56.302436461583092</v>
      </c>
      <c r="O9" s="2">
        <f t="shared" si="5"/>
        <v>58.408769852309781</v>
      </c>
      <c r="P9" s="2">
        <f t="shared" si="6"/>
        <v>57.615167677352488</v>
      </c>
      <c r="Q9" s="4">
        <f t="shared" si="7"/>
        <v>72.711247688537043</v>
      </c>
      <c r="R9" s="3">
        <f t="shared" si="8"/>
        <v>4.0307378106139211</v>
      </c>
      <c r="S9" s="2">
        <f t="shared" si="1"/>
        <v>4.0674660472639248</v>
      </c>
      <c r="T9" s="2">
        <f t="shared" si="1"/>
        <v>4.0537858607689978</v>
      </c>
      <c r="U9" s="4">
        <f t="shared" si="1"/>
        <v>4.2864960863075732</v>
      </c>
      <c r="V9" s="9">
        <f t="shared" si="9"/>
        <v>4.1096214512386036</v>
      </c>
      <c r="W9" s="10">
        <f t="shared" si="10"/>
        <v>0.11888643956362042</v>
      </c>
    </row>
    <row r="10" spans="1:35" ht="16.5">
      <c r="A10" t="s">
        <v>1</v>
      </c>
      <c r="B10" s="12">
        <v>95.475256060895902</v>
      </c>
      <c r="C10" s="12">
        <v>199.783856435178</v>
      </c>
      <c r="D10" s="12">
        <v>92.085102687296498</v>
      </c>
      <c r="E10" s="12">
        <v>61.492244859378303</v>
      </c>
      <c r="F10" s="3">
        <f t="shared" si="2"/>
        <v>0.22298966755627778</v>
      </c>
      <c r="G10" s="2">
        <f t="shared" si="2"/>
        <v>0.46661027754852857</v>
      </c>
      <c r="H10" s="2">
        <f t="shared" si="2"/>
        <v>0.21507170844379786</v>
      </c>
      <c r="I10" s="2">
        <f t="shared" si="2"/>
        <v>0.14361977966035663</v>
      </c>
      <c r="J10" s="9">
        <f t="shared" si="3"/>
        <v>0.89195867022511111</v>
      </c>
      <c r="K10" s="6">
        <f t="shared" si="0"/>
        <v>1.8664411101941143</v>
      </c>
      <c r="L10" s="6">
        <f t="shared" si="0"/>
        <v>0.86028683377519144</v>
      </c>
      <c r="M10" s="10">
        <f t="shared" si="0"/>
        <v>0.57447911864142653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3.5610984448381346</v>
      </c>
      <c r="AB11">
        <f t="shared" ref="AB11:AH11" si="11">(0.693/AB8)*(100/0.05)</f>
        <v>4.2565969706337308</v>
      </c>
      <c r="AD11">
        <f t="shared" si="11"/>
        <v>5.2597316971539136</v>
      </c>
      <c r="AF11">
        <f t="shared" si="11"/>
        <v>2.4072059489347128</v>
      </c>
      <c r="AH11">
        <f t="shared" si="11"/>
        <v>3.8711582653901311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10.982427603880806</v>
      </c>
      <c r="AB14">
        <f>(0.693/AB8)*(25.7)*(0.1/50000)*(120000000)</f>
        <v>13.127345057434427</v>
      </c>
      <c r="AD14">
        <f>(0.693/AD8)*(25.7)*(0.1/50000)*(120000000)</f>
        <v>16.221012554022671</v>
      </c>
      <c r="AF14">
        <f>(0.693/AF8)*(25.7)*(0.1/50000)*(120000000)</f>
        <v>7.4238231465146542</v>
      </c>
      <c r="AH14">
        <f>(0.693/AH8)*(25.7)*(0.1/50000)*(120000000)</f>
        <v>11.938652090463163</v>
      </c>
    </row>
    <row r="17" spans="1:2">
      <c r="A17" s="1" t="s">
        <v>5</v>
      </c>
      <c r="B17">
        <v>428.16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F88A0-45B8-45B3-8204-0FA72DA71055}">
  <dimension ref="A2:AI17"/>
  <sheetViews>
    <sheetView workbookViewId="0">
      <selection activeCell="J3" sqref="J3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224.207864986548</v>
      </c>
      <c r="C3" s="12">
        <v>194.14082297954801</v>
      </c>
      <c r="D3" s="12">
        <v>177.31170796126401</v>
      </c>
      <c r="E3" s="12">
        <v>268.244517131321</v>
      </c>
      <c r="F3" s="3">
        <f>B3/$B$17</f>
        <v>0.36039327619518419</v>
      </c>
      <c r="G3" s="2">
        <f>C3/$B$17</f>
        <v>0.31206330447429437</v>
      </c>
      <c r="H3" s="2">
        <f>D3/$B$17</f>
        <v>0.28501206834897447</v>
      </c>
      <c r="I3" s="2">
        <f>E3/$B$17</f>
        <v>0.43117809607683566</v>
      </c>
      <c r="J3" s="16">
        <f>F3*4</f>
        <v>1.4415731047807367</v>
      </c>
      <c r="K3" s="17">
        <f t="shared" ref="K3:M10" si="0">G3*4</f>
        <v>1.2482532178971775</v>
      </c>
      <c r="L3" s="17">
        <f t="shared" si="0"/>
        <v>1.1400482733958979</v>
      </c>
      <c r="M3" s="18">
        <f t="shared" si="0"/>
        <v>1.7247123843073426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250.51011557971799</v>
      </c>
      <c r="C4" s="12">
        <v>194.05488925058799</v>
      </c>
      <c r="D4" s="12">
        <v>192.33132601560499</v>
      </c>
      <c r="E4" s="12">
        <v>132.43357539127001</v>
      </c>
      <c r="F4" s="3">
        <f t="shared" ref="F4:I10" si="2">B4/$B$17</f>
        <v>0.40267169610319231</v>
      </c>
      <c r="G4" s="2">
        <f t="shared" si="2"/>
        <v>0.31192517400274544</v>
      </c>
      <c r="H4" s="2">
        <f t="shared" si="2"/>
        <v>0.30915470651257793</v>
      </c>
      <c r="I4" s="2">
        <f t="shared" si="2"/>
        <v>0.21287464699940528</v>
      </c>
      <c r="J4" s="9">
        <f t="shared" ref="J4:J10" si="3">F4*4</f>
        <v>1.6106867844127692</v>
      </c>
      <c r="K4" s="6">
        <f t="shared" si="0"/>
        <v>1.2477006960109818</v>
      </c>
      <c r="L4" s="6">
        <f t="shared" si="0"/>
        <v>1.2366188260503117</v>
      </c>
      <c r="M4" s="10">
        <f t="shared" si="0"/>
        <v>0.85149858799762113</v>
      </c>
      <c r="N4" s="2">
        <f t="shared" ref="N4:N9" si="4">(J4/$J$3)*100</f>
        <v>111.73118998066731</v>
      </c>
      <c r="O4" s="2">
        <f t="shared" ref="O4:O9" si="5">(K4/$K$3)*100</f>
        <v>99.955736394004532</v>
      </c>
      <c r="P4" s="2">
        <f t="shared" ref="P4:P8" si="6">(L4/$L$3)*100</f>
        <v>108.47074241573613</v>
      </c>
      <c r="Q4" s="4">
        <f t="shared" ref="Q4:Q9" si="7">(M4/$M$3)*100</f>
        <v>49.370468708009497</v>
      </c>
      <c r="R4" s="3">
        <f t="shared" ref="R4:R9" si="8">LN(N4)</f>
        <v>4.7160958970052365</v>
      </c>
      <c r="S4" s="2">
        <f t="shared" si="1"/>
        <v>4.6047274519358785</v>
      </c>
      <c r="T4" s="2">
        <f t="shared" si="1"/>
        <v>4.6864804814625201</v>
      </c>
      <c r="U4" s="4">
        <f t="shared" si="1"/>
        <v>3.8993524460075468</v>
      </c>
      <c r="V4" s="9">
        <f t="shared" ref="V4:V9" si="9">AVERAGE(R4:U4)</f>
        <v>4.4766640691027959</v>
      </c>
      <c r="W4" s="10">
        <f t="shared" ref="W4:W9" si="10">_xlfn.STDEV.S(R4:U4)</f>
        <v>0.38774539210317438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113.459683646245</v>
      </c>
      <c r="C5" s="12">
        <v>134.93963249962101</v>
      </c>
      <c r="D5" s="12">
        <v>102.097011824947</v>
      </c>
      <c r="E5" s="12">
        <v>93.467516104084297</v>
      </c>
      <c r="F5" s="3">
        <f t="shared" si="2"/>
        <v>0.18237588189777695</v>
      </c>
      <c r="G5" s="2">
        <f t="shared" si="2"/>
        <v>0.21690290056519806</v>
      </c>
      <c r="H5" s="2">
        <f t="shared" si="2"/>
        <v>0.16411144445596831</v>
      </c>
      <c r="I5" s="2">
        <f t="shared" si="2"/>
        <v>0.15024033322202196</v>
      </c>
      <c r="J5" s="9">
        <f t="shared" si="3"/>
        <v>0.72950352759110781</v>
      </c>
      <c r="K5" s="6">
        <f t="shared" si="0"/>
        <v>0.86761160226079226</v>
      </c>
      <c r="L5" s="6">
        <f t="shared" si="0"/>
        <v>0.65644577782387326</v>
      </c>
      <c r="M5" s="10">
        <f t="shared" si="0"/>
        <v>0.60096133288808784</v>
      </c>
      <c r="N5" s="2">
        <f t="shared" si="4"/>
        <v>50.60468492175881</v>
      </c>
      <c r="O5" s="2">
        <f t="shared" si="5"/>
        <v>69.506057731009193</v>
      </c>
      <c r="P5" s="2">
        <f t="shared" si="6"/>
        <v>57.580524714843648</v>
      </c>
      <c r="Q5" s="4">
        <f t="shared" si="7"/>
        <v>34.844147833346625</v>
      </c>
      <c r="R5" s="3">
        <f t="shared" si="8"/>
        <v>3.9240441593940103</v>
      </c>
      <c r="S5" s="2">
        <f t="shared" si="1"/>
        <v>4.2414139103696495</v>
      </c>
      <c r="T5" s="2">
        <f t="shared" si="1"/>
        <v>4.0531843979393765</v>
      </c>
      <c r="U5" s="4">
        <f t="shared" si="1"/>
        <v>3.5508851986679595</v>
      </c>
      <c r="V5" s="9">
        <f t="shared" si="9"/>
        <v>3.9423819165927485</v>
      </c>
      <c r="W5" s="10">
        <f t="shared" si="10"/>
        <v>0.29172091495109959</v>
      </c>
      <c r="Z5" cm="1">
        <f t="array" ref="Z5:AA5">LINEST(R3:R9,A3:A9)</f>
        <v>-9.9929750002506414E-5</v>
      </c>
      <c r="AA5">
        <v>4.2405306530513744</v>
      </c>
      <c r="AB5" cm="1">
        <f t="array" ref="AB5:AC5">LINEST(S3:S9,A3:A9)</f>
        <v>-2.1748727410125768E-3</v>
      </c>
      <c r="AC5">
        <v>4.4902831655698607</v>
      </c>
      <c r="AD5" cm="1">
        <f t="array" ref="AD5:AE5">LINEST(T3:T8,A3:A8)</f>
        <v>-9.8217815745377636E-4</v>
      </c>
      <c r="AE5">
        <v>4.4460343639004938</v>
      </c>
      <c r="AF5" cm="1">
        <f t="array" ref="AF5:AG5">LINEST(U3:U9,A3:A9)</f>
        <v>-2.4738310674999988E-3</v>
      </c>
      <c r="AG5">
        <v>4.1424751214122093</v>
      </c>
      <c r="AH5" cm="1">
        <f t="array" ref="AH5:AI5">LINEST(V3:V9,A3:A9)</f>
        <v>-1.6948067928863962E-3</v>
      </c>
      <c r="AI5">
        <v>4.3411012921309338</v>
      </c>
    </row>
    <row r="6" spans="1:35">
      <c r="A6">
        <v>60</v>
      </c>
      <c r="B6" s="12">
        <v>90.768987309157495</v>
      </c>
      <c r="C6" s="12">
        <v>139.43229610538401</v>
      </c>
      <c r="D6" s="12">
        <v>134.81918687961601</v>
      </c>
      <c r="E6" s="12">
        <v>136.31976945335899</v>
      </c>
      <c r="F6" s="3">
        <f t="shared" si="2"/>
        <v>0.14590269933317929</v>
      </c>
      <c r="G6" s="2">
        <f t="shared" si="2"/>
        <v>0.22412443918437602</v>
      </c>
      <c r="H6" s="2">
        <f t="shared" si="2"/>
        <v>0.21670929544077672</v>
      </c>
      <c r="I6" s="2">
        <f t="shared" si="2"/>
        <v>0.2191213422705571</v>
      </c>
      <c r="J6" s="9">
        <f t="shared" si="3"/>
        <v>0.58361079733271715</v>
      </c>
      <c r="K6" s="6">
        <f t="shared" si="0"/>
        <v>0.89649775673750409</v>
      </c>
      <c r="L6" s="6">
        <f t="shared" si="0"/>
        <v>0.86683718176310687</v>
      </c>
      <c r="M6" s="10">
        <f t="shared" si="0"/>
        <v>0.8764853690822284</v>
      </c>
      <c r="N6" s="2">
        <f t="shared" si="4"/>
        <v>40.484301170524702</v>
      </c>
      <c r="O6" s="2">
        <f t="shared" si="5"/>
        <v>71.820183908498564</v>
      </c>
      <c r="P6" s="2">
        <f t="shared" si="6"/>
        <v>76.035129563507994</v>
      </c>
      <c r="Q6" s="4">
        <f t="shared" si="7"/>
        <v>50.819219311991638</v>
      </c>
      <c r="R6" s="3">
        <f t="shared" si="8"/>
        <v>3.7009142735471978</v>
      </c>
      <c r="S6" s="2">
        <f t="shared" si="1"/>
        <v>4.2741655494810766</v>
      </c>
      <c r="T6" s="2">
        <f t="shared" si="1"/>
        <v>4.3311954645892348</v>
      </c>
      <c r="U6" s="4">
        <f t="shared" si="1"/>
        <v>3.9282746159478066</v>
      </c>
      <c r="V6" s="9">
        <f t="shared" si="9"/>
        <v>4.0586374758913291</v>
      </c>
      <c r="W6" s="10">
        <f t="shared" si="10"/>
        <v>0.29760184388785299</v>
      </c>
    </row>
    <row r="7" spans="1:35">
      <c r="A7">
        <v>90</v>
      </c>
      <c r="B7" s="12">
        <v>115.977316592938</v>
      </c>
      <c r="C7" s="12">
        <v>100.943851417855</v>
      </c>
      <c r="D7" s="12">
        <v>99.751153513557796</v>
      </c>
      <c r="E7" s="12">
        <v>165.73651775703701</v>
      </c>
      <c r="F7" s="3">
        <f t="shared" si="2"/>
        <v>0.18642274254635438</v>
      </c>
      <c r="G7" s="2">
        <f t="shared" si="2"/>
        <v>0.16225784642489391</v>
      </c>
      <c r="H7" s="2">
        <f t="shared" si="2"/>
        <v>0.16034069554677199</v>
      </c>
      <c r="I7" s="2">
        <f t="shared" si="2"/>
        <v>0.26640602738545138</v>
      </c>
      <c r="J7" s="9">
        <f t="shared" si="3"/>
        <v>0.74569097018541752</v>
      </c>
      <c r="K7" s="6">
        <f t="shared" si="0"/>
        <v>0.64903138569957564</v>
      </c>
      <c r="L7" s="6">
        <f t="shared" si="0"/>
        <v>0.64136278218708798</v>
      </c>
      <c r="M7" s="10">
        <f t="shared" si="0"/>
        <v>1.0656241095418055</v>
      </c>
      <c r="N7" s="2">
        <f t="shared" si="4"/>
        <v>51.727586184318909</v>
      </c>
      <c r="O7" s="2">
        <f t="shared" si="5"/>
        <v>51.995170242215906</v>
      </c>
      <c r="P7" s="2">
        <f t="shared" si="6"/>
        <v>56.25751094527255</v>
      </c>
      <c r="Q7" s="4">
        <f t="shared" si="7"/>
        <v>61.785612443999938</v>
      </c>
      <c r="R7" s="3">
        <f t="shared" si="8"/>
        <v>3.9459912211118988</v>
      </c>
      <c r="S7" s="2">
        <f t="shared" si="1"/>
        <v>3.9511508343104307</v>
      </c>
      <c r="T7" s="2">
        <f t="shared" si="1"/>
        <v>4.0299395600864276</v>
      </c>
      <c r="U7" s="4">
        <f t="shared" si="1"/>
        <v>4.1236705290100586</v>
      </c>
      <c r="V7" s="9">
        <f t="shared" si="9"/>
        <v>4.0126880361297044</v>
      </c>
      <c r="W7" s="10">
        <f t="shared" si="10"/>
        <v>8.3366702277813259E-2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167.02378069259899</v>
      </c>
      <c r="C8" s="12">
        <v>193.67996855507201</v>
      </c>
      <c r="D8" s="12">
        <v>187.464413625833</v>
      </c>
      <c r="E8" s="12">
        <v>154.85581821959599</v>
      </c>
      <c r="F8" s="3">
        <f t="shared" si="2"/>
        <v>0.26847518275027166</v>
      </c>
      <c r="G8" s="2">
        <f t="shared" si="2"/>
        <v>0.31132252387814568</v>
      </c>
      <c r="H8" s="2">
        <f t="shared" si="2"/>
        <v>0.3013315978040137</v>
      </c>
      <c r="I8" s="2">
        <f t="shared" si="2"/>
        <v>0.24891631553333118</v>
      </c>
      <c r="J8" s="9">
        <f t="shared" si="3"/>
        <v>1.0739007310010866</v>
      </c>
      <c r="K8" s="6">
        <f t="shared" si="0"/>
        <v>1.2452900955125827</v>
      </c>
      <c r="L8" s="6">
        <f t="shared" si="0"/>
        <v>1.2053263912160548</v>
      </c>
      <c r="M8" s="10">
        <f t="shared" si="0"/>
        <v>0.99566526213332474</v>
      </c>
      <c r="N8" s="2">
        <f t="shared" si="4"/>
        <v>74.495058727141483</v>
      </c>
      <c r="O8" s="2">
        <f t="shared" si="5"/>
        <v>99.762618486208552</v>
      </c>
      <c r="P8" s="2">
        <f t="shared" si="6"/>
        <v>105.72590822191334</v>
      </c>
      <c r="Q8" s="4">
        <f t="shared" si="7"/>
        <v>57.729350771328249</v>
      </c>
      <c r="R8" s="3">
        <f t="shared" si="8"/>
        <v>4.3107327973756782</v>
      </c>
      <c r="S8" s="2">
        <f t="shared" si="1"/>
        <v>4.6027935488842546</v>
      </c>
      <c r="T8" s="2">
        <f t="shared" si="1"/>
        <v>4.6608499737393743</v>
      </c>
      <c r="U8" s="4">
        <f t="shared" si="1"/>
        <v>4.0557657230599826</v>
      </c>
      <c r="V8" s="9">
        <f t="shared" si="9"/>
        <v>4.4075355107648218</v>
      </c>
      <c r="W8" s="10">
        <f t="shared" si="10"/>
        <v>0.2801229893360796</v>
      </c>
      <c r="Z8">
        <f>-LN(2)/Z5</f>
        <v>6936.3445874983172</v>
      </c>
      <c r="AB8">
        <f>-LN(2)/AB5</f>
        <v>318.70700638660355</v>
      </c>
      <c r="AD8">
        <f>-LN(2)/AD5</f>
        <v>705.72449132535962</v>
      </c>
      <c r="AF8">
        <f>-LN(2)/AF5</f>
        <v>280.19180034812365</v>
      </c>
      <c r="AH8">
        <f>-LN(2)/AH5</f>
        <v>408.98300825161215</v>
      </c>
    </row>
    <row r="9" spans="1:35">
      <c r="A9">
        <v>240</v>
      </c>
      <c r="B9" s="12">
        <v>187.299404479885</v>
      </c>
      <c r="C9" s="12">
        <v>100.375676116354</v>
      </c>
      <c r="D9" s="12"/>
      <c r="E9" s="12">
        <v>85.452414431989098</v>
      </c>
      <c r="F9" s="3">
        <f t="shared" si="2"/>
        <v>0.3010663609591156</v>
      </c>
      <c r="G9" s="2">
        <f t="shared" si="2"/>
        <v>0.1613445575071594</v>
      </c>
      <c r="H9" s="2"/>
      <c r="I9" s="2">
        <f t="shared" si="2"/>
        <v>0.13735680324051486</v>
      </c>
      <c r="J9" s="9">
        <f t="shared" si="3"/>
        <v>1.2042654438364624</v>
      </c>
      <c r="K9" s="6">
        <f t="shared" si="0"/>
        <v>0.64537823002863759</v>
      </c>
      <c r="L9" s="6"/>
      <c r="M9" s="10">
        <f t="shared" si="0"/>
        <v>0.54942721296205943</v>
      </c>
      <c r="N9" s="2">
        <f t="shared" si="4"/>
        <v>83.538284658802027</v>
      </c>
      <c r="O9" s="2">
        <f t="shared" si="5"/>
        <v>51.702508815947581</v>
      </c>
      <c r="P9" s="2"/>
      <c r="Q9" s="4">
        <f t="shared" si="7"/>
        <v>31.856164422609716</v>
      </c>
      <c r="R9" s="3">
        <f t="shared" si="8"/>
        <v>4.4253050256861117</v>
      </c>
      <c r="S9" s="2">
        <f t="shared" si="1"/>
        <v>3.9455063067576641</v>
      </c>
      <c r="T9" s="2"/>
      <c r="U9" s="4">
        <f t="shared" si="1"/>
        <v>3.4612309087415225</v>
      </c>
      <c r="V9" s="9">
        <f t="shared" si="9"/>
        <v>3.9440140803950996</v>
      </c>
      <c r="W9" s="10">
        <f t="shared" si="10"/>
        <v>0.4820387907578188</v>
      </c>
    </row>
    <row r="10" spans="1:35" ht="16.5">
      <c r="A10" t="s">
        <v>1</v>
      </c>
      <c r="B10" s="12">
        <v>208.50365733652899</v>
      </c>
      <c r="C10" s="12">
        <v>141.990015568877</v>
      </c>
      <c r="D10" s="12">
        <v>181.18164342227499</v>
      </c>
      <c r="E10" s="12">
        <v>168.63990809018401</v>
      </c>
      <c r="F10" s="3">
        <f t="shared" si="2"/>
        <v>0.33515022397050248</v>
      </c>
      <c r="G10" s="2">
        <f t="shared" si="2"/>
        <v>0.22823573517790297</v>
      </c>
      <c r="H10" s="2">
        <f t="shared" si="2"/>
        <v>0.29123262943206291</v>
      </c>
      <c r="I10" s="2">
        <f t="shared" si="2"/>
        <v>0.27107295713075291</v>
      </c>
      <c r="J10" s="9">
        <f t="shared" si="3"/>
        <v>1.3406008958820099</v>
      </c>
      <c r="K10" s="6">
        <f t="shared" si="0"/>
        <v>0.91294294071161186</v>
      </c>
      <c r="L10" s="6">
        <f t="shared" si="0"/>
        <v>1.1649305177282516</v>
      </c>
      <c r="M10" s="10">
        <f t="shared" si="0"/>
        <v>1.0842918285230116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0.19981706250552336</v>
      </c>
      <c r="AB11">
        <f t="shared" ref="AB11:AH11" si="11">(0.693/AB8)*(100/0.05)</f>
        <v>4.3488218715804754</v>
      </c>
      <c r="AD11">
        <f t="shared" si="11"/>
        <v>1.9639392100408393</v>
      </c>
      <c r="AF11">
        <f t="shared" si="11"/>
        <v>4.9466115649279088</v>
      </c>
      <c r="AH11">
        <f t="shared" si="11"/>
        <v>3.3888938465319152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0.61623582076703398</v>
      </c>
      <c r="AB14">
        <f>(0.693/AB8)*(25.7)*(0.1/50000)*(120000000)</f>
        <v>13.411766651954185</v>
      </c>
      <c r="AD14">
        <f>(0.693/AD8)*(25.7)*(0.1/50000)*(120000000)</f>
        <v>6.056788523765948</v>
      </c>
      <c r="AF14">
        <f>(0.693/AF8)*(25.7)*(0.1/50000)*(120000000)</f>
        <v>15.25535006623767</v>
      </c>
      <c r="AH14">
        <f>(0.693/AH8)*(25.7)*(0.1/50000)*(120000000)</f>
        <v>10.451348622704426</v>
      </c>
    </row>
    <row r="17" spans="1:2">
      <c r="A17" s="1" t="s">
        <v>5</v>
      </c>
      <c r="B17">
        <v>622.12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1BA73-7EDC-4A85-8CD0-E0554E5B2629}">
  <dimension ref="A2:AI17"/>
  <sheetViews>
    <sheetView workbookViewId="0">
      <selection activeCell="K9" sqref="K9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49.348445083845498</v>
      </c>
      <c r="C3" s="12">
        <v>46.534280227132399</v>
      </c>
      <c r="D3" s="12">
        <v>44.076770291222097</v>
      </c>
      <c r="E3" s="12">
        <v>43.802092315329404</v>
      </c>
      <c r="F3" s="3">
        <f>B3/$B$17</f>
        <v>0.21452301395354462</v>
      </c>
      <c r="G3" s="2">
        <f>C3/$B$17</f>
        <v>0.20228953575988487</v>
      </c>
      <c r="H3" s="2">
        <f>D3/$B$17</f>
        <v>0.19160647497901256</v>
      </c>
      <c r="I3" s="2">
        <f>E3/$B$17</f>
        <v>0.19041242018853147</v>
      </c>
      <c r="J3" s="16">
        <f>F3*4</f>
        <v>0.85809205581417847</v>
      </c>
      <c r="K3" s="17">
        <f t="shared" ref="K3:M10" si="0">G3*4</f>
        <v>0.80915814303953948</v>
      </c>
      <c r="L3" s="17">
        <f t="shared" si="0"/>
        <v>0.76642589991605026</v>
      </c>
      <c r="M3" s="18">
        <f t="shared" si="0"/>
        <v>0.76164968075412587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56.310002504301004</v>
      </c>
      <c r="C4" s="12">
        <v>54.543071113008097</v>
      </c>
      <c r="D4" s="12">
        <v>54.397564604580602</v>
      </c>
      <c r="E4" s="12">
        <v>50.7937159061239</v>
      </c>
      <c r="F4" s="3">
        <f t="shared" ref="F4:I10" si="2">B4/$B$17</f>
        <v>0.24478565499743957</v>
      </c>
      <c r="G4" s="2">
        <f t="shared" si="2"/>
        <v>0.23710461364212909</v>
      </c>
      <c r="H4" s="2">
        <f t="shared" si="2"/>
        <v>0.23647208115433363</v>
      </c>
      <c r="I4" s="2">
        <f t="shared" si="2"/>
        <v>0.22080576211810179</v>
      </c>
      <c r="J4" s="9">
        <f t="shared" ref="J4:J10" si="3">F4*4</f>
        <v>0.97914261998975827</v>
      </c>
      <c r="K4" s="6">
        <f t="shared" si="0"/>
        <v>0.94841845456851637</v>
      </c>
      <c r="L4" s="6">
        <f t="shared" si="0"/>
        <v>0.94588832461733452</v>
      </c>
      <c r="M4" s="10">
        <f t="shared" si="0"/>
        <v>0.88322304847240718</v>
      </c>
      <c r="N4" s="2">
        <f t="shared" ref="N4:N9" si="4">(J4/$J$3)*100</f>
        <v>114.10694381277358</v>
      </c>
      <c r="O4" s="2">
        <f t="shared" ref="O4:O9" si="5">(K4/$K$3)*100</f>
        <v>117.21051845389042</v>
      </c>
      <c r="P4" s="2">
        <f t="shared" ref="P4:P9" si="6">(L4/$L$3)*100</f>
        <v>123.4154958386638</v>
      </c>
      <c r="Q4" s="4">
        <f t="shared" ref="Q4:Q9" si="7">(M4/$M$3)*100</f>
        <v>115.96184844427543</v>
      </c>
      <c r="R4" s="3">
        <f t="shared" ref="R4:R9" si="8">LN(N4)</f>
        <v>4.7371361122711102</v>
      </c>
      <c r="S4" s="2">
        <f t="shared" si="1"/>
        <v>4.7639716210158989</v>
      </c>
      <c r="T4" s="2">
        <f t="shared" si="1"/>
        <v>4.8155566776447687</v>
      </c>
      <c r="U4" s="4">
        <f t="shared" si="1"/>
        <v>4.7532612442875282</v>
      </c>
      <c r="V4" s="9">
        <f t="shared" ref="V4:V9" si="9">AVERAGE(R4:U4)</f>
        <v>4.7674814138048269</v>
      </c>
      <c r="W4" s="10">
        <f t="shared" ref="W4:W9" si="10">_xlfn.STDEV.S(R4:U4)</f>
        <v>3.3894936617800436E-2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13.2189611166053</v>
      </c>
      <c r="C5" s="12">
        <v>21.5520967189115</v>
      </c>
      <c r="D5" s="12">
        <v>22.094894714939699</v>
      </c>
      <c r="E5" s="12">
        <v>20.9803930463511</v>
      </c>
      <c r="F5" s="3">
        <f t="shared" si="2"/>
        <v>5.7464249891780048E-2</v>
      </c>
      <c r="G5" s="2">
        <f t="shared" si="2"/>
        <v>9.3689289243131565E-2</v>
      </c>
      <c r="H5" s="2">
        <f t="shared" si="2"/>
        <v>9.604889068301628E-2</v>
      </c>
      <c r="I5" s="2">
        <f t="shared" si="2"/>
        <v>9.1204031709331057E-2</v>
      </c>
      <c r="J5" s="9">
        <f t="shared" si="3"/>
        <v>0.22985699956712019</v>
      </c>
      <c r="K5" s="6">
        <f t="shared" si="0"/>
        <v>0.37475715697252626</v>
      </c>
      <c r="L5" s="6">
        <f t="shared" si="0"/>
        <v>0.38419556273206512</v>
      </c>
      <c r="M5" s="10">
        <f t="shared" si="0"/>
        <v>0.36481612683732423</v>
      </c>
      <c r="N5" s="2">
        <f t="shared" si="4"/>
        <v>26.78698608263263</v>
      </c>
      <c r="O5" s="2">
        <f t="shared" si="5"/>
        <v>46.314451655245072</v>
      </c>
      <c r="P5" s="2">
        <f t="shared" si="6"/>
        <v>50.128207146202605</v>
      </c>
      <c r="Q5" s="4">
        <f t="shared" si="7"/>
        <v>47.898152662010162</v>
      </c>
      <c r="R5" s="3">
        <f t="shared" si="8"/>
        <v>3.2879161756462776</v>
      </c>
      <c r="S5" s="2">
        <f t="shared" si="1"/>
        <v>3.8354540431723407</v>
      </c>
      <c r="T5" s="2">
        <f t="shared" si="1"/>
        <v>3.914583866546546</v>
      </c>
      <c r="U5" s="4">
        <f t="shared" si="1"/>
        <v>3.8690769371180496</v>
      </c>
      <c r="V5" s="9">
        <f t="shared" si="9"/>
        <v>3.7267577556208034</v>
      </c>
      <c r="W5" s="10">
        <f t="shared" si="10"/>
        <v>0.29435251689630015</v>
      </c>
      <c r="Z5" cm="1">
        <f t="array" ref="Z5:AA5">LINEST(R3:R9,A3:A9)</f>
        <v>1.4093550977917824E-3</v>
      </c>
      <c r="AA5">
        <v>4.354683291604819</v>
      </c>
      <c r="AB5" cm="1">
        <f t="array" ref="AB5:AC5">LINEST(S3:S9,A3:A9)</f>
        <v>1.7150114934544295E-3</v>
      </c>
      <c r="AC5">
        <v>4.4511542448413648</v>
      </c>
      <c r="AD5" cm="1">
        <f t="array" ref="AD5:AE5">LINEST(T3:T9,A3:A9)</f>
        <v>1.5191430951641311E-3</v>
      </c>
      <c r="AE5">
        <v>4.5284604129951793</v>
      </c>
      <c r="AF5" cm="1">
        <f t="array" ref="AF5:AG5">LINEST(U3:U9,A3:A9)</f>
        <v>9.2721118119808729E-4</v>
      </c>
      <c r="AG5">
        <v>4.5254661169821899</v>
      </c>
      <c r="AH5" cm="1">
        <f t="array" ref="AH5:AI5">LINEST(V3:V9,A3:A9)</f>
        <v>1.3926802169021073E-3</v>
      </c>
      <c r="AI5">
        <v>4.4649410166058878</v>
      </c>
    </row>
    <row r="6" spans="1:35">
      <c r="A6">
        <v>60</v>
      </c>
      <c r="B6" s="12">
        <v>48.122338609656602</v>
      </c>
      <c r="C6" s="12">
        <v>47.683560586203399</v>
      </c>
      <c r="D6" s="12">
        <v>51.788839766945102</v>
      </c>
      <c r="E6" s="12">
        <v>51.457473921763402</v>
      </c>
      <c r="F6" s="3">
        <f t="shared" si="2"/>
        <v>0.2091929968512011</v>
      </c>
      <c r="G6" s="2">
        <f t="shared" si="2"/>
        <v>0.20728558145264434</v>
      </c>
      <c r="H6" s="2">
        <f t="shared" si="2"/>
        <v>0.2251316728842413</v>
      </c>
      <c r="I6" s="2">
        <f t="shared" si="2"/>
        <v>0.22369118981108946</v>
      </c>
      <c r="J6" s="9">
        <f t="shared" si="3"/>
        <v>0.83677198740480441</v>
      </c>
      <c r="K6" s="6">
        <f t="shared" si="0"/>
        <v>0.82914232581057734</v>
      </c>
      <c r="L6" s="6">
        <f t="shared" si="0"/>
        <v>0.90052669153696518</v>
      </c>
      <c r="M6" s="10">
        <f t="shared" si="0"/>
        <v>0.89476475924435783</v>
      </c>
      <c r="N6" s="2">
        <f t="shared" si="4"/>
        <v>97.515410116558527</v>
      </c>
      <c r="O6" s="2">
        <f t="shared" si="5"/>
        <v>102.46974994232509</v>
      </c>
      <c r="P6" s="2">
        <f t="shared" si="6"/>
        <v>117.49690239273014</v>
      </c>
      <c r="Q6" s="4">
        <f t="shared" si="7"/>
        <v>117.47720531549778</v>
      </c>
      <c r="R6" s="3">
        <f t="shared" si="8"/>
        <v>4.580010417992348</v>
      </c>
      <c r="S6" s="2">
        <f t="shared" si="1"/>
        <v>4.6295676325073423</v>
      </c>
      <c r="T6" s="2">
        <f t="shared" si="1"/>
        <v>4.7664119706216512</v>
      </c>
      <c r="U6" s="4">
        <f t="shared" si="1"/>
        <v>4.766244317449388</v>
      </c>
      <c r="V6" s="9">
        <f t="shared" si="9"/>
        <v>4.6855585846426822</v>
      </c>
      <c r="W6" s="10">
        <f t="shared" si="10"/>
        <v>9.5433850924934602E-2</v>
      </c>
    </row>
    <row r="7" spans="1:35">
      <c r="A7">
        <v>90</v>
      </c>
      <c r="B7" s="12">
        <v>59.811354317906599</v>
      </c>
      <c r="C7" s="12">
        <v>56.446501762752199</v>
      </c>
      <c r="D7" s="12">
        <v>59.966147693766601</v>
      </c>
      <c r="E7" s="12">
        <v>54.230534767221101</v>
      </c>
      <c r="F7" s="3">
        <f t="shared" si="2"/>
        <v>0.26000640901897337</v>
      </c>
      <c r="G7" s="2">
        <f t="shared" si="2"/>
        <v>0.2453790319979838</v>
      </c>
      <c r="H7" s="2">
        <f t="shared" si="2"/>
        <v>0.26067931252126431</v>
      </c>
      <c r="I7" s="2">
        <f t="shared" si="2"/>
        <v>0.23574598443396785</v>
      </c>
      <c r="J7" s="9">
        <f t="shared" si="3"/>
        <v>1.0400256360758935</v>
      </c>
      <c r="K7" s="6">
        <f t="shared" si="0"/>
        <v>0.98151612799193522</v>
      </c>
      <c r="L7" s="6">
        <f t="shared" si="0"/>
        <v>1.0427172500850572</v>
      </c>
      <c r="M7" s="10">
        <f t="shared" si="0"/>
        <v>0.94298393773587141</v>
      </c>
      <c r="N7" s="2">
        <f t="shared" si="4"/>
        <v>121.20210518545029</v>
      </c>
      <c r="O7" s="2">
        <f t="shared" si="5"/>
        <v>121.3009022321578</v>
      </c>
      <c r="P7" s="2">
        <f t="shared" si="6"/>
        <v>136.04932325476869</v>
      </c>
      <c r="Q7" s="4">
        <f t="shared" si="7"/>
        <v>123.8080920354621</v>
      </c>
      <c r="R7" s="3">
        <f t="shared" si="8"/>
        <v>4.7974594430012827</v>
      </c>
      <c r="S7" s="2">
        <f t="shared" si="1"/>
        <v>4.7982742539450776</v>
      </c>
      <c r="T7" s="2">
        <f t="shared" si="1"/>
        <v>4.9130174909777713</v>
      </c>
      <c r="U7" s="4">
        <f t="shared" si="1"/>
        <v>4.8187327218903233</v>
      </c>
      <c r="V7" s="9">
        <f t="shared" si="9"/>
        <v>4.8318709774536144</v>
      </c>
      <c r="W7" s="10">
        <f t="shared" si="10"/>
        <v>5.4985646461131445E-2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53.190211414794099</v>
      </c>
      <c r="C8" s="12">
        <v>47.414501216340099</v>
      </c>
      <c r="D8" s="12">
        <v>47.777886661643301</v>
      </c>
      <c r="E8" s="12">
        <v>49.807522688743099</v>
      </c>
      <c r="F8" s="3">
        <f t="shared" si="2"/>
        <v>0.23122358660218789</v>
      </c>
      <c r="G8" s="2">
        <f t="shared" si="2"/>
        <v>0.20611595134864716</v>
      </c>
      <c r="H8" s="2">
        <f t="shared" si="2"/>
        <v>0.20769562707745373</v>
      </c>
      <c r="I8" s="2">
        <f t="shared" si="2"/>
        <v>0.21651867382233847</v>
      </c>
      <c r="J8" s="9">
        <f t="shared" si="3"/>
        <v>0.92489434640875157</v>
      </c>
      <c r="K8" s="6">
        <f t="shared" si="0"/>
        <v>0.82446380539458863</v>
      </c>
      <c r="L8" s="6">
        <f t="shared" si="0"/>
        <v>0.83078250830981493</v>
      </c>
      <c r="M8" s="10">
        <f t="shared" si="0"/>
        <v>0.86607469528935388</v>
      </c>
      <c r="N8" s="2">
        <f t="shared" si="4"/>
        <v>107.78497949514163</v>
      </c>
      <c r="O8" s="2">
        <f t="shared" si="5"/>
        <v>101.89155389298247</v>
      </c>
      <c r="P8" s="2">
        <f t="shared" si="6"/>
        <v>108.3969772421331</v>
      </c>
      <c r="Q8" s="4">
        <f t="shared" si="7"/>
        <v>113.71037330861013</v>
      </c>
      <c r="R8" s="3">
        <f t="shared" si="8"/>
        <v>4.6801383119868634</v>
      </c>
      <c r="S8" s="2">
        <f t="shared" si="1"/>
        <v>4.6239090505616538</v>
      </c>
      <c r="T8" s="2">
        <f t="shared" si="1"/>
        <v>4.6858002033965711</v>
      </c>
      <c r="U8" s="4">
        <f t="shared" si="1"/>
        <v>4.7336546306196352</v>
      </c>
      <c r="V8" s="9">
        <f t="shared" si="9"/>
        <v>4.6808755491411809</v>
      </c>
      <c r="W8" s="10">
        <f t="shared" si="10"/>
        <v>4.4928124600215329E-2</v>
      </c>
      <c r="Z8">
        <f>-LN(2)/Z5</f>
        <v>-491.81869185841663</v>
      </c>
      <c r="AB8">
        <f>-LN(2)/AB5</f>
        <v>-404.16474362150581</v>
      </c>
      <c r="AD8">
        <f>-LN(2)/AD5</f>
        <v>-456.27510849138037</v>
      </c>
      <c r="AF8">
        <f>-LN(2)/AF5</f>
        <v>-747.56128335758592</v>
      </c>
      <c r="AH8">
        <f>-LN(2)/AH5</f>
        <v>-497.707350293084</v>
      </c>
    </row>
    <row r="9" spans="1:35">
      <c r="A9">
        <v>240</v>
      </c>
      <c r="B9" s="12">
        <v>47.984620105290098</v>
      </c>
      <c r="C9" s="12">
        <v>59.655322282488399</v>
      </c>
      <c r="D9" s="12">
        <v>55.844420584939698</v>
      </c>
      <c r="E9" s="12">
        <v>45.660627646461499</v>
      </c>
      <c r="F9" s="3">
        <f t="shared" si="2"/>
        <v>0.20859431965714401</v>
      </c>
      <c r="G9" s="2">
        <f t="shared" si="2"/>
        <v>0.25932812092996982</v>
      </c>
      <c r="H9" s="2">
        <f t="shared" si="2"/>
        <v>0.24276172017205722</v>
      </c>
      <c r="I9" s="2">
        <f t="shared" si="2"/>
        <v>0.1984916737515606</v>
      </c>
      <c r="J9" s="9">
        <f t="shared" si="3"/>
        <v>0.83437727862857602</v>
      </c>
      <c r="K9" s="6">
        <f t="shared" si="0"/>
        <v>1.0373124837198793</v>
      </c>
      <c r="L9" s="6">
        <f t="shared" si="0"/>
        <v>0.97104688068822886</v>
      </c>
      <c r="M9" s="10">
        <f t="shared" si="0"/>
        <v>0.7939666950062424</v>
      </c>
      <c r="N9" s="2">
        <f t="shared" si="4"/>
        <v>97.236336471720236</v>
      </c>
      <c r="O9" s="2">
        <f t="shared" si="5"/>
        <v>128.19650801798716</v>
      </c>
      <c r="P9" s="2">
        <f t="shared" si="6"/>
        <v>126.69807750424296</v>
      </c>
      <c r="Q9" s="4">
        <f t="shared" si="7"/>
        <v>104.24302866117121</v>
      </c>
      <c r="R9" s="3">
        <f t="shared" si="8"/>
        <v>4.577144473622198</v>
      </c>
      <c r="S9" s="2">
        <f t="shared" si="1"/>
        <v>4.8535643055663513</v>
      </c>
      <c r="T9" s="2">
        <f t="shared" si="1"/>
        <v>4.8418069136069448</v>
      </c>
      <c r="U9" s="4">
        <f t="shared" si="1"/>
        <v>4.64672498708725</v>
      </c>
      <c r="V9" s="9">
        <f t="shared" si="9"/>
        <v>4.729810169970686</v>
      </c>
      <c r="W9" s="10">
        <f t="shared" si="10"/>
        <v>0.13912622460497151</v>
      </c>
    </row>
    <row r="10" spans="1:35" ht="16.5">
      <c r="A10" t="s">
        <v>1</v>
      </c>
      <c r="B10" s="12">
        <v>34.529559338660299</v>
      </c>
      <c r="C10" s="12">
        <v>36.321608854866</v>
      </c>
      <c r="D10" s="12">
        <v>41.657749035258803</v>
      </c>
      <c r="E10" s="12">
        <v>47.022459118317897</v>
      </c>
      <c r="F10" s="3">
        <f t="shared" si="2"/>
        <v>0.15010371911884252</v>
      </c>
      <c r="G10" s="2">
        <f t="shared" si="2"/>
        <v>0.1578939516726193</v>
      </c>
      <c r="H10" s="2">
        <f t="shared" si="2"/>
        <v>0.18109072864161052</v>
      </c>
      <c r="I10" s="2">
        <f t="shared" si="2"/>
        <v>0.20441170205930279</v>
      </c>
      <c r="J10" s="9">
        <f t="shared" si="3"/>
        <v>0.60041487647537006</v>
      </c>
      <c r="K10" s="6">
        <f t="shared" si="0"/>
        <v>0.63157580669047719</v>
      </c>
      <c r="L10" s="6">
        <f t="shared" si="0"/>
        <v>0.72436291456644208</v>
      </c>
      <c r="M10" s="10">
        <f t="shared" si="0"/>
        <v>0.81764680823721114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-2.8181116800639971</v>
      </c>
      <c r="AB11">
        <f t="shared" ref="AB11:AH11" si="11">(0.693/AB8)*(100/0.05)</f>
        <v>-3.4292946672705527</v>
      </c>
      <c r="AD11">
        <f t="shared" si="11"/>
        <v>-3.0376410507744871</v>
      </c>
      <c r="AF11">
        <f t="shared" si="11"/>
        <v>-1.8540286005381921</v>
      </c>
      <c r="AH11">
        <f t="shared" si="11"/>
        <v>-2.7847689996618064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-8.6910564213173664</v>
      </c>
      <c r="AB14">
        <f>(0.693/AB8)*(25.7)*(0.1/50000)*(120000000)</f>
        <v>-10.575944753862382</v>
      </c>
      <c r="AD14">
        <f>(0.693/AD8)*(25.7)*(0.1/50000)*(120000000)</f>
        <v>-9.3680850005885166</v>
      </c>
      <c r="AF14">
        <f>(0.693/AF8)*(25.7)*(0.1/50000)*(120000000)</f>
        <v>-5.7178242040597844</v>
      </c>
      <c r="AH14">
        <f>(0.693/AH8)*(25.7)*(0.1/50000)*(120000000)</f>
        <v>-8.5882275949570097</v>
      </c>
    </row>
    <row r="17" spans="1:2">
      <c r="A17" s="1" t="s">
        <v>5</v>
      </c>
      <c r="B17">
        <v>230.03800000000001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E7633-3284-479C-A66B-295F05D05865}">
  <dimension ref="A2:AI39"/>
  <sheetViews>
    <sheetView workbookViewId="0">
      <selection activeCell="M8" sqref="M8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116.19599836172701</v>
      </c>
      <c r="C3" s="12">
        <v>124.03129153525499</v>
      </c>
      <c r="D3" s="12">
        <v>127.081464512596</v>
      </c>
      <c r="E3" s="12">
        <v>134.588173003701</v>
      </c>
      <c r="F3" s="3">
        <f>B3/$B$17</f>
        <v>0.29041013311771013</v>
      </c>
      <c r="G3" s="2">
        <f>C3/$B$17</f>
        <v>0.30999298076842613</v>
      </c>
      <c r="H3" s="2">
        <f>D3/$B$17</f>
        <v>0.31761631679437152</v>
      </c>
      <c r="I3" s="2">
        <f>E3/$B$17</f>
        <v>0.33637792857889331</v>
      </c>
      <c r="J3" s="16">
        <f>F3*4</f>
        <v>1.1616405324708405</v>
      </c>
      <c r="K3" s="17">
        <f t="shared" ref="K3:M10" si="0">G3*4</f>
        <v>1.2399719230737045</v>
      </c>
      <c r="L3" s="17">
        <f t="shared" si="0"/>
        <v>1.2704652671774861</v>
      </c>
      <c r="M3" s="18">
        <f t="shared" si="0"/>
        <v>1.3455117143155733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8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142.45113734443601</v>
      </c>
      <c r="C4" s="12">
        <v>123.904743086341</v>
      </c>
      <c r="D4" s="12">
        <v>115.89947785821499</v>
      </c>
      <c r="E4" s="12">
        <v>126.947004644785</v>
      </c>
      <c r="F4" s="3">
        <f t="shared" ref="F4:I10" si="2">B4/$B$17</f>
        <v>0.35602993512892955</v>
      </c>
      <c r="G4" s="2">
        <f t="shared" si="2"/>
        <v>0.30967669662428082</v>
      </c>
      <c r="H4" s="2">
        <f t="shared" si="2"/>
        <v>0.28966903566073077</v>
      </c>
      <c r="I4" s="2">
        <f t="shared" si="2"/>
        <v>0.3172802595405888</v>
      </c>
      <c r="J4" s="9">
        <f t="shared" ref="J4:J10" si="3">F4*4</f>
        <v>1.4241197405157182</v>
      </c>
      <c r="K4" s="6">
        <f t="shared" si="0"/>
        <v>1.2387067864971233</v>
      </c>
      <c r="L4" s="6">
        <f t="shared" si="0"/>
        <v>1.1586761426429231</v>
      </c>
      <c r="M4" s="10">
        <f t="shared" si="0"/>
        <v>1.2691210381623552</v>
      </c>
      <c r="N4" s="2">
        <f t="shared" ref="N4:N8" si="4">(J4/$J$3)*100</f>
        <v>122.59556211305551</v>
      </c>
      <c r="O4" s="2">
        <f t="shared" ref="O4:O8" si="5">(K4/$K$3)*100</f>
        <v>99.897970546506798</v>
      </c>
      <c r="P4" s="2">
        <f t="shared" ref="P4:P8" si="6">(L4/$L$3)*100</f>
        <v>91.200930287301901</v>
      </c>
      <c r="Q4" s="4">
        <f t="shared" ref="Q4:Q8" si="7">(M4/$M$3)*100</f>
        <v>94.322555846934705</v>
      </c>
      <c r="R4" s="3">
        <f t="shared" ref="R4:R8" si="8">LN(N4)</f>
        <v>4.8088908247478859</v>
      </c>
      <c r="S4" s="2">
        <f t="shared" si="1"/>
        <v>4.6041493705983765</v>
      </c>
      <c r="T4" s="2">
        <f t="shared" si="1"/>
        <v>4.5130650975469218</v>
      </c>
      <c r="U4" s="4">
        <f t="shared" si="1"/>
        <v>4.5467203534757932</v>
      </c>
      <c r="V4" s="9">
        <f t="shared" ref="V4:V8" si="9">AVERAGE(R4:U4)</f>
        <v>4.6182064115922437</v>
      </c>
      <c r="W4" s="10">
        <f t="shared" ref="W4:W9" si="10">_xlfn.STDEV.S(R4:U4)</f>
        <v>0.13256834494732703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141.56261430596899</v>
      </c>
      <c r="C5" s="12">
        <v>149.70321127278899</v>
      </c>
      <c r="D5" s="12">
        <v>128.762495148939</v>
      </c>
      <c r="E5" s="12">
        <v>139.52561127391701</v>
      </c>
      <c r="F5" s="3">
        <f t="shared" si="2"/>
        <v>0.35380923822441074</v>
      </c>
      <c r="G5" s="2">
        <f t="shared" si="2"/>
        <v>0.37415513551970453</v>
      </c>
      <c r="H5" s="2">
        <f t="shared" si="2"/>
        <v>0.321817737994399</v>
      </c>
      <c r="I5" s="2">
        <f t="shared" si="2"/>
        <v>0.34871813069885033</v>
      </c>
      <c r="J5" s="9">
        <f t="shared" si="3"/>
        <v>1.415236952897643</v>
      </c>
      <c r="K5" s="6">
        <f t="shared" si="0"/>
        <v>1.4966205420788181</v>
      </c>
      <c r="L5" s="6">
        <f t="shared" si="0"/>
        <v>1.287270951977596</v>
      </c>
      <c r="M5" s="10">
        <f t="shared" si="0"/>
        <v>1.3948725227954013</v>
      </c>
      <c r="N5" s="2">
        <f t="shared" si="4"/>
        <v>121.83088600458835</v>
      </c>
      <c r="O5" s="2">
        <f t="shared" si="5"/>
        <v>120.69793793144285</v>
      </c>
      <c r="P5" s="2">
        <f t="shared" si="6"/>
        <v>101.32279765801438</v>
      </c>
      <c r="Q5" s="4">
        <f t="shared" si="7"/>
        <v>103.66855286019836</v>
      </c>
      <c r="R5" s="3">
        <f t="shared" si="8"/>
        <v>4.8026339028063276</v>
      </c>
      <c r="S5" s="2">
        <f t="shared" si="1"/>
        <v>4.7932910437110099</v>
      </c>
      <c r="T5" s="2">
        <f t="shared" si="1"/>
        <v>4.6183114368526859</v>
      </c>
      <c r="U5" s="4">
        <f t="shared" si="1"/>
        <v>4.6411988181385118</v>
      </c>
      <c r="V5" s="9">
        <f t="shared" si="9"/>
        <v>4.7138588003771336</v>
      </c>
      <c r="W5" s="10">
        <f t="shared" si="10"/>
        <v>9.7637547060127505E-2</v>
      </c>
      <c r="Z5" cm="1">
        <f t="array" ref="Z5:AA5">LINEST(R3:R8,A3:A8)</f>
        <v>-2.1002770010567096E-3</v>
      </c>
      <c r="AA5">
        <v>4.8218587311567296</v>
      </c>
      <c r="AB5" cm="1">
        <f t="array" ref="AB5:AC5">LINEST(S3:S8,A3:A8)</f>
        <v>-1.6676309357587329E-3</v>
      </c>
      <c r="AC5">
        <v>4.7232858854198883</v>
      </c>
      <c r="AD5" cm="1">
        <f t="array" ref="AD5:AE5">LINEST(T3:T8,A3:A8)</f>
        <v>1.9898051473912063E-3</v>
      </c>
      <c r="AE5">
        <v>4.5649653592545985</v>
      </c>
      <c r="AF5" cm="1">
        <f t="array" ref="AF5:AG5">LINEST(U3:U8,A3:A8)</f>
        <v>-1.2635942704096307E-3</v>
      </c>
      <c r="AG5">
        <v>4.6508868605671578</v>
      </c>
      <c r="AH5" cm="1">
        <f t="array" ref="AH5:AI5">LINEST(V3:V8,A3:A8)</f>
        <v>-7.6042426495846012E-4</v>
      </c>
      <c r="AI5">
        <v>4.6902492090995924</v>
      </c>
    </row>
    <row r="6" spans="1:35">
      <c r="A6">
        <v>60</v>
      </c>
      <c r="B6" s="12">
        <v>155.626816264491</v>
      </c>
      <c r="C6" s="12">
        <v>143.57431541225401</v>
      </c>
      <c r="D6" s="12">
        <v>145.66328536570299</v>
      </c>
      <c r="E6" s="12">
        <v>143.21185751737301</v>
      </c>
      <c r="F6" s="3">
        <f t="shared" si="2"/>
        <v>0.38896007664015142</v>
      </c>
      <c r="G6" s="2">
        <f t="shared" si="2"/>
        <v>0.35883710832584542</v>
      </c>
      <c r="H6" s="2">
        <f t="shared" si="2"/>
        <v>0.36405809743746215</v>
      </c>
      <c r="I6" s="2">
        <f t="shared" si="2"/>
        <v>0.35793121270993727</v>
      </c>
      <c r="J6" s="9">
        <f t="shared" si="3"/>
        <v>1.5558403065606057</v>
      </c>
      <c r="K6" s="6">
        <f t="shared" si="0"/>
        <v>1.4353484333033817</v>
      </c>
      <c r="L6" s="6">
        <f t="shared" si="0"/>
        <v>1.4562323897498486</v>
      </c>
      <c r="M6" s="10">
        <f t="shared" si="0"/>
        <v>1.4317248508397491</v>
      </c>
      <c r="N6" s="2">
        <f t="shared" si="4"/>
        <v>133.9347468576438</v>
      </c>
      <c r="O6" s="2">
        <f t="shared" si="5"/>
        <v>115.75652694984964</v>
      </c>
      <c r="P6" s="2">
        <f t="shared" si="6"/>
        <v>114.62197569439027</v>
      </c>
      <c r="Q6" s="4">
        <f t="shared" si="7"/>
        <v>106.40746086465921</v>
      </c>
      <c r="R6" s="3">
        <f t="shared" si="8"/>
        <v>4.8973527175966325</v>
      </c>
      <c r="S6" s="2">
        <f t="shared" si="1"/>
        <v>4.7514890797122149</v>
      </c>
      <c r="T6" s="2">
        <f t="shared" si="1"/>
        <v>4.7416395458829967</v>
      </c>
      <c r="U6" s="4">
        <f t="shared" si="1"/>
        <v>4.6672756953576391</v>
      </c>
      <c r="V6" s="9">
        <f t="shared" si="9"/>
        <v>4.7644392596373706</v>
      </c>
      <c r="W6" s="10">
        <f t="shared" si="10"/>
        <v>9.6253622680924397E-2</v>
      </c>
    </row>
    <row r="7" spans="1:35">
      <c r="A7">
        <v>90</v>
      </c>
      <c r="B7" s="12">
        <v>156.09232730690499</v>
      </c>
      <c r="C7" s="12">
        <v>144.57933898316301</v>
      </c>
      <c r="D7" s="12">
        <v>150.42653483593099</v>
      </c>
      <c r="E7" s="12">
        <v>155.43927963872599</v>
      </c>
      <c r="F7" s="3">
        <f t="shared" si="2"/>
        <v>0.39012353429533125</v>
      </c>
      <c r="G7" s="2">
        <f t="shared" si="2"/>
        <v>0.36134897648937292</v>
      </c>
      <c r="H7" s="2">
        <f t="shared" si="2"/>
        <v>0.37596294727932567</v>
      </c>
      <c r="I7" s="2">
        <f t="shared" si="2"/>
        <v>0.38849136397172274</v>
      </c>
      <c r="J7" s="9">
        <f t="shared" si="3"/>
        <v>1.560494137181325</v>
      </c>
      <c r="K7" s="6">
        <f t="shared" si="0"/>
        <v>1.4453959059574917</v>
      </c>
      <c r="L7" s="6">
        <f t="shared" si="0"/>
        <v>1.5038517891173027</v>
      </c>
      <c r="M7" s="10">
        <f t="shared" si="0"/>
        <v>1.5539654558868909</v>
      </c>
      <c r="N7" s="2">
        <f t="shared" si="4"/>
        <v>134.3353725667709</v>
      </c>
      <c r="O7" s="2">
        <f t="shared" si="5"/>
        <v>116.56682534992986</v>
      </c>
      <c r="P7" s="2">
        <f t="shared" si="6"/>
        <v>118.37016154391351</v>
      </c>
      <c r="Q7" s="4">
        <f t="shared" si="7"/>
        <v>115.49252521204193</v>
      </c>
      <c r="R7" s="3">
        <f t="shared" si="8"/>
        <v>4.9003394535611502</v>
      </c>
      <c r="S7" s="2">
        <f t="shared" si="1"/>
        <v>4.7584647167093861</v>
      </c>
      <c r="T7" s="2">
        <f t="shared" si="1"/>
        <v>4.7738166767018271</v>
      </c>
      <c r="U7" s="4">
        <f t="shared" si="1"/>
        <v>4.7492058110887694</v>
      </c>
      <c r="V7" s="9">
        <f t="shared" si="9"/>
        <v>4.7954566645152834</v>
      </c>
      <c r="W7" s="10">
        <f t="shared" si="10"/>
        <v>7.0654639280945189E-2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81.882579788309101</v>
      </c>
      <c r="C8" s="12">
        <v>91.579813422408606</v>
      </c>
      <c r="D8" s="12">
        <v>149.0431679344</v>
      </c>
      <c r="E8" s="12">
        <v>98.965119899686101</v>
      </c>
      <c r="F8" s="3">
        <f t="shared" si="2"/>
        <v>0.20465017067383745</v>
      </c>
      <c r="G8" s="2">
        <f t="shared" si="2"/>
        <v>0.22888658974384196</v>
      </c>
      <c r="H8" s="2">
        <f t="shared" si="2"/>
        <v>0.37250548082877211</v>
      </c>
      <c r="I8" s="2">
        <f t="shared" si="2"/>
        <v>0.24734477993473319</v>
      </c>
      <c r="J8" s="9">
        <f t="shared" si="3"/>
        <v>0.8186006826953498</v>
      </c>
      <c r="K8" s="6">
        <f t="shared" si="0"/>
        <v>0.91554635897536785</v>
      </c>
      <c r="L8" s="6">
        <f t="shared" si="0"/>
        <v>1.4900219233150884</v>
      </c>
      <c r="M8" s="10">
        <f t="shared" si="0"/>
        <v>0.98937911973893278</v>
      </c>
      <c r="N8" s="2">
        <f t="shared" si="4"/>
        <v>70.469362923671767</v>
      </c>
      <c r="O8" s="2">
        <f t="shared" si="5"/>
        <v>73.836055634700642</v>
      </c>
      <c r="P8" s="2">
        <f t="shared" si="6"/>
        <v>117.2815945315355</v>
      </c>
      <c r="Q8" s="4">
        <f t="shared" si="7"/>
        <v>73.531810181392899</v>
      </c>
      <c r="R8" s="3">
        <f t="shared" si="8"/>
        <v>4.255178046907429</v>
      </c>
      <c r="S8" s="2">
        <f t="shared" si="1"/>
        <v>4.301847171036246</v>
      </c>
      <c r="T8" s="2">
        <f t="shared" si="1"/>
        <v>4.764577833983294</v>
      </c>
      <c r="U8" s="4">
        <f t="shared" si="1"/>
        <v>4.2977181041751038</v>
      </c>
      <c r="V8" s="9">
        <f t="shared" si="9"/>
        <v>4.4048302890255187</v>
      </c>
      <c r="W8" s="10">
        <f t="shared" si="10"/>
        <v>0.24075757683358576</v>
      </c>
      <c r="Z8">
        <f>-LN(2)/Z5</f>
        <v>330.02655374086515</v>
      </c>
      <c r="AB8">
        <f>-LN(2)/AB5</f>
        <v>415.64783052227295</v>
      </c>
      <c r="AD8">
        <f>-LN(2)/AD5</f>
        <v>-348.34927503766721</v>
      </c>
      <c r="AF8">
        <f>-LN(2)/AF5</f>
        <v>548.55201292994275</v>
      </c>
      <c r="AH8">
        <f>-LN(2)/AH5</f>
        <v>911.52691004384246</v>
      </c>
    </row>
    <row r="9" spans="1:35">
      <c r="A9">
        <v>240</v>
      </c>
      <c r="B9" s="12"/>
      <c r="C9" s="12"/>
      <c r="D9" s="12"/>
      <c r="E9" s="12"/>
      <c r="F9" s="3"/>
      <c r="G9" s="2"/>
      <c r="H9" s="2"/>
      <c r="I9" s="2"/>
      <c r="J9" s="9"/>
      <c r="K9" s="6"/>
      <c r="L9" s="6"/>
      <c r="M9" s="10"/>
      <c r="N9" s="2"/>
      <c r="O9" s="2"/>
      <c r="P9" s="2"/>
      <c r="Q9" s="4"/>
      <c r="R9" s="3"/>
      <c r="S9" s="2"/>
      <c r="T9" s="2"/>
      <c r="U9" s="4"/>
      <c r="V9" s="9"/>
      <c r="W9" s="10" t="e">
        <f t="shared" si="10"/>
        <v>#DIV/0!</v>
      </c>
    </row>
    <row r="10" spans="1:35" ht="16.5">
      <c r="A10" t="s">
        <v>1</v>
      </c>
      <c r="B10" s="12">
        <v>100.409840499146</v>
      </c>
      <c r="C10" s="12">
        <v>112.238082795013</v>
      </c>
      <c r="D10" s="12">
        <v>116.528937184158</v>
      </c>
      <c r="E10" s="12">
        <v>115.94138224837</v>
      </c>
      <c r="F10" s="3">
        <f t="shared" si="2"/>
        <v>0.25095558846103821</v>
      </c>
      <c r="G10" s="2">
        <f t="shared" si="2"/>
        <v>0.28051806451978956</v>
      </c>
      <c r="H10" s="2">
        <f t="shared" si="2"/>
        <v>0.29124225134127613</v>
      </c>
      <c r="I10" s="2">
        <f t="shared" si="2"/>
        <v>0.28977376783477043</v>
      </c>
      <c r="J10" s="9">
        <f t="shared" si="3"/>
        <v>1.0038223538441529</v>
      </c>
      <c r="K10" s="6">
        <f t="shared" si="0"/>
        <v>1.1220722580791582</v>
      </c>
      <c r="L10" s="6">
        <f t="shared" si="0"/>
        <v>1.1649690053651045</v>
      </c>
      <c r="M10" s="10">
        <f t="shared" si="0"/>
        <v>1.1590950713390817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4.1996620704898753</v>
      </c>
      <c r="AB11">
        <f t="shared" ref="AB11:AH11" si="11">(0.693/AB8)*(100/0.05)</f>
        <v>3.3345536731382737</v>
      </c>
      <c r="AD11">
        <f t="shared" si="11"/>
        <v>-3.9787652776086042</v>
      </c>
      <c r="AF11">
        <f t="shared" si="11"/>
        <v>2.5266519260353353</v>
      </c>
      <c r="AH11">
        <f t="shared" si="11"/>
        <v>1.5205255980137069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12.951757825390773</v>
      </c>
      <c r="AB14">
        <f>(0.693/AB8)*(25.7)*(0.1/50000)*(120000000)</f>
        <v>10.283763527958435</v>
      </c>
      <c r="AD14">
        <f>(0.693/AD8)*(25.7)*(0.1/50000)*(120000000)</f>
        <v>-12.270512116144934</v>
      </c>
      <c r="AF14">
        <f>(0.693/AF8)*(25.7)*(0.1/50000)*(120000000)</f>
        <v>7.7921945398929733</v>
      </c>
      <c r="AH14">
        <f>(0.693/AH8)*(25.7)*(0.1/50000)*(120000000)</f>
        <v>4.6893009442742724</v>
      </c>
    </row>
    <row r="17" spans="1:2">
      <c r="A17" s="1" t="s">
        <v>5</v>
      </c>
      <c r="B17">
        <v>400.11</v>
      </c>
    </row>
    <row r="39" spans="8:8">
      <c r="H39" t="s">
        <v>42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7889D-165E-4CFD-A9C2-7D7F3BB36930}">
  <dimension ref="A2:AI17"/>
  <sheetViews>
    <sheetView workbookViewId="0">
      <selection activeCell="A23" sqref="A23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 ht="15" thickTop="1">
      <c r="A3">
        <v>0</v>
      </c>
      <c r="B3" s="12">
        <v>43.0540278204506</v>
      </c>
      <c r="C3" s="12">
        <v>52.062440324406097</v>
      </c>
      <c r="D3" s="12">
        <v>55.394698751305</v>
      </c>
      <c r="E3" s="12">
        <v>50.222304453320397</v>
      </c>
      <c r="F3" s="3">
        <f>B3/$B$17</f>
        <v>8.6259873017411837E-2</v>
      </c>
      <c r="G3" s="2">
        <f>C3/$B$17</f>
        <v>0.10430846354465077</v>
      </c>
      <c r="H3" s="2">
        <f>D3/$B$17</f>
        <v>0.11098473062851619</v>
      </c>
      <c r="I3" s="2">
        <f>E3/$B$17</f>
        <v>0.10062170310410402</v>
      </c>
      <c r="J3" s="16">
        <f>F3*4</f>
        <v>0.34503949206964735</v>
      </c>
      <c r="K3" s="17">
        <f t="shared" ref="K3:M3" si="0">G3*4</f>
        <v>0.41723385417860309</v>
      </c>
      <c r="L3" s="17">
        <f t="shared" si="0"/>
        <v>0.44393892251406475</v>
      </c>
      <c r="M3" s="18">
        <f t="shared" si="0"/>
        <v>0.4024868124164161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26.561719494637899</v>
      </c>
      <c r="C4" s="12">
        <v>30.748707477408701</v>
      </c>
      <c r="D4" s="12">
        <v>28.167450870950798</v>
      </c>
      <c r="E4" s="12">
        <v>35.226791505034598</v>
      </c>
      <c r="F4" s="3">
        <f t="shared" ref="F4:I10" si="2">B4/$B$17</f>
        <v>5.3217101087189252E-2</v>
      </c>
      <c r="G4" s="2">
        <f t="shared" si="2"/>
        <v>6.1605841235391687E-2</v>
      </c>
      <c r="H4" s="2">
        <f t="shared" si="2"/>
        <v>5.6434225979625739E-2</v>
      </c>
      <c r="I4" s="2">
        <f t="shared" si="2"/>
        <v>7.0577799937959998E-2</v>
      </c>
      <c r="J4" s="9">
        <f t="shared" ref="J4:J10" si="3">F4*4</f>
        <v>0.21286840434875701</v>
      </c>
      <c r="K4" s="6">
        <f t="shared" ref="K4:K10" si="4">G4*4</f>
        <v>0.24642336494156675</v>
      </c>
      <c r="L4" s="6">
        <f t="shared" ref="L4:L10" si="5">H4*4</f>
        <v>0.22573690391850296</v>
      </c>
      <c r="M4" s="10">
        <f t="shared" ref="M4:M10" si="6">I4*4</f>
        <v>0.28231119975183999</v>
      </c>
      <c r="N4" s="2">
        <f t="shared" ref="N4:N9" si="7">(J4/$J$3)*100</f>
        <v>61.693924678566603</v>
      </c>
      <c r="O4" s="2">
        <f t="shared" ref="O4:O9" si="8">(K4/$K$3)*100</f>
        <v>59.061210511475323</v>
      </c>
      <c r="P4" s="2">
        <f t="shared" ref="P4:P9" si="9">(L4/$L$3)*100</f>
        <v>50.848639862469192</v>
      </c>
      <c r="Q4" s="4">
        <f t="shared" ref="Q4:Q9" si="10">(M4/$M$3)*100</f>
        <v>70.141726646128859</v>
      </c>
      <c r="R4" s="3">
        <f t="shared" ref="R4:R9" si="11">LN(N4)</f>
        <v>4.122185460561945</v>
      </c>
      <c r="S4" s="2">
        <f t="shared" si="1"/>
        <v>4.0785743724056847</v>
      </c>
      <c r="T4" s="2">
        <f t="shared" si="1"/>
        <v>3.9288533741027964</v>
      </c>
      <c r="U4" s="4">
        <f t="shared" si="1"/>
        <v>4.250517861548027</v>
      </c>
      <c r="V4" s="9">
        <f t="shared" ref="V4:V9" si="12">AVERAGE(R4:U4)</f>
        <v>4.0950327671546134</v>
      </c>
      <c r="W4" s="10">
        <f t="shared" ref="W4:W9" si="13">_xlfn.STDEV.S(R4:U4)</f>
        <v>0.13266417849917528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65.579537064285006</v>
      </c>
      <c r="C5" s="12">
        <v>86.099662005836095</v>
      </c>
      <c r="D5" s="12">
        <v>121.98805046890701</v>
      </c>
      <c r="E5" s="12">
        <v>186.59665411842201</v>
      </c>
      <c r="F5" s="3">
        <f t="shared" si="2"/>
        <v>0.13139032109369492</v>
      </c>
      <c r="G5" s="2">
        <f t="shared" si="2"/>
        <v>0.17250292916700613</v>
      </c>
      <c r="H5" s="2">
        <f t="shared" si="2"/>
        <v>0.244406255948283</v>
      </c>
      <c r="I5" s="2">
        <f t="shared" si="2"/>
        <v>0.3738512865010859</v>
      </c>
      <c r="J5" s="9">
        <f t="shared" si="3"/>
        <v>0.52556128437477967</v>
      </c>
      <c r="K5" s="6">
        <f t="shared" si="4"/>
        <v>0.69001171666802452</v>
      </c>
      <c r="L5" s="6">
        <f t="shared" si="5"/>
        <v>0.97762502379313199</v>
      </c>
      <c r="M5" s="10">
        <f t="shared" si="6"/>
        <v>1.4954051460043436</v>
      </c>
      <c r="N5" s="2">
        <f t="shared" si="7"/>
        <v>152.31916822689195</v>
      </c>
      <c r="O5" s="2">
        <f t="shared" si="8"/>
        <v>165.3776916128802</v>
      </c>
      <c r="P5" s="2">
        <f t="shared" si="9"/>
        <v>220.21610951721837</v>
      </c>
      <c r="Q5" s="4">
        <f t="shared" si="10"/>
        <v>371.54140207137652</v>
      </c>
      <c r="R5" s="3">
        <f t="shared" si="11"/>
        <v>5.0259781103328462</v>
      </c>
      <c r="S5" s="2">
        <f t="shared" si="1"/>
        <v>5.1082318981175163</v>
      </c>
      <c r="T5" s="2">
        <f t="shared" si="1"/>
        <v>5.3946093801830957</v>
      </c>
      <c r="U5" s="4">
        <f t="shared" si="1"/>
        <v>5.9176603036315871</v>
      </c>
      <c r="V5" s="9">
        <f t="shared" si="12"/>
        <v>5.3616199230662609</v>
      </c>
      <c r="W5" s="10">
        <f t="shared" si="13"/>
        <v>0.40295993462646484</v>
      </c>
      <c r="Z5" cm="1">
        <f t="array" ref="Z5:AA5">LINEST(R3:R9,A3:A9)</f>
        <v>1.2814504298518661E-3</v>
      </c>
      <c r="AA5">
        <v>4.4458644591772227</v>
      </c>
      <c r="AB5" cm="1">
        <f t="array" ref="AB5:AC5">LINEST(S3:S9,A3:A9)</f>
        <v>3.2945633828408202E-3</v>
      </c>
      <c r="AC5">
        <v>4.6082366638139547</v>
      </c>
      <c r="AD5" cm="1">
        <f t="array" ref="AD5:AE5">LINEST(T3:T9,A3:A9)</f>
        <v>3.0884710377282565E-3</v>
      </c>
      <c r="AE5">
        <v>4.7244395715006675</v>
      </c>
      <c r="AF5" cm="1">
        <f t="array" ref="AF5:AG5">LINEST(U3:U9,A3:A9)</f>
        <v>-1.6969298536422719E-3</v>
      </c>
      <c r="AG5">
        <v>5.1441497367135209</v>
      </c>
      <c r="AH5" cm="1">
        <f t="array" ref="AH5:AI5">LINEST(V3:V9,A3:A9)</f>
        <v>1.4918887491946705E-3</v>
      </c>
      <c r="AI5">
        <v>4.7306726078013419</v>
      </c>
    </row>
    <row r="6" spans="1:35">
      <c r="A6">
        <v>60</v>
      </c>
      <c r="B6" s="12">
        <v>57.136450543261503</v>
      </c>
      <c r="C6" s="12">
        <v>71.427429377891201</v>
      </c>
      <c r="D6" s="12">
        <v>90.264725766281401</v>
      </c>
      <c r="E6" s="12">
        <v>96.684947450083499</v>
      </c>
      <c r="F6" s="3">
        <f t="shared" si="2"/>
        <v>0.11447437598826235</v>
      </c>
      <c r="G6" s="2">
        <f t="shared" si="2"/>
        <v>0.14310672659458887</v>
      </c>
      <c r="H6" s="2">
        <f t="shared" si="2"/>
        <v>0.18084774356123057</v>
      </c>
      <c r="I6" s="2">
        <f t="shared" si="2"/>
        <v>0.19371082595384576</v>
      </c>
      <c r="J6" s="9">
        <f t="shared" si="3"/>
        <v>0.4578975039530494</v>
      </c>
      <c r="K6" s="6">
        <f t="shared" si="4"/>
        <v>0.57242690637835547</v>
      </c>
      <c r="L6" s="6">
        <f t="shared" si="5"/>
        <v>0.72339097424492227</v>
      </c>
      <c r="M6" s="10">
        <f t="shared" si="6"/>
        <v>0.77484330381538302</v>
      </c>
      <c r="N6" s="2">
        <f t="shared" si="7"/>
        <v>132.70872305267054</v>
      </c>
      <c r="O6" s="2">
        <f t="shared" si="8"/>
        <v>137.1956998804128</v>
      </c>
      <c r="P6" s="2">
        <f t="shared" si="9"/>
        <v>162.94831058026998</v>
      </c>
      <c r="Q6" s="4">
        <f t="shared" si="10"/>
        <v>192.513960684437</v>
      </c>
      <c r="R6" s="3">
        <f t="shared" si="11"/>
        <v>4.8881566743146321</v>
      </c>
      <c r="S6" s="2">
        <f t="shared" si="1"/>
        <v>4.9214083728211167</v>
      </c>
      <c r="T6" s="2">
        <f t="shared" si="1"/>
        <v>5.093433037511323</v>
      </c>
      <c r="U6" s="4">
        <f t="shared" si="1"/>
        <v>5.2601686741342073</v>
      </c>
      <c r="V6" s="9">
        <f t="shared" si="12"/>
        <v>5.04079168969532</v>
      </c>
      <c r="W6" s="10">
        <f t="shared" si="13"/>
        <v>0.17170439430363499</v>
      </c>
    </row>
    <row r="7" spans="1:35">
      <c r="A7">
        <v>90</v>
      </c>
      <c r="B7" s="12">
        <v>20.206051108916501</v>
      </c>
      <c r="C7" s="12">
        <v>77.996570642921697</v>
      </c>
      <c r="D7" s="12">
        <v>104.855363246528</v>
      </c>
      <c r="E7" s="12">
        <v>100.770309848533</v>
      </c>
      <c r="F7" s="3">
        <f t="shared" si="2"/>
        <v>4.0483352918970393E-2</v>
      </c>
      <c r="G7" s="2">
        <f t="shared" si="2"/>
        <v>0.1562681732708</v>
      </c>
      <c r="H7" s="2">
        <f t="shared" si="2"/>
        <v>0.21008046811694181</v>
      </c>
      <c r="I7" s="2">
        <f t="shared" si="2"/>
        <v>0.20189595658064793</v>
      </c>
      <c r="J7" s="9">
        <f t="shared" si="3"/>
        <v>0.16193341167588157</v>
      </c>
      <c r="K7" s="6">
        <f t="shared" si="4"/>
        <v>0.62507269308320001</v>
      </c>
      <c r="L7" s="6">
        <f t="shared" si="5"/>
        <v>0.84032187246776724</v>
      </c>
      <c r="M7" s="10">
        <f t="shared" si="6"/>
        <v>0.80758382632259174</v>
      </c>
      <c r="N7" s="2">
        <f t="shared" si="7"/>
        <v>46.931848497851021</v>
      </c>
      <c r="O7" s="2">
        <f t="shared" si="8"/>
        <v>149.81351269152489</v>
      </c>
      <c r="P7" s="2">
        <f t="shared" si="9"/>
        <v>189.28772176788451</v>
      </c>
      <c r="Q7" s="4">
        <f t="shared" si="10"/>
        <v>200.64851851271564</v>
      </c>
      <c r="R7" s="3">
        <f t="shared" si="11"/>
        <v>3.8486965174357164</v>
      </c>
      <c r="S7" s="2">
        <f t="shared" si="1"/>
        <v>5.009391271898247</v>
      </c>
      <c r="T7" s="2">
        <f t="shared" si="1"/>
        <v>5.2432681948749531</v>
      </c>
      <c r="U7" s="4">
        <f t="shared" si="1"/>
        <v>5.3015547132454266</v>
      </c>
      <c r="V7" s="9">
        <f t="shared" si="12"/>
        <v>4.8507276743635854</v>
      </c>
      <c r="W7" s="10">
        <f t="shared" si="13"/>
        <v>0.67984646694852291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32.325104239997501</v>
      </c>
      <c r="C8" s="12">
        <v>84.494663931115895</v>
      </c>
      <c r="D8" s="12">
        <v>113.776149722334</v>
      </c>
      <c r="E8" s="12">
        <v>121.56567987179901</v>
      </c>
      <c r="F8" s="3">
        <f t="shared" si="2"/>
        <v>6.4764193460485453E-2</v>
      </c>
      <c r="G8" s="2">
        <f t="shared" si="2"/>
        <v>0.16928727346352759</v>
      </c>
      <c r="H8" s="2">
        <f t="shared" si="2"/>
        <v>0.22795349760044478</v>
      </c>
      <c r="I8" s="2">
        <f t="shared" si="2"/>
        <v>0.24356002538828139</v>
      </c>
      <c r="J8" s="9">
        <f t="shared" si="3"/>
        <v>0.25905677384194181</v>
      </c>
      <c r="K8" s="6">
        <f t="shared" si="4"/>
        <v>0.67714909385411037</v>
      </c>
      <c r="L8" s="6">
        <f t="shared" si="5"/>
        <v>0.91181399040177913</v>
      </c>
      <c r="M8" s="10">
        <f t="shared" si="6"/>
        <v>0.97424010155312557</v>
      </c>
      <c r="N8" s="2">
        <f t="shared" si="7"/>
        <v>75.080325526809659</v>
      </c>
      <c r="O8" s="2">
        <f t="shared" si="8"/>
        <v>162.294858644008</v>
      </c>
      <c r="P8" s="2">
        <f t="shared" si="9"/>
        <v>205.39176543432984</v>
      </c>
      <c r="Q8" s="4">
        <f t="shared" si="10"/>
        <v>242.05516093907912</v>
      </c>
      <c r="R8" s="3">
        <f t="shared" si="11"/>
        <v>4.3185585474415893</v>
      </c>
      <c r="S8" s="2">
        <f t="shared" si="1"/>
        <v>5.0894147959165537</v>
      </c>
      <c r="T8" s="2">
        <f t="shared" si="1"/>
        <v>5.3249192063029387</v>
      </c>
      <c r="U8" s="4">
        <f t="shared" si="1"/>
        <v>5.489165637947611</v>
      </c>
      <c r="V8" s="9">
        <f t="shared" si="12"/>
        <v>5.0555145469021738</v>
      </c>
      <c r="W8" s="10">
        <f t="shared" si="13"/>
        <v>0.51797217148412078</v>
      </c>
      <c r="Z8">
        <f>-LN(2)/Z5</f>
        <v>-540.90830547387793</v>
      </c>
      <c r="AB8">
        <f>-LN(2)/AB5</f>
        <v>-210.39121122091197</v>
      </c>
      <c r="AD8">
        <f>-LN(2)/AD5</f>
        <v>-224.43052633247092</v>
      </c>
      <c r="AF8">
        <f>-LN(2)/AF5</f>
        <v>408.47132194190681</v>
      </c>
      <c r="AH8">
        <f>-LN(2)/AH5</f>
        <v>-464.61050191182807</v>
      </c>
    </row>
    <row r="9" spans="1:35">
      <c r="A9">
        <v>240</v>
      </c>
      <c r="B9" s="12">
        <v>65.417925341156405</v>
      </c>
      <c r="C9" s="12">
        <v>101.618135144791</v>
      </c>
      <c r="D9" s="12">
        <v>99.906900791173399</v>
      </c>
      <c r="E9" s="12">
        <v>34.963468721212102</v>
      </c>
      <c r="F9" s="3">
        <f t="shared" si="2"/>
        <v>0.1310665277711901</v>
      </c>
      <c r="G9" s="2">
        <f t="shared" si="2"/>
        <v>0.20359459677991465</v>
      </c>
      <c r="H9" s="2">
        <f t="shared" si="2"/>
        <v>0.20016609390762422</v>
      </c>
      <c r="I9" s="2">
        <f t="shared" si="2"/>
        <v>7.0050225839902433E-2</v>
      </c>
      <c r="J9" s="9">
        <f t="shared" si="3"/>
        <v>0.5242661110847604</v>
      </c>
      <c r="K9" s="6">
        <f t="shared" si="4"/>
        <v>0.8143783871196586</v>
      </c>
      <c r="L9" s="6">
        <f t="shared" si="5"/>
        <v>0.80066437563049686</v>
      </c>
      <c r="M9" s="10">
        <f t="shared" si="6"/>
        <v>0.28020090335960973</v>
      </c>
      <c r="N9" s="2">
        <f t="shared" si="7"/>
        <v>151.94379864752861</v>
      </c>
      <c r="O9" s="2">
        <f t="shared" si="8"/>
        <v>195.18511716238922</v>
      </c>
      <c r="P9" s="2">
        <f t="shared" si="9"/>
        <v>180.35462425692813</v>
      </c>
      <c r="Q9" s="4">
        <f t="shared" si="10"/>
        <v>69.61741222708973</v>
      </c>
      <c r="R9" s="3">
        <f t="shared" si="11"/>
        <v>5.0235107067335223</v>
      </c>
      <c r="S9" s="2">
        <f t="shared" si="1"/>
        <v>5.27394842702713</v>
      </c>
      <c r="T9" s="2">
        <f t="shared" si="1"/>
        <v>5.1949250474806545</v>
      </c>
      <c r="U9" s="4">
        <f t="shared" si="1"/>
        <v>4.2430147117282342</v>
      </c>
      <c r="V9" s="9">
        <f t="shared" si="12"/>
        <v>4.9338497232423855</v>
      </c>
      <c r="W9" s="10">
        <f t="shared" si="13"/>
        <v>0.47227095271554165</v>
      </c>
    </row>
    <row r="10" spans="1:35" ht="16.5">
      <c r="A10" t="s">
        <v>1</v>
      </c>
      <c r="B10" s="12">
        <v>74.909560803397</v>
      </c>
      <c r="C10" s="12">
        <v>85.238367353029602</v>
      </c>
      <c r="D10" s="12">
        <v>92.021476027915398</v>
      </c>
      <c r="E10" s="12">
        <v>89.627816798856301</v>
      </c>
      <c r="F10" s="3">
        <f t="shared" si="2"/>
        <v>0.15008326815875339</v>
      </c>
      <c r="G10" s="2">
        <f t="shared" si="2"/>
        <v>0.1707773027589149</v>
      </c>
      <c r="H10" s="2">
        <f t="shared" si="2"/>
        <v>0.18436743874802733</v>
      </c>
      <c r="I10" s="2">
        <f t="shared" si="2"/>
        <v>0.17957167975407978</v>
      </c>
      <c r="J10" s="9">
        <f t="shared" si="3"/>
        <v>0.60033307263501356</v>
      </c>
      <c r="K10" s="6">
        <f t="shared" si="4"/>
        <v>0.68310921103565958</v>
      </c>
      <c r="L10" s="6">
        <f t="shared" si="5"/>
        <v>0.73746975499210932</v>
      </c>
      <c r="M10" s="10">
        <f t="shared" si="6"/>
        <v>0.71828671901631913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-2.5623566618851519</v>
      </c>
      <c r="AB11">
        <f t="shared" ref="AB11:AH11" si="14">(0.693/AB8)*(100/0.05)</f>
        <v>-6.5877276524858832</v>
      </c>
      <c r="AD11">
        <f t="shared" si="14"/>
        <v>-6.1756304841828085</v>
      </c>
      <c r="AF11">
        <f t="shared" si="14"/>
        <v>3.3931390664363903</v>
      </c>
      <c r="AH11">
        <f t="shared" si="14"/>
        <v>-2.983143933029369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-7.9023079452538072</v>
      </c>
      <c r="AB14">
        <f>(0.693/AB8)*(25.7)*(0.1/50000)*(120000000)</f>
        <v>-20.316552080266465</v>
      </c>
      <c r="AD14">
        <f>(0.693/AD8)*(25.7)*(0.1/50000)*(120000000)</f>
        <v>-19.04564441321978</v>
      </c>
      <c r="AF14">
        <f>(0.693/AF8)*(25.7)*(0.1/50000)*(120000000)</f>
        <v>10.464440880889828</v>
      </c>
      <c r="AH14">
        <f>(0.693/AH8)*(25.7)*(0.1/50000)*(120000000)</f>
        <v>-9.2000158894625734</v>
      </c>
    </row>
    <row r="17" spans="1:2">
      <c r="A17" s="1" t="s">
        <v>5</v>
      </c>
      <c r="B17">
        <v>499.12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6FAB4-78EE-417F-BEC8-7C705470BA81}">
  <dimension ref="A2:AI41"/>
  <sheetViews>
    <sheetView workbookViewId="0">
      <selection activeCell="Q41" sqref="Q41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96.974974394721301</v>
      </c>
      <c r="C3" s="12">
        <v>93.992738880533096</v>
      </c>
      <c r="D3" s="12">
        <v>91.204382976674495</v>
      </c>
      <c r="E3" s="12">
        <v>93.1026231988711</v>
      </c>
      <c r="F3" s="3">
        <f>B3/$B$17</f>
        <v>0.20896356285332854</v>
      </c>
      <c r="G3" s="2">
        <f>C3/$B$17</f>
        <v>0.20253738370554197</v>
      </c>
      <c r="H3" s="2">
        <f>D3/$B$17</f>
        <v>0.19652898011677936</v>
      </c>
      <c r="I3" s="2">
        <f>E3/$B$17</f>
        <v>0.20061934510483434</v>
      </c>
      <c r="J3" s="9">
        <f>F3*4</f>
        <v>0.83585425141331415</v>
      </c>
      <c r="K3" s="6">
        <f t="shared" ref="K3:M3" si="0">G3*4</f>
        <v>0.81014953482216789</v>
      </c>
      <c r="L3" s="6">
        <f t="shared" si="0"/>
        <v>0.78611592046711742</v>
      </c>
      <c r="M3" s="10">
        <f t="shared" si="0"/>
        <v>0.80247738041933736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106.67263150103901</v>
      </c>
      <c r="C4" s="12">
        <v>86.141694579426201</v>
      </c>
      <c r="D4" s="12">
        <v>83.283971121888797</v>
      </c>
      <c r="E4" s="12">
        <v>83.077189535801494</v>
      </c>
      <c r="F4" s="3">
        <f t="shared" ref="F4:I10" si="2">B4/$B$17</f>
        <v>0.22986026319188882</v>
      </c>
      <c r="G4" s="2">
        <f t="shared" si="2"/>
        <v>0.18561980059176988</v>
      </c>
      <c r="H4" s="2">
        <f t="shared" si="2"/>
        <v>0.17946192244780768</v>
      </c>
      <c r="I4" s="2">
        <f t="shared" si="2"/>
        <v>0.17901634546022954</v>
      </c>
      <c r="J4" s="9">
        <f t="shared" ref="J4:J10" si="3">F4*4</f>
        <v>0.91944105276755528</v>
      </c>
      <c r="K4" s="6">
        <f t="shared" ref="K4:K10" si="4">G4*4</f>
        <v>0.74247920236707954</v>
      </c>
      <c r="L4" s="6">
        <f t="shared" ref="L4:L10" si="5">H4*4</f>
        <v>0.7178476897912307</v>
      </c>
      <c r="M4" s="10">
        <f t="shared" ref="M4:M10" si="6">I4*4</f>
        <v>0.71606538184091817</v>
      </c>
      <c r="N4" s="2">
        <f t="shared" ref="N4:N9" si="7">(J4/$J$3)*100</f>
        <v>110.00016464747382</v>
      </c>
      <c r="O4" s="2">
        <f t="shared" ref="O4:O9" si="8">(K4/$K$3)*100</f>
        <v>91.647179990056728</v>
      </c>
      <c r="P4" s="2">
        <f t="shared" ref="P4:P9" si="9">(L4/$L$3)*100</f>
        <v>91.315755234250801</v>
      </c>
      <c r="Q4" s="4">
        <f t="shared" ref="Q4:Q9" si="10">(M4/$M$3)*100</f>
        <v>89.231846194435505</v>
      </c>
      <c r="R4" s="3">
        <f t="shared" ref="R4:R9" si="11">LN(N4)</f>
        <v>4.7004818625865123</v>
      </c>
      <c r="S4" s="2">
        <f t="shared" si="1"/>
        <v>4.5179462044730672</v>
      </c>
      <c r="T4" s="2">
        <f t="shared" si="1"/>
        <v>4.5143233382581176</v>
      </c>
      <c r="U4" s="4">
        <f t="shared" si="1"/>
        <v>4.4912379959864364</v>
      </c>
      <c r="V4" s="9">
        <f t="shared" ref="V4:V9" si="12">AVERAGE(R4:U4)</f>
        <v>4.5559973503260336</v>
      </c>
      <c r="W4" s="10">
        <f t="shared" ref="W4:W9" si="13">_xlfn.STDEV.S(R4:U4)</f>
        <v>9.7046657576292439E-2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95.980207805258303</v>
      </c>
      <c r="C5" s="12">
        <v>114.06563492364</v>
      </c>
      <c r="D5" s="12">
        <v>112.03206647602001</v>
      </c>
      <c r="E5" s="12">
        <v>115.06942453392701</v>
      </c>
      <c r="F5" s="3">
        <f t="shared" si="2"/>
        <v>0.20682002043901926</v>
      </c>
      <c r="G5" s="2">
        <f t="shared" si="2"/>
        <v>0.24579085090295555</v>
      </c>
      <c r="H5" s="2">
        <f t="shared" si="2"/>
        <v>0.24140887802002259</v>
      </c>
      <c r="I5" s="2">
        <f t="shared" si="2"/>
        <v>0.24795383629820761</v>
      </c>
      <c r="J5" s="9">
        <f t="shared" si="3"/>
        <v>0.82728008175607703</v>
      </c>
      <c r="K5" s="6">
        <f t="shared" si="4"/>
        <v>0.9831634036118222</v>
      </c>
      <c r="L5" s="6">
        <f t="shared" si="5"/>
        <v>0.96563551208009035</v>
      </c>
      <c r="M5" s="10">
        <f t="shared" si="6"/>
        <v>0.99181534519283043</v>
      </c>
      <c r="N5" s="2">
        <f t="shared" si="7"/>
        <v>98.974202782035334</v>
      </c>
      <c r="O5" s="2">
        <f t="shared" si="8"/>
        <v>121.35579437537191</v>
      </c>
      <c r="P5" s="2">
        <f t="shared" si="9"/>
        <v>122.83627477055809</v>
      </c>
      <c r="Q5" s="4">
        <f t="shared" si="10"/>
        <v>123.59418089448874</v>
      </c>
      <c r="R5" s="3">
        <f t="shared" si="11"/>
        <v>4.5948592382190157</v>
      </c>
      <c r="S5" s="2">
        <f t="shared" si="1"/>
        <v>4.79872668031466</v>
      </c>
      <c r="T5" s="2">
        <f t="shared" si="1"/>
        <v>4.810852369246275</v>
      </c>
      <c r="U5" s="4">
        <f t="shared" si="1"/>
        <v>4.8170034637736086</v>
      </c>
      <c r="V5" s="9">
        <f t="shared" si="12"/>
        <v>4.75536043788839</v>
      </c>
      <c r="W5" s="10">
        <f t="shared" si="13"/>
        <v>0.10726988263813277</v>
      </c>
      <c r="Z5" cm="1">
        <f t="array" ref="Z5:AA5">LINEST(R3:R9,A3:A9)</f>
        <v>-7.2957895375069326E-4</v>
      </c>
      <c r="AA5">
        <v>4.5537770033120326</v>
      </c>
      <c r="AB5" cm="1">
        <f t="array" ref="AB5:AC5">LINEST(S3:S9,A3:A9)</f>
        <v>-5.1195153159430094E-7</v>
      </c>
      <c r="AC5">
        <v>4.4662832923678142</v>
      </c>
      <c r="AD5" cm="1">
        <f t="array" ref="AD5:AE5">LINEST(T3:T9,A3:A9)</f>
        <v>-4.7870423846549631E-4</v>
      </c>
      <c r="AE5">
        <v>4.5887128328870226</v>
      </c>
      <c r="AF5" cm="1">
        <f t="array" ref="AF5:AG5">LINEST(U3:U9,A3:A9)</f>
        <v>-4.4373934647977707E-4</v>
      </c>
      <c r="AG5">
        <v>4.5770973667969006</v>
      </c>
      <c r="AH5" cm="1">
        <f t="array" ref="AH5:AI5">LINEST(V3:V9,A3:A9)</f>
        <v>-4.1313362255689107E-4</v>
      </c>
      <c r="AI5">
        <v>4.5464676238409423</v>
      </c>
    </row>
    <row r="6" spans="1:35">
      <c r="A6">
        <v>60</v>
      </c>
      <c r="B6" s="12">
        <v>69.628341621316096</v>
      </c>
      <c r="C6" s="12">
        <v>43.916621002477697</v>
      </c>
      <c r="D6" s="12">
        <v>70.142191929349394</v>
      </c>
      <c r="E6" s="12">
        <v>75.749546941296302</v>
      </c>
      <c r="F6" s="3">
        <f t="shared" si="2"/>
        <v>0.15003650613545216</v>
      </c>
      <c r="G6" s="2">
        <f t="shared" si="2"/>
        <v>9.4632389958708693E-2</v>
      </c>
      <c r="H6" s="2">
        <f t="shared" si="2"/>
        <v>0.1511437607834695</v>
      </c>
      <c r="I6" s="2">
        <f t="shared" si="2"/>
        <v>0.16322659853406835</v>
      </c>
      <c r="J6" s="9">
        <f t="shared" si="3"/>
        <v>0.60014602454180865</v>
      </c>
      <c r="K6" s="6">
        <f t="shared" si="4"/>
        <v>0.37852955983483477</v>
      </c>
      <c r="L6" s="6">
        <f t="shared" si="5"/>
        <v>0.604575043133878</v>
      </c>
      <c r="M6" s="10">
        <f t="shared" si="6"/>
        <v>0.65290639413627338</v>
      </c>
      <c r="N6" s="2">
        <f t="shared" si="7"/>
        <v>71.800319676192899</v>
      </c>
      <c r="O6" s="2">
        <f t="shared" si="8"/>
        <v>46.723418772057187</v>
      </c>
      <c r="P6" s="2">
        <f t="shared" si="9"/>
        <v>76.906602117234044</v>
      </c>
      <c r="Q6" s="4">
        <f t="shared" si="10"/>
        <v>81.361345511707114</v>
      </c>
      <c r="R6" s="3">
        <f t="shared" si="11"/>
        <v>4.2738889283589314</v>
      </c>
      <c r="S6" s="2">
        <f t="shared" si="1"/>
        <v>3.8442455116145275</v>
      </c>
      <c r="T6" s="2">
        <f t="shared" si="1"/>
        <v>4.3425917261064431</v>
      </c>
      <c r="U6" s="4">
        <f t="shared" si="1"/>
        <v>4.3989002893580693</v>
      </c>
      <c r="V6" s="9">
        <f t="shared" si="12"/>
        <v>4.2149066138594931</v>
      </c>
      <c r="W6" s="10">
        <f t="shared" si="13"/>
        <v>0.2523395375640759</v>
      </c>
    </row>
    <row r="7" spans="1:35">
      <c r="A7">
        <v>90</v>
      </c>
      <c r="B7" s="12">
        <v>73.834538148714898</v>
      </c>
      <c r="C7" s="12">
        <v>76.387651316995999</v>
      </c>
      <c r="D7" s="12">
        <v>84.598921964343702</v>
      </c>
      <c r="E7" s="12">
        <v>85.243346882057196</v>
      </c>
      <c r="F7" s="3">
        <f t="shared" si="2"/>
        <v>0.15910010030407712</v>
      </c>
      <c r="G7" s="2">
        <f t="shared" si="2"/>
        <v>0.16460159826622361</v>
      </c>
      <c r="H7" s="2">
        <f t="shared" si="2"/>
        <v>0.18229540412420314</v>
      </c>
      <c r="I7" s="2">
        <f t="shared" si="2"/>
        <v>0.18368402348334581</v>
      </c>
      <c r="J7" s="9">
        <f t="shared" si="3"/>
        <v>0.63640040121630848</v>
      </c>
      <c r="K7" s="6">
        <f t="shared" si="4"/>
        <v>0.65840639306489446</v>
      </c>
      <c r="L7" s="6">
        <f t="shared" si="5"/>
        <v>0.72918161649681257</v>
      </c>
      <c r="M7" s="10">
        <f t="shared" si="6"/>
        <v>0.73473609393338324</v>
      </c>
      <c r="N7" s="2">
        <f t="shared" si="7"/>
        <v>76.137723788596318</v>
      </c>
      <c r="O7" s="2">
        <f t="shared" si="8"/>
        <v>81.269736606022761</v>
      </c>
      <c r="P7" s="2">
        <f t="shared" si="9"/>
        <v>92.757518008734138</v>
      </c>
      <c r="Q7" s="4">
        <f t="shared" si="10"/>
        <v>91.558480258900801</v>
      </c>
      <c r="R7" s="3">
        <f t="shared" si="11"/>
        <v>4.3325438554273203</v>
      </c>
      <c r="S7" s="2">
        <f t="shared" si="1"/>
        <v>4.3977737037856119</v>
      </c>
      <c r="T7" s="2">
        <f t="shared" si="1"/>
        <v>4.52998875490057</v>
      </c>
      <c r="U7" s="4">
        <f t="shared" si="1"/>
        <v>4.5169778966384078</v>
      </c>
      <c r="V7" s="9">
        <f t="shared" si="12"/>
        <v>4.4443210526879771</v>
      </c>
      <c r="W7" s="10">
        <f t="shared" si="13"/>
        <v>9.5356820578479523E-2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87.8446497423664</v>
      </c>
      <c r="C8" s="12">
        <v>87.042825073386297</v>
      </c>
      <c r="D8" s="12">
        <v>86.840762101631498</v>
      </c>
      <c r="E8" s="12">
        <v>77.8043298178995</v>
      </c>
      <c r="F8" s="3">
        <f t="shared" si="2"/>
        <v>0.18928936153209042</v>
      </c>
      <c r="G8" s="2">
        <f t="shared" si="2"/>
        <v>0.18756157412446731</v>
      </c>
      <c r="H8" s="2">
        <f t="shared" si="2"/>
        <v>0.18712616489892064</v>
      </c>
      <c r="I8" s="2">
        <f t="shared" si="2"/>
        <v>0.16765428468160279</v>
      </c>
      <c r="J8" s="9">
        <f t="shared" si="3"/>
        <v>0.75715744612836167</v>
      </c>
      <c r="K8" s="6">
        <f t="shared" si="4"/>
        <v>0.75024629649786923</v>
      </c>
      <c r="L8" s="6">
        <f t="shared" si="5"/>
        <v>0.74850465959568258</v>
      </c>
      <c r="M8" s="10">
        <f t="shared" si="6"/>
        <v>0.67061713872641115</v>
      </c>
      <c r="N8" s="2">
        <f t="shared" si="7"/>
        <v>90.584865106340359</v>
      </c>
      <c r="O8" s="2">
        <f t="shared" si="8"/>
        <v>92.605903509227133</v>
      </c>
      <c r="P8" s="2">
        <f t="shared" si="9"/>
        <v>95.215557923176789</v>
      </c>
      <c r="Q8" s="4">
        <f t="shared" si="10"/>
        <v>83.568354085691226</v>
      </c>
      <c r="R8" s="3">
        <f t="shared" si="11"/>
        <v>4.5062871472878285</v>
      </c>
      <c r="S8" s="2">
        <f t="shared" si="1"/>
        <v>4.5283528924194396</v>
      </c>
      <c r="T8" s="2">
        <f t="shared" si="1"/>
        <v>4.5561433520079255</v>
      </c>
      <c r="U8" s="4">
        <f t="shared" si="1"/>
        <v>4.4256649087815969</v>
      </c>
      <c r="V8" s="9">
        <f t="shared" si="12"/>
        <v>4.5041120751241976</v>
      </c>
      <c r="W8" s="10">
        <f t="shared" si="13"/>
        <v>5.6135431008093067E-2</v>
      </c>
      <c r="Z8">
        <f>-LN(2)/Z5</f>
        <v>950.06465989259175</v>
      </c>
      <c r="AB8">
        <f>-LN(2)/AB5</f>
        <v>1353931.2567370809</v>
      </c>
      <c r="AD8">
        <f>-LN(2)/AD5</f>
        <v>1447.9654134290799</v>
      </c>
      <c r="AF8">
        <f>-LN(2)/AF5</f>
        <v>1562.0593171616226</v>
      </c>
      <c r="AH8">
        <f>-LN(2)/AH5</f>
        <v>1677.779640083626</v>
      </c>
    </row>
    <row r="9" spans="1:35">
      <c r="A9">
        <v>240</v>
      </c>
      <c r="B9" s="12">
        <v>83.728066953368298</v>
      </c>
      <c r="C9" s="12">
        <v>90.879193648324602</v>
      </c>
      <c r="D9" s="12">
        <v>81.791393181721503</v>
      </c>
      <c r="E9" s="12">
        <v>87.093622766064001</v>
      </c>
      <c r="F9" s="3">
        <f>B9/$B$17</f>
        <v>0.18041886879168131</v>
      </c>
      <c r="G9" s="2">
        <f t="shared" si="2"/>
        <v>0.19582825582086683</v>
      </c>
      <c r="H9" s="2">
        <f t="shared" si="2"/>
        <v>0.17624568644299965</v>
      </c>
      <c r="I9" s="2">
        <f t="shared" si="2"/>
        <v>0.18767103398164092</v>
      </c>
      <c r="J9" s="9">
        <f>F9*4</f>
        <v>0.72167547516672526</v>
      </c>
      <c r="K9" s="6">
        <f t="shared" si="4"/>
        <v>0.7833130232834673</v>
      </c>
      <c r="L9" s="6">
        <f t="shared" si="5"/>
        <v>0.7049827457719986</v>
      </c>
      <c r="M9" s="10">
        <f t="shared" si="6"/>
        <v>0.75068413592656369</v>
      </c>
      <c r="N9" s="2">
        <f t="shared" si="7"/>
        <v>86.339870132438961</v>
      </c>
      <c r="O9" s="2">
        <f t="shared" si="8"/>
        <v>96.68746195792221</v>
      </c>
      <c r="P9" s="2">
        <f t="shared" si="9"/>
        <v>89.679235265085495</v>
      </c>
      <c r="Q9" s="4">
        <f t="shared" si="10"/>
        <v>93.545831227578162</v>
      </c>
      <c r="R9" s="3">
        <f t="shared" si="11"/>
        <v>4.4582914859848861</v>
      </c>
      <c r="S9" s="2">
        <f t="shared" si="1"/>
        <v>4.5714837348792674</v>
      </c>
      <c r="T9" s="2">
        <f t="shared" si="1"/>
        <v>4.496239251353388</v>
      </c>
      <c r="U9" s="4">
        <f t="shared" si="1"/>
        <v>4.538451489755813</v>
      </c>
      <c r="V9" s="9">
        <f t="shared" si="12"/>
        <v>4.5161164904933386</v>
      </c>
      <c r="W9" s="10">
        <f t="shared" si="13"/>
        <v>4.9339705867165552E-2</v>
      </c>
    </row>
    <row r="10" spans="1:35" ht="16.5">
      <c r="A10" t="s">
        <v>1</v>
      </c>
      <c r="B10" s="12"/>
      <c r="C10" s="12"/>
      <c r="D10" s="12"/>
      <c r="E10" s="12"/>
      <c r="F10" s="3">
        <f t="shared" si="2"/>
        <v>0</v>
      </c>
      <c r="G10" s="2">
        <f t="shared" si="2"/>
        <v>0</v>
      </c>
      <c r="H10" s="2">
        <f t="shared" si="2"/>
        <v>0</v>
      </c>
      <c r="I10" s="2">
        <f t="shared" si="2"/>
        <v>0</v>
      </c>
      <c r="J10" s="9">
        <f t="shared" si="3"/>
        <v>0</v>
      </c>
      <c r="K10" s="6">
        <f t="shared" si="4"/>
        <v>0</v>
      </c>
      <c r="L10" s="6">
        <f t="shared" si="5"/>
        <v>0</v>
      </c>
      <c r="M10" s="10">
        <f t="shared" si="6"/>
        <v>0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1.4588480747791337</v>
      </c>
      <c r="AB11">
        <f t="shared" ref="AB11:AH11" si="14">(0.693/AB8)*(100/0.05)</f>
        <v>1.023685651027958E-3</v>
      </c>
      <c r="AD11">
        <f t="shared" si="14"/>
        <v>0.95720518400896526</v>
      </c>
      <c r="AF11">
        <f t="shared" si="14"/>
        <v>0.88729024869456596</v>
      </c>
      <c r="AH11">
        <f t="shared" si="14"/>
        <v>0.82609179828342483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4.4990874626188475</v>
      </c>
      <c r="AB14">
        <f>(0.693/AB8)*(25.7)*(0.1/50000)*(120000000)</f>
        <v>3.1570465477702221E-3</v>
      </c>
      <c r="AD14">
        <f>(0.693/AD8)*(25.7)*(0.1/50000)*(120000000)</f>
        <v>2.9520207874836486</v>
      </c>
      <c r="AF14">
        <f>(0.693/AF8)*(25.7)*(0.1/50000)*(120000000)</f>
        <v>2.7364031269740412</v>
      </c>
      <c r="AH14">
        <f>(0.693/AH8)*(25.7)*(0.1/50000)*(120000000)</f>
        <v>2.5476671059060818</v>
      </c>
    </row>
    <row r="17" spans="1:2">
      <c r="A17" s="1" t="s">
        <v>5</v>
      </c>
      <c r="B17">
        <v>464.07600000000002</v>
      </c>
    </row>
    <row r="41" spans="1:13">
      <c r="A41" s="21" t="s">
        <v>47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D84AC-3B71-4A4C-9F4C-FBA83AAB4FED}">
  <dimension ref="A2:AI17"/>
  <sheetViews>
    <sheetView workbookViewId="0">
      <selection activeCell="A12" sqref="A12:D13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60.773135981651599</v>
      </c>
      <c r="C3" s="12">
        <v>58.887804914988003</v>
      </c>
      <c r="D3" s="12">
        <v>79.552829601999804</v>
      </c>
      <c r="E3" s="12">
        <v>56.586115650243201</v>
      </c>
      <c r="F3" s="3">
        <f>B3/$B$17</f>
        <v>0.14677090714967495</v>
      </c>
      <c r="G3" s="2">
        <f>C3/$B$17</f>
        <v>0.14221771524239499</v>
      </c>
      <c r="H3" s="2">
        <f>D3/$B$17</f>
        <v>0.19212503647226978</v>
      </c>
      <c r="I3" s="2">
        <f>E3/$B$17</f>
        <v>0.13665899236416049</v>
      </c>
      <c r="J3" s="9">
        <f>F3*4</f>
        <v>0.58708362859869978</v>
      </c>
      <c r="K3" s="6">
        <f t="shared" ref="K3:M3" si="0">G3*4</f>
        <v>0.56887086096957995</v>
      </c>
      <c r="L3" s="6">
        <f t="shared" si="0"/>
        <v>0.76850014588907911</v>
      </c>
      <c r="M3" s="10">
        <f t="shared" si="0"/>
        <v>0.54663596945664195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76.113089982267496</v>
      </c>
      <c r="C4" s="12">
        <v>71.954019013120003</v>
      </c>
      <c r="D4" s="12">
        <v>79.461393524896593</v>
      </c>
      <c r="E4" s="12">
        <v>70.682812198211593</v>
      </c>
      <c r="F4" s="3">
        <f t="shared" ref="F4:I10" si="2">B4/$B$17</f>
        <v>0.18381785113137819</v>
      </c>
      <c r="G4" s="2">
        <f t="shared" si="2"/>
        <v>0.17377343579585963</v>
      </c>
      <c r="H4" s="2">
        <f t="shared" si="2"/>
        <v>0.19190421265322749</v>
      </c>
      <c r="I4" s="2">
        <f t="shared" si="2"/>
        <v>0.17070339219213171</v>
      </c>
      <c r="J4" s="9">
        <f t="shared" ref="J4:J10" si="3">F4*4</f>
        <v>0.73527140452551276</v>
      </c>
      <c r="K4" s="6">
        <f t="shared" ref="K4:K10" si="4">G4*4</f>
        <v>0.69509374318343853</v>
      </c>
      <c r="L4" s="6">
        <f t="shared" ref="L4:L10" si="5">H4*4</f>
        <v>0.76761685061290996</v>
      </c>
      <c r="M4" s="10">
        <f t="shared" ref="M4:M10" si="6">I4*4</f>
        <v>0.68281356876852684</v>
      </c>
      <c r="N4" s="2">
        <f t="shared" ref="N4:N9" si="7">(J4/$J$3)*100</f>
        <v>125.24134019552204</v>
      </c>
      <c r="O4" s="2">
        <f t="shared" ref="O4:O9" si="8">(K4/$K$3)*100</f>
        <v>122.18831915537476</v>
      </c>
      <c r="P4" s="2">
        <f t="shared" ref="P4:P9" si="9">(L4/$L$3)*100</f>
        <v>99.885062445219546</v>
      </c>
      <c r="Q4" s="4">
        <f t="shared" ref="Q4:Q9" si="10">(M4/$M$3)*100</f>
        <v>124.91193535018303</v>
      </c>
      <c r="R4" s="3">
        <f t="shared" ref="R4:R9" si="11">LN(N4)</f>
        <v>4.8302425974191712</v>
      </c>
      <c r="S4" s="2">
        <f t="shared" si="1"/>
        <v>4.8055634542421215</v>
      </c>
      <c r="T4" s="2">
        <f t="shared" si="1"/>
        <v>4.6040201494016424</v>
      </c>
      <c r="U4" s="4">
        <f t="shared" si="1"/>
        <v>4.8276089718149011</v>
      </c>
      <c r="V4" s="9">
        <f t="shared" ref="V4:V9" si="12">AVERAGE(R4:U4)</f>
        <v>4.766858793219459</v>
      </c>
      <c r="W4" s="10">
        <f t="shared" ref="W4:W9" si="13">_xlfn.STDEV.S(R4:U4)</f>
        <v>0.10912159202698385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103.58089420471801</v>
      </c>
      <c r="C5" s="12">
        <v>89.7197316729427</v>
      </c>
      <c r="D5" s="12">
        <v>88.7362510490169</v>
      </c>
      <c r="E5" s="12">
        <v>86.261459757752206</v>
      </c>
      <c r="F5" s="3">
        <f t="shared" si="2"/>
        <v>0.25015430848246667</v>
      </c>
      <c r="G5" s="2">
        <f t="shared" si="2"/>
        <v>0.21667873796802145</v>
      </c>
      <c r="H5" s="2">
        <f t="shared" si="2"/>
        <v>0.21430357102943695</v>
      </c>
      <c r="I5" s="2">
        <f t="shared" si="2"/>
        <v>0.20832679597977194</v>
      </c>
      <c r="J5" s="9">
        <f t="shared" si="3"/>
        <v>1.0006172339298667</v>
      </c>
      <c r="K5" s="6">
        <f t="shared" si="4"/>
        <v>0.8667149518720858</v>
      </c>
      <c r="L5" s="6">
        <f t="shared" si="5"/>
        <v>0.8572142841177478</v>
      </c>
      <c r="M5" s="10">
        <f t="shared" si="6"/>
        <v>0.83330718391908776</v>
      </c>
      <c r="N5" s="2">
        <f t="shared" si="7"/>
        <v>170.43861984675394</v>
      </c>
      <c r="O5" s="2">
        <f t="shared" si="8"/>
        <v>152.35706578376369</v>
      </c>
      <c r="P5" s="2">
        <f t="shared" si="9"/>
        <v>111.54380239265085</v>
      </c>
      <c r="Q5" s="4">
        <f t="shared" si="10"/>
        <v>152.44280114742503</v>
      </c>
      <c r="R5" s="3">
        <f t="shared" si="11"/>
        <v>5.1383752310088875</v>
      </c>
      <c r="S5" s="2">
        <f t="shared" si="1"/>
        <v>5.0262268829828702</v>
      </c>
      <c r="T5" s="2">
        <f t="shared" si="1"/>
        <v>4.7144173603270225</v>
      </c>
      <c r="U5" s="4">
        <f t="shared" si="1"/>
        <v>5.0267894512463389</v>
      </c>
      <c r="V5" s="9">
        <f t="shared" si="12"/>
        <v>4.9764522313912796</v>
      </c>
      <c r="W5" s="10">
        <f t="shared" si="13"/>
        <v>0.18247619306147536</v>
      </c>
      <c r="Z5" cm="1">
        <f t="array" ref="Z5:AA5">LINEST(R3:R9,A3:A9)</f>
        <v>-1.7836781187937096E-2</v>
      </c>
      <c r="AA5">
        <v>5.2717291179434982</v>
      </c>
      <c r="AB5" cm="1">
        <f t="array" ref="AB5:AC5">LINEST(S3:S9,A3:A9)</f>
        <v>-1.3704308907658428E-3</v>
      </c>
      <c r="AC5">
        <v>4.757665406615244</v>
      </c>
      <c r="AD5" cm="1">
        <f t="array" ref="AD5:AE5">LINEST(T3:T9,A3:A9)</f>
        <v>-5.5560267897741692E-4</v>
      </c>
      <c r="AE5">
        <v>4.6580786505148257</v>
      </c>
      <c r="AF5" cm="1">
        <f t="array" ref="AF5:AG5">LINEST(U3:U9,A3:A9)</f>
        <v>-6.6484604039633886E-5</v>
      </c>
      <c r="AG5">
        <v>4.8768149061784474</v>
      </c>
      <c r="AH5" cm="1">
        <f t="array" ref="AH5:AI5">LINEST(V3:V9,A3:A9)</f>
        <v>-4.9573248404299964E-3</v>
      </c>
      <c r="AI5">
        <v>4.891072020313004</v>
      </c>
    </row>
    <row r="6" spans="1:35">
      <c r="A6">
        <v>60</v>
      </c>
      <c r="B6" s="12">
        <v>86.070286136516799</v>
      </c>
      <c r="C6" s="12">
        <v>73.433328900724703</v>
      </c>
      <c r="D6" s="12">
        <v>86.495850956909294</v>
      </c>
      <c r="E6" s="12">
        <v>83.228512545526598</v>
      </c>
      <c r="F6" s="3">
        <f t="shared" si="2"/>
        <v>0.20786509978196047</v>
      </c>
      <c r="G6" s="2">
        <f t="shared" si="2"/>
        <v>0.17734606127670988</v>
      </c>
      <c r="H6" s="2">
        <f t="shared" si="2"/>
        <v>0.20889286531900389</v>
      </c>
      <c r="I6" s="2">
        <f t="shared" si="2"/>
        <v>0.20100203963002841</v>
      </c>
      <c r="J6" s="9">
        <f t="shared" si="3"/>
        <v>0.83146039912784186</v>
      </c>
      <c r="K6" s="6">
        <f t="shared" si="4"/>
        <v>0.70938424510683951</v>
      </c>
      <c r="L6" s="6">
        <f t="shared" si="5"/>
        <v>0.83557146127601556</v>
      </c>
      <c r="M6" s="10">
        <f t="shared" si="6"/>
        <v>0.80400815852011365</v>
      </c>
      <c r="N6" s="2">
        <f t="shared" si="7"/>
        <v>141.62554679176475</v>
      </c>
      <c r="O6" s="2">
        <f t="shared" si="8"/>
        <v>124.70040105372411</v>
      </c>
      <c r="P6" s="2">
        <f t="shared" si="9"/>
        <v>108.72756052757042</v>
      </c>
      <c r="Q6" s="4">
        <f t="shared" si="10"/>
        <v>147.08292235494503</v>
      </c>
      <c r="R6" s="3">
        <f t="shared" si="11"/>
        <v>4.9531865801828339</v>
      </c>
      <c r="S6" s="2">
        <f t="shared" si="1"/>
        <v>4.825914068829368</v>
      </c>
      <c r="T6" s="2">
        <f t="shared" si="1"/>
        <v>4.6888453087014081</v>
      </c>
      <c r="U6" s="4">
        <f t="shared" si="1"/>
        <v>4.9909965253881508</v>
      </c>
      <c r="V6" s="9">
        <f t="shared" si="12"/>
        <v>4.8647356207754404</v>
      </c>
      <c r="W6" s="10">
        <f t="shared" si="13"/>
        <v>0.13688182619898859</v>
      </c>
    </row>
    <row r="7" spans="1:35">
      <c r="A7">
        <v>90</v>
      </c>
      <c r="B7" s="12">
        <v>90.251812664969506</v>
      </c>
      <c r="C7" s="12">
        <v>31.569739479313899</v>
      </c>
      <c r="D7" s="12">
        <v>77.372575861728095</v>
      </c>
      <c r="E7" s="12">
        <v>82.031948204706694</v>
      </c>
      <c r="F7" s="3">
        <f t="shared" si="2"/>
        <v>0.21796374669129107</v>
      </c>
      <c r="G7" s="2">
        <f t="shared" si="2"/>
        <v>7.6242886384154052E-2</v>
      </c>
      <c r="H7" s="2">
        <f t="shared" si="2"/>
        <v>0.1868595879462506</v>
      </c>
      <c r="I7" s="2">
        <f t="shared" si="2"/>
        <v>0.19811226224848744</v>
      </c>
      <c r="J7" s="9">
        <f t="shared" si="3"/>
        <v>0.87185498676516426</v>
      </c>
      <c r="K7" s="6">
        <f t="shared" si="4"/>
        <v>0.30497154553661621</v>
      </c>
      <c r="L7" s="6">
        <f t="shared" si="5"/>
        <v>0.7474383517850024</v>
      </c>
      <c r="M7" s="10">
        <f t="shared" si="6"/>
        <v>0.79244904899394975</v>
      </c>
      <c r="N7" s="2">
        <f t="shared" si="7"/>
        <v>148.50609764850375</v>
      </c>
      <c r="O7" s="2">
        <f t="shared" si="8"/>
        <v>53.609978373092368</v>
      </c>
      <c r="P7" s="2">
        <f t="shared" si="9"/>
        <v>97.25936368174527</v>
      </c>
      <c r="Q7" s="4">
        <f t="shared" si="10"/>
        <v>144.96833235867132</v>
      </c>
      <c r="R7" s="3">
        <f t="shared" si="11"/>
        <v>5.0006260190058356</v>
      </c>
      <c r="S7" s="2">
        <f t="shared" si="1"/>
        <v>3.9817352144275455</v>
      </c>
      <c r="T7" s="2">
        <f t="shared" si="1"/>
        <v>4.5773812625086823</v>
      </c>
      <c r="U7" s="4">
        <f t="shared" si="1"/>
        <v>4.9765153210419566</v>
      </c>
      <c r="V7" s="9">
        <f t="shared" si="12"/>
        <v>4.6340644542460048</v>
      </c>
      <c r="W7" s="10">
        <f t="shared" si="13"/>
        <v>0.47623047581191658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2.21271758559174</v>
      </c>
      <c r="C8" s="12">
        <v>72.8507665540631</v>
      </c>
      <c r="D8" s="12">
        <v>78.937632844697703</v>
      </c>
      <c r="E8" s="12">
        <v>78.085464753966704</v>
      </c>
      <c r="F8" s="3">
        <f t="shared" si="2"/>
        <v>5.3438507336759661E-3</v>
      </c>
      <c r="G8" s="2">
        <f t="shared" si="2"/>
        <v>0.17593913693901267</v>
      </c>
      <c r="H8" s="2">
        <f t="shared" si="2"/>
        <v>0.19063929800104742</v>
      </c>
      <c r="I8" s="2">
        <f t="shared" si="2"/>
        <v>0.18858125900568676</v>
      </c>
      <c r="J8" s="9">
        <f t="shared" si="3"/>
        <v>2.1375402934703865E-2</v>
      </c>
      <c r="K8" s="6">
        <f t="shared" si="4"/>
        <v>0.70375654775605068</v>
      </c>
      <c r="L8" s="6">
        <f t="shared" si="5"/>
        <v>0.7625571920041897</v>
      </c>
      <c r="M8" s="10">
        <f t="shared" si="6"/>
        <v>0.75432503602274703</v>
      </c>
      <c r="N8" s="2">
        <f t="shared" si="7"/>
        <v>3.6409468589210126</v>
      </c>
      <c r="O8" s="2">
        <f t="shared" si="8"/>
        <v>123.71112602895012</v>
      </c>
      <c r="P8" s="2">
        <f t="shared" si="9"/>
        <v>99.226681489043315</v>
      </c>
      <c r="Q8" s="4">
        <f t="shared" si="10"/>
        <v>137.99403591617815</v>
      </c>
      <c r="R8" s="3">
        <f t="shared" si="11"/>
        <v>1.2922437738989285</v>
      </c>
      <c r="S8" s="2">
        <f t="shared" si="1"/>
        <v>4.817949218999269</v>
      </c>
      <c r="T8" s="2">
        <f t="shared" si="1"/>
        <v>4.5974069447492099</v>
      </c>
      <c r="U8" s="4">
        <f t="shared" si="1"/>
        <v>4.9272104662245706</v>
      </c>
      <c r="V8" s="9">
        <f t="shared" si="12"/>
        <v>3.9087026009679944</v>
      </c>
      <c r="W8" s="10">
        <f t="shared" si="13"/>
        <v>1.7496912252243799</v>
      </c>
      <c r="Z8">
        <f>-LN(2)/Z5</f>
        <v>38.860552991966756</v>
      </c>
      <c r="AB8">
        <f>-LN(2)/AB5</f>
        <v>505.78776735876949</v>
      </c>
      <c r="AD8">
        <f>-LN(2)/AD5</f>
        <v>1247.5591043507532</v>
      </c>
      <c r="AF8">
        <f>-LN(2)/AF5</f>
        <v>10425.679607668793</v>
      </c>
      <c r="AH8">
        <f>-LN(2)/AH5</f>
        <v>139.82282841481535</v>
      </c>
    </row>
    <row r="9" spans="1:35">
      <c r="A9">
        <v>240</v>
      </c>
      <c r="B9" s="12">
        <v>1.98342181347705</v>
      </c>
      <c r="C9" s="12">
        <v>51.985951177255799</v>
      </c>
      <c r="D9" s="12">
        <v>72.399615844703703</v>
      </c>
      <c r="E9" s="12">
        <v>65.177083618043994</v>
      </c>
      <c r="F9" s="3">
        <f t="shared" si="2"/>
        <v>4.7900871679942671E-3</v>
      </c>
      <c r="G9" s="2">
        <f t="shared" si="2"/>
        <v>0.12554930875425244</v>
      </c>
      <c r="H9" s="2">
        <f t="shared" si="2"/>
        <v>0.17484957988712893</v>
      </c>
      <c r="I9" s="2">
        <f t="shared" si="2"/>
        <v>0.15740671488268593</v>
      </c>
      <c r="J9" s="9">
        <f t="shared" si="3"/>
        <v>1.9160348671977068E-2</v>
      </c>
      <c r="K9" s="6">
        <f t="shared" si="4"/>
        <v>0.50219723501700975</v>
      </c>
      <c r="L9" s="6">
        <f t="shared" si="5"/>
        <v>0.69939831954851572</v>
      </c>
      <c r="M9" s="10">
        <f t="shared" si="6"/>
        <v>0.62962685953074371</v>
      </c>
      <c r="N9" s="2">
        <f t="shared" si="7"/>
        <v>3.2636489485681262</v>
      </c>
      <c r="O9" s="2">
        <f t="shared" si="8"/>
        <v>88.279655273794106</v>
      </c>
      <c r="P9" s="2">
        <f t="shared" si="9"/>
        <v>91.008222092057068</v>
      </c>
      <c r="Q9" s="4">
        <f t="shared" si="10"/>
        <v>115.18211290716837</v>
      </c>
      <c r="R9" s="3">
        <f t="shared" si="11"/>
        <v>1.1828458787956531</v>
      </c>
      <c r="S9" s="2">
        <f t="shared" si="1"/>
        <v>4.4805096764624031</v>
      </c>
      <c r="T9" s="2">
        <f t="shared" si="1"/>
        <v>4.5109498550952623</v>
      </c>
      <c r="U9" s="4">
        <f t="shared" si="1"/>
        <v>4.7465144663031191</v>
      </c>
      <c r="V9" s="9">
        <f t="shared" si="12"/>
        <v>3.7302049691641095</v>
      </c>
      <c r="W9" s="10">
        <f t="shared" si="13"/>
        <v>1.7023946917953914</v>
      </c>
    </row>
    <row r="10" spans="1:35" ht="16.5">
      <c r="A10" t="s">
        <v>1</v>
      </c>
      <c r="B10" s="12">
        <v>5.4484044370877998</v>
      </c>
      <c r="C10" s="12">
        <v>9.6728652703331495</v>
      </c>
      <c r="D10" s="12">
        <v>32.157077417326597</v>
      </c>
      <c r="E10" s="12">
        <v>28.9859245086149</v>
      </c>
      <c r="F10" s="3">
        <f t="shared" si="2"/>
        <v>1.3158235934889439E-2</v>
      </c>
      <c r="G10" s="2">
        <f t="shared" si="2"/>
        <v>2.3360571863397194E-2</v>
      </c>
      <c r="H10" s="2">
        <f t="shared" si="2"/>
        <v>7.7661344072293914E-2</v>
      </c>
      <c r="I10" s="2">
        <f t="shared" si="2"/>
        <v>7.0002812360807645E-2</v>
      </c>
      <c r="J10" s="9">
        <f t="shared" si="3"/>
        <v>5.2632943739557757E-2</v>
      </c>
      <c r="K10" s="6">
        <f t="shared" si="4"/>
        <v>9.3442287453588777E-2</v>
      </c>
      <c r="L10" s="6">
        <f t="shared" si="5"/>
        <v>0.31064537628917566</v>
      </c>
      <c r="M10" s="10">
        <f t="shared" si="6"/>
        <v>0.28001124944323058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35.665987570648142</v>
      </c>
      <c r="AB11">
        <f t="shared" ref="AB11:AH11" si="14">(0.693/AB8)*(100/0.05)</f>
        <v>2.7402797960846512</v>
      </c>
      <c r="AD11">
        <f t="shared" si="14"/>
        <v>1.1109694083161641</v>
      </c>
      <c r="AF11">
        <f t="shared" si="14"/>
        <v>0.13294097384121636</v>
      </c>
      <c r="AH11">
        <f t="shared" si="14"/>
        <v>9.9125444372225413</v>
      </c>
    </row>
    <row r="12" spans="1:35">
      <c r="A12" s="21" t="s">
        <v>49</v>
      </c>
      <c r="B12" s="21"/>
      <c r="C12" s="21"/>
      <c r="D12" s="21"/>
    </row>
    <row r="13" spans="1:35">
      <c r="A13" s="21" t="s">
        <v>48</v>
      </c>
      <c r="B13" s="21"/>
      <c r="C13" s="21"/>
      <c r="D13" s="21"/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109.99390566787886</v>
      </c>
      <c r="AB14">
        <f>(0.693/AB8)*(25.7)*(0.1/50000)*(120000000)</f>
        <v>8.4510228911250636</v>
      </c>
      <c r="AD14">
        <f>(0.693/AD8)*(25.7)*(0.1/50000)*(120000000)</f>
        <v>3.4262296552470501</v>
      </c>
      <c r="AF14">
        <f>(0.693/AF8)*(25.7)*(0.1/50000)*(120000000)</f>
        <v>0.40998996332631121</v>
      </c>
      <c r="AH14">
        <f>(0.693/AH8)*(25.7)*(0.1/50000)*(120000000)</f>
        <v>30.57028704439432</v>
      </c>
    </row>
    <row r="17" spans="1:2">
      <c r="A17" s="1" t="s">
        <v>5</v>
      </c>
      <c r="B17">
        <v>414.06799999999998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B18F-23E4-4B31-AF50-5D13E76E6CFA}">
  <dimension ref="A2:AI17"/>
  <sheetViews>
    <sheetView workbookViewId="0">
      <selection activeCell="J3" sqref="J3:M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60.773135981651599</v>
      </c>
      <c r="C3" s="12">
        <v>58.887804914988003</v>
      </c>
      <c r="D3" s="12">
        <v>79.552829601999804</v>
      </c>
      <c r="E3" s="12">
        <v>56.586115650243201</v>
      </c>
      <c r="F3" s="3">
        <f>B3/$B$17</f>
        <v>0.14677090714967495</v>
      </c>
      <c r="G3" s="2">
        <f>C3/$B$17</f>
        <v>0.14221771524239499</v>
      </c>
      <c r="H3" s="2">
        <f>D3/$B$17</f>
        <v>0.19212503647226978</v>
      </c>
      <c r="I3" s="2">
        <f>E3/$B$17</f>
        <v>0.13665899236416049</v>
      </c>
      <c r="J3" s="9">
        <f>F3*4</f>
        <v>0.58708362859869978</v>
      </c>
      <c r="K3" s="6">
        <f t="shared" ref="K3:M3" si="0">G3*4</f>
        <v>0.56887086096957995</v>
      </c>
      <c r="L3" s="6">
        <f t="shared" si="0"/>
        <v>0.76850014588907911</v>
      </c>
      <c r="M3" s="10">
        <f t="shared" si="0"/>
        <v>0.54663596945664195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76.113089982267496</v>
      </c>
      <c r="C4" s="12">
        <v>71.954019013120003</v>
      </c>
      <c r="D4" s="12">
        <v>79.461393524896593</v>
      </c>
      <c r="E4" s="12">
        <v>70.682812198211593</v>
      </c>
      <c r="F4" s="3">
        <f t="shared" ref="F4:I10" si="2">B4/$B$17</f>
        <v>0.18381785113137819</v>
      </c>
      <c r="G4" s="2">
        <f t="shared" si="2"/>
        <v>0.17377343579585963</v>
      </c>
      <c r="H4" s="2">
        <f t="shared" si="2"/>
        <v>0.19190421265322749</v>
      </c>
      <c r="I4" s="2">
        <f t="shared" si="2"/>
        <v>0.17070339219213171</v>
      </c>
      <c r="J4" s="9">
        <f t="shared" ref="J4:J10" si="3">F4*4</f>
        <v>0.73527140452551276</v>
      </c>
      <c r="K4" s="6">
        <f t="shared" ref="K4:K10" si="4">G4*4</f>
        <v>0.69509374318343853</v>
      </c>
      <c r="L4" s="6">
        <f t="shared" ref="L4:L10" si="5">H4*4</f>
        <v>0.76761685061290996</v>
      </c>
      <c r="M4" s="10">
        <f t="shared" ref="M4:M10" si="6">I4*4</f>
        <v>0.68281356876852684</v>
      </c>
      <c r="N4" s="2">
        <f t="shared" ref="N4:N7" si="7">(J4/$J$3)*100</f>
        <v>125.24134019552204</v>
      </c>
      <c r="O4" s="2">
        <f t="shared" ref="O4:O9" si="8">(K4/$K$3)*100</f>
        <v>122.18831915537476</v>
      </c>
      <c r="P4" s="2">
        <f t="shared" ref="P4:P9" si="9">(L4/$L$3)*100</f>
        <v>99.885062445219546</v>
      </c>
      <c r="Q4" s="4">
        <f t="shared" ref="Q4:Q9" si="10">(M4/$M$3)*100</f>
        <v>124.91193535018303</v>
      </c>
      <c r="R4" s="3">
        <f t="shared" ref="R4:R7" si="11">LN(N4)</f>
        <v>4.8302425974191712</v>
      </c>
      <c r="S4" s="2">
        <f t="shared" si="1"/>
        <v>4.8055634542421215</v>
      </c>
      <c r="T4" s="2">
        <f t="shared" si="1"/>
        <v>4.6040201494016424</v>
      </c>
      <c r="U4" s="4">
        <f t="shared" si="1"/>
        <v>4.8276089718149011</v>
      </c>
      <c r="V4" s="9">
        <f t="shared" ref="V4:V9" si="12">AVERAGE(R4:U4)</f>
        <v>4.766858793219459</v>
      </c>
      <c r="W4" s="10">
        <f t="shared" ref="W4:W9" si="13">_xlfn.STDEV.S(R4:U4)</f>
        <v>0.10912159202698385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103.58089420471801</v>
      </c>
      <c r="C5" s="12">
        <v>89.7197316729427</v>
      </c>
      <c r="D5" s="12">
        <v>88.7362510490169</v>
      </c>
      <c r="E5" s="12">
        <v>86.261459757752206</v>
      </c>
      <c r="F5" s="3">
        <f t="shared" si="2"/>
        <v>0.25015430848246667</v>
      </c>
      <c r="G5" s="2">
        <f t="shared" si="2"/>
        <v>0.21667873796802145</v>
      </c>
      <c r="H5" s="2">
        <f t="shared" si="2"/>
        <v>0.21430357102943695</v>
      </c>
      <c r="I5" s="2">
        <f t="shared" si="2"/>
        <v>0.20832679597977194</v>
      </c>
      <c r="J5" s="9">
        <f t="shared" si="3"/>
        <v>1.0006172339298667</v>
      </c>
      <c r="K5" s="6">
        <f t="shared" si="4"/>
        <v>0.8667149518720858</v>
      </c>
      <c r="L5" s="6">
        <f t="shared" si="5"/>
        <v>0.8572142841177478</v>
      </c>
      <c r="M5" s="10">
        <f t="shared" si="6"/>
        <v>0.83330718391908776</v>
      </c>
      <c r="N5" s="2">
        <f t="shared" si="7"/>
        <v>170.43861984675394</v>
      </c>
      <c r="O5" s="2">
        <f t="shared" si="8"/>
        <v>152.35706578376369</v>
      </c>
      <c r="P5" s="2">
        <f t="shared" si="9"/>
        <v>111.54380239265085</v>
      </c>
      <c r="Q5" s="4">
        <f t="shared" si="10"/>
        <v>152.44280114742503</v>
      </c>
      <c r="R5" s="3">
        <f t="shared" si="11"/>
        <v>5.1383752310088875</v>
      </c>
      <c r="S5" s="2">
        <f t="shared" si="1"/>
        <v>5.0262268829828702</v>
      </c>
      <c r="T5" s="2">
        <f t="shared" si="1"/>
        <v>4.7144173603270225</v>
      </c>
      <c r="U5" s="4">
        <f t="shared" si="1"/>
        <v>5.0267894512463389</v>
      </c>
      <c r="V5" s="9">
        <f t="shared" si="12"/>
        <v>4.9764522313912796</v>
      </c>
      <c r="W5" s="10">
        <f t="shared" si="13"/>
        <v>0.18247619306147536</v>
      </c>
      <c r="Z5" t="e" cm="1">
        <f t="array" ref="Z5">LINEST(R3:R9,A3:A9)</f>
        <v>#VALUE!</v>
      </c>
      <c r="AB5" cm="1">
        <f t="array" ref="AB5:AC5">LINEST(S3:S9,A3:A9)</f>
        <v>-1.3704308907658428E-3</v>
      </c>
      <c r="AC5">
        <v>4.757665406615244</v>
      </c>
      <c r="AD5" cm="1">
        <f t="array" ref="AD5:AE5">LINEST(T3:T9,A3:A9)</f>
        <v>-5.5560267897741692E-4</v>
      </c>
      <c r="AE5">
        <v>4.6580786505148257</v>
      </c>
      <c r="AF5" cm="1">
        <f t="array" ref="AF5:AG5">LINEST(U3:U9,A3:A9)</f>
        <v>-6.6484604039633886E-5</v>
      </c>
      <c r="AG5">
        <v>4.8768149061784474</v>
      </c>
      <c r="AH5" cm="1">
        <f t="array" ref="AH5:AI5">LINEST(V3:V9,A3:A9)</f>
        <v>-7.4447008116584055E-4</v>
      </c>
      <c r="AI5">
        <v>4.802948912849323</v>
      </c>
    </row>
    <row r="6" spans="1:35">
      <c r="A6">
        <v>60</v>
      </c>
      <c r="B6" s="12">
        <v>86.070286136516799</v>
      </c>
      <c r="C6" s="12">
        <v>73.433328900724703</v>
      </c>
      <c r="D6" s="12">
        <v>86.495850956909294</v>
      </c>
      <c r="E6" s="12">
        <v>83.228512545526598</v>
      </c>
      <c r="F6" s="3">
        <f t="shared" si="2"/>
        <v>0.20786509978196047</v>
      </c>
      <c r="G6" s="2">
        <f t="shared" si="2"/>
        <v>0.17734606127670988</v>
      </c>
      <c r="H6" s="2">
        <f t="shared" si="2"/>
        <v>0.20889286531900389</v>
      </c>
      <c r="I6" s="2">
        <f t="shared" si="2"/>
        <v>0.20100203963002841</v>
      </c>
      <c r="J6" s="9">
        <f t="shared" si="3"/>
        <v>0.83146039912784186</v>
      </c>
      <c r="K6" s="6">
        <f t="shared" si="4"/>
        <v>0.70938424510683951</v>
      </c>
      <c r="L6" s="6">
        <f t="shared" si="5"/>
        <v>0.83557146127601556</v>
      </c>
      <c r="M6" s="10">
        <f t="shared" si="6"/>
        <v>0.80400815852011365</v>
      </c>
      <c r="N6" s="2">
        <f t="shared" si="7"/>
        <v>141.62554679176475</v>
      </c>
      <c r="O6" s="2">
        <f t="shared" si="8"/>
        <v>124.70040105372411</v>
      </c>
      <c r="P6" s="2">
        <f t="shared" si="9"/>
        <v>108.72756052757042</v>
      </c>
      <c r="Q6" s="4">
        <f t="shared" si="10"/>
        <v>147.08292235494503</v>
      </c>
      <c r="R6" s="3">
        <f t="shared" si="11"/>
        <v>4.9531865801828339</v>
      </c>
      <c r="S6" s="2">
        <f t="shared" si="1"/>
        <v>4.825914068829368</v>
      </c>
      <c r="T6" s="2">
        <f t="shared" si="1"/>
        <v>4.6888453087014081</v>
      </c>
      <c r="U6" s="4">
        <f t="shared" si="1"/>
        <v>4.9909965253881508</v>
      </c>
      <c r="V6" s="9">
        <f t="shared" si="12"/>
        <v>4.8647356207754404</v>
      </c>
      <c r="W6" s="10">
        <f t="shared" si="13"/>
        <v>0.13688182619898859</v>
      </c>
    </row>
    <row r="7" spans="1:35">
      <c r="A7">
        <v>90</v>
      </c>
      <c r="B7" s="12">
        <v>90.251812664969506</v>
      </c>
      <c r="C7" s="12">
        <v>31.569739479313899</v>
      </c>
      <c r="D7" s="12">
        <v>77.372575861728095</v>
      </c>
      <c r="E7" s="12">
        <v>82.031948204706694</v>
      </c>
      <c r="F7" s="3">
        <f t="shared" si="2"/>
        <v>0.21796374669129107</v>
      </c>
      <c r="G7" s="2">
        <f t="shared" si="2"/>
        <v>7.6242886384154052E-2</v>
      </c>
      <c r="H7" s="2">
        <f t="shared" si="2"/>
        <v>0.1868595879462506</v>
      </c>
      <c r="I7" s="2">
        <f t="shared" si="2"/>
        <v>0.19811226224848744</v>
      </c>
      <c r="J7" s="9">
        <f t="shared" si="3"/>
        <v>0.87185498676516426</v>
      </c>
      <c r="K7" s="6">
        <f t="shared" si="4"/>
        <v>0.30497154553661621</v>
      </c>
      <c r="L7" s="6">
        <f t="shared" si="5"/>
        <v>0.7474383517850024</v>
      </c>
      <c r="M7" s="10">
        <f t="shared" si="6"/>
        <v>0.79244904899394975</v>
      </c>
      <c r="N7" s="2">
        <f t="shared" si="7"/>
        <v>148.50609764850375</v>
      </c>
      <c r="O7" s="2">
        <f t="shared" si="8"/>
        <v>53.609978373092368</v>
      </c>
      <c r="P7" s="2">
        <f t="shared" si="9"/>
        <v>97.25936368174527</v>
      </c>
      <c r="Q7" s="4">
        <f t="shared" si="10"/>
        <v>144.96833235867132</v>
      </c>
      <c r="R7" s="3">
        <f t="shared" si="11"/>
        <v>5.0006260190058356</v>
      </c>
      <c r="S7" s="2">
        <f t="shared" si="1"/>
        <v>3.9817352144275455</v>
      </c>
      <c r="T7" s="2">
        <f t="shared" si="1"/>
        <v>4.5773812625086823</v>
      </c>
      <c r="U7" s="4">
        <f t="shared" si="1"/>
        <v>4.9765153210419566</v>
      </c>
      <c r="V7" s="9">
        <f t="shared" si="12"/>
        <v>4.6340644542460048</v>
      </c>
      <c r="W7" s="10">
        <f t="shared" si="13"/>
        <v>0.47623047581191658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/>
      <c r="C8" s="12">
        <v>72.8507665540631</v>
      </c>
      <c r="D8" s="12">
        <v>78.937632844697703</v>
      </c>
      <c r="E8" s="12">
        <v>78.085464753966704</v>
      </c>
      <c r="F8" s="3"/>
      <c r="G8" s="2">
        <f t="shared" si="2"/>
        <v>0.17593913693901267</v>
      </c>
      <c r="H8" s="2">
        <f t="shared" si="2"/>
        <v>0.19063929800104742</v>
      </c>
      <c r="I8" s="2">
        <f t="shared" si="2"/>
        <v>0.18858125900568676</v>
      </c>
      <c r="J8" s="9"/>
      <c r="K8" s="6">
        <f t="shared" si="4"/>
        <v>0.70375654775605068</v>
      </c>
      <c r="L8" s="6">
        <f t="shared" si="5"/>
        <v>0.7625571920041897</v>
      </c>
      <c r="M8" s="10">
        <f t="shared" si="6"/>
        <v>0.75432503602274703</v>
      </c>
      <c r="N8" s="2"/>
      <c r="O8" s="2">
        <f t="shared" si="8"/>
        <v>123.71112602895012</v>
      </c>
      <c r="P8" s="2">
        <f t="shared" si="9"/>
        <v>99.226681489043315</v>
      </c>
      <c r="Q8" s="4">
        <f t="shared" si="10"/>
        <v>137.99403591617815</v>
      </c>
      <c r="R8" s="3"/>
      <c r="S8" s="2">
        <f t="shared" si="1"/>
        <v>4.817949218999269</v>
      </c>
      <c r="T8" s="2">
        <f t="shared" si="1"/>
        <v>4.5974069447492099</v>
      </c>
      <c r="U8" s="4">
        <f t="shared" si="1"/>
        <v>4.9272104662245706</v>
      </c>
      <c r="V8" s="9">
        <f t="shared" si="12"/>
        <v>4.7808555433243498</v>
      </c>
      <c r="W8" s="10">
        <f t="shared" si="13"/>
        <v>0.16800162581265174</v>
      </c>
      <c r="Z8" t="e">
        <f>-LN(2)/Z5</f>
        <v>#VALUE!</v>
      </c>
      <c r="AB8">
        <f>-LN(2)/AB5</f>
        <v>505.78776735876949</v>
      </c>
      <c r="AD8">
        <f>-LN(2)/AD5</f>
        <v>1247.5591043507532</v>
      </c>
      <c r="AF8">
        <f>-LN(2)/AF5</f>
        <v>10425.679607668793</v>
      </c>
      <c r="AH8">
        <f>-LN(2)/AH5</f>
        <v>931.06116430424765</v>
      </c>
    </row>
    <row r="9" spans="1:35">
      <c r="A9">
        <v>240</v>
      </c>
      <c r="B9" s="12"/>
      <c r="C9" s="12">
        <v>51.985951177255799</v>
      </c>
      <c r="D9" s="12">
        <v>72.399615844703703</v>
      </c>
      <c r="E9" s="12">
        <v>65.177083618043994</v>
      </c>
      <c r="F9" s="3"/>
      <c r="G9" s="2">
        <f t="shared" si="2"/>
        <v>0.12554930875425244</v>
      </c>
      <c r="H9" s="2">
        <f t="shared" si="2"/>
        <v>0.17484957988712893</v>
      </c>
      <c r="I9" s="2">
        <f t="shared" si="2"/>
        <v>0.15740671488268593</v>
      </c>
      <c r="J9" s="9"/>
      <c r="K9" s="6">
        <f t="shared" si="4"/>
        <v>0.50219723501700975</v>
      </c>
      <c r="L9" s="6">
        <f t="shared" si="5"/>
        <v>0.69939831954851572</v>
      </c>
      <c r="M9" s="10">
        <f t="shared" si="6"/>
        <v>0.62962685953074371</v>
      </c>
      <c r="N9" s="2"/>
      <c r="O9" s="2">
        <f t="shared" si="8"/>
        <v>88.279655273794106</v>
      </c>
      <c r="P9" s="2">
        <f t="shared" si="9"/>
        <v>91.008222092057068</v>
      </c>
      <c r="Q9" s="4">
        <f t="shared" si="10"/>
        <v>115.18211290716837</v>
      </c>
      <c r="R9" s="3"/>
      <c r="S9" s="2">
        <f t="shared" si="1"/>
        <v>4.4805096764624031</v>
      </c>
      <c r="T9" s="2">
        <f t="shared" si="1"/>
        <v>4.5109498550952623</v>
      </c>
      <c r="U9" s="4">
        <f t="shared" si="1"/>
        <v>4.7465144663031191</v>
      </c>
      <c r="V9" s="9">
        <f t="shared" si="12"/>
        <v>4.5793246659535951</v>
      </c>
      <c r="W9" s="10">
        <f t="shared" si="13"/>
        <v>0.14558836878159409</v>
      </c>
    </row>
    <row r="10" spans="1:35" ht="16.5">
      <c r="A10" t="s">
        <v>1</v>
      </c>
      <c r="B10" s="12">
        <v>5.4484044370877998</v>
      </c>
      <c r="C10" s="12">
        <v>9.6728652703331495</v>
      </c>
      <c r="D10" s="12">
        <v>32.157077417326597</v>
      </c>
      <c r="E10" s="12">
        <v>28.9859245086149</v>
      </c>
      <c r="F10" s="3">
        <f t="shared" si="2"/>
        <v>1.3158235934889439E-2</v>
      </c>
      <c r="G10" s="2">
        <f t="shared" si="2"/>
        <v>2.3360571863397194E-2</v>
      </c>
      <c r="H10" s="2">
        <f t="shared" si="2"/>
        <v>7.7661344072293914E-2</v>
      </c>
      <c r="I10" s="2">
        <f t="shared" si="2"/>
        <v>7.0002812360807645E-2</v>
      </c>
      <c r="J10" s="9">
        <f t="shared" si="3"/>
        <v>5.2632943739557757E-2</v>
      </c>
      <c r="K10" s="6">
        <f t="shared" si="4"/>
        <v>9.3442287453588777E-2</v>
      </c>
      <c r="L10" s="6">
        <f t="shared" si="5"/>
        <v>0.31064537628917566</v>
      </c>
      <c r="M10" s="10">
        <f t="shared" si="6"/>
        <v>0.28001124944323058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 t="e">
        <f>(0.693/Z8)*(100/0.05)</f>
        <v>#VALUE!</v>
      </c>
      <c r="AB11">
        <f t="shared" ref="AB11:AH11" si="14">(0.693/AB8)*(100/0.05)</f>
        <v>2.7402797960846512</v>
      </c>
      <c r="AD11">
        <f t="shared" si="14"/>
        <v>1.1109694083161641</v>
      </c>
      <c r="AF11">
        <f t="shared" si="14"/>
        <v>0.13294097384121636</v>
      </c>
      <c r="AH11">
        <f t="shared" si="14"/>
        <v>1.4886240057447928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 t="e">
        <f>(0.693/Z8)*(25.7)*(0.1/50000)*(120000000)</f>
        <v>#VALUE!</v>
      </c>
      <c r="AB14">
        <f>(0.693/AB8)*(25.7)*(0.1/50000)*(120000000)</f>
        <v>8.4510228911250636</v>
      </c>
      <c r="AD14">
        <f>(0.693/AD8)*(25.7)*(0.1/50000)*(120000000)</f>
        <v>3.4262296552470501</v>
      </c>
      <c r="AF14">
        <f>(0.693/AF8)*(25.7)*(0.1/50000)*(120000000)</f>
        <v>0.40998996332631121</v>
      </c>
      <c r="AH14">
        <f>(0.693/AH8)*(25.7)*(0.1/50000)*(120000000)</f>
        <v>4.5909164337169415</v>
      </c>
    </row>
    <row r="17" spans="1:2">
      <c r="A17" s="1" t="s">
        <v>5</v>
      </c>
      <c r="B17">
        <v>414.06799999999998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E9E53-B9E2-4EE7-BD8E-10CAEBFE64FD}">
  <dimension ref="A2:AI39"/>
  <sheetViews>
    <sheetView zoomScaleNormal="100" workbookViewId="0">
      <selection activeCell="M11" sqref="M11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25.6446856675371</v>
      </c>
      <c r="C3" s="12">
        <v>24.784689951583601</v>
      </c>
      <c r="D3" s="12">
        <v>22.846460570120801</v>
      </c>
      <c r="E3" s="12">
        <v>26.452284894985901</v>
      </c>
      <c r="F3" s="3">
        <f>B3/$B$17</f>
        <v>4.7647217991782356E-2</v>
      </c>
      <c r="G3" s="2">
        <f>C3/$B$17</f>
        <v>4.604936634012783E-2</v>
      </c>
      <c r="H3" s="2">
        <f>D3/$B$17</f>
        <v>4.2448182100480847E-2</v>
      </c>
      <c r="I3" s="2">
        <f>E3/$B$17</f>
        <v>4.9147718209999441E-2</v>
      </c>
      <c r="J3" s="9">
        <f>F3*4</f>
        <v>0.19058887196712943</v>
      </c>
      <c r="K3" s="6">
        <f t="shared" ref="K3:M3" si="0">G3*4</f>
        <v>0.18419746536051132</v>
      </c>
      <c r="L3" s="6">
        <f t="shared" si="0"/>
        <v>0.16979272840192339</v>
      </c>
      <c r="M3" s="10">
        <f t="shared" si="0"/>
        <v>0.19659087283999777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32.476298760791501</v>
      </c>
      <c r="C4" s="12">
        <v>38.405571347012902</v>
      </c>
      <c r="D4" s="12">
        <v>32.009506481547199</v>
      </c>
      <c r="E4" s="12">
        <v>43.262467170246403</v>
      </c>
      <c r="F4" s="3">
        <f t="shared" ref="F4:I10" si="2">B4/$B$17</f>
        <v>6.0340193156685928E-2</v>
      </c>
      <c r="G4" s="2">
        <f t="shared" si="2"/>
        <v>7.1356641052010145E-2</v>
      </c>
      <c r="H4" s="2">
        <f t="shared" si="2"/>
        <v>5.9472904168457505E-2</v>
      </c>
      <c r="I4" s="2">
        <f t="shared" si="2"/>
        <v>8.0380638345372526E-2</v>
      </c>
      <c r="J4" s="9">
        <f t="shared" ref="J4:J10" si="3">F4*4</f>
        <v>0.24136077262674371</v>
      </c>
      <c r="K4" s="6">
        <f t="shared" ref="K4:K10" si="4">G4*4</f>
        <v>0.28542656420804058</v>
      </c>
      <c r="L4" s="6">
        <f t="shared" ref="L4:L10" si="5">H4*4</f>
        <v>0.23789161667383002</v>
      </c>
      <c r="M4" s="10">
        <f t="shared" ref="M4:M10" si="6">I4*4</f>
        <v>0.32152255338149011</v>
      </c>
      <c r="N4" s="2">
        <f t="shared" ref="N4:N9" si="7">(J4/$J$3)*100</f>
        <v>126.63948851555764</v>
      </c>
      <c r="O4" s="2">
        <f t="shared" ref="O4:O9" si="8">(K4/$K$3)*100</f>
        <v>154.95683594201671</v>
      </c>
      <c r="P4" s="2">
        <f t="shared" ref="P4:P9" si="9">(L4/$L$3)*100</f>
        <v>140.1070699039048</v>
      </c>
      <c r="Q4" s="4">
        <f t="shared" ref="Q4:Q9" si="10">(M4/$M$3)*100</f>
        <v>163.54907465270387</v>
      </c>
      <c r="R4" s="3">
        <f t="shared" ref="R4:R9" si="11">LN(N4)</f>
        <v>4.8413443766792374</v>
      </c>
      <c r="S4" s="2">
        <f t="shared" si="1"/>
        <v>5.0431466003436656</v>
      </c>
      <c r="T4" s="2">
        <f t="shared" si="1"/>
        <v>4.9424069153381476</v>
      </c>
      <c r="U4" s="4">
        <f t="shared" si="1"/>
        <v>5.0971130960821371</v>
      </c>
      <c r="V4" s="9">
        <f t="shared" ref="V4:V9" si="12">AVERAGE(R4:U4)</f>
        <v>4.9810027471107965</v>
      </c>
      <c r="W4" s="10">
        <f t="shared" ref="W4:W9" si="13">_xlfn.STDEV.S(R4:U4)</f>
        <v>0.11304507993819111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50.046921441027798</v>
      </c>
      <c r="C5" s="12">
        <v>51.781899009098296</v>
      </c>
      <c r="D5" s="12">
        <v>42.237491564313501</v>
      </c>
      <c r="E5" s="12">
        <v>63.734922434297502</v>
      </c>
      <c r="F5" s="3">
        <f t="shared" si="2"/>
        <v>9.2985993536152126E-2</v>
      </c>
      <c r="G5" s="2">
        <f t="shared" si="2"/>
        <v>9.620954072516498E-2</v>
      </c>
      <c r="H5" s="2">
        <f t="shared" si="2"/>
        <v>7.8476257969442798E-2</v>
      </c>
      <c r="I5" s="2">
        <f t="shared" si="2"/>
        <v>0.11841797486956541</v>
      </c>
      <c r="J5" s="9">
        <f t="shared" si="3"/>
        <v>0.3719439741446085</v>
      </c>
      <c r="K5" s="6">
        <f t="shared" si="4"/>
        <v>0.38483816290065992</v>
      </c>
      <c r="L5" s="6">
        <f t="shared" si="5"/>
        <v>0.31390503187777119</v>
      </c>
      <c r="M5" s="10">
        <f t="shared" si="6"/>
        <v>0.47367189947826166</v>
      </c>
      <c r="N5" s="2">
        <f t="shared" si="7"/>
        <v>195.15513697397671</v>
      </c>
      <c r="O5" s="2">
        <f t="shared" si="8"/>
        <v>208.92695898255417</v>
      </c>
      <c r="P5" s="2">
        <f t="shared" si="9"/>
        <v>184.8754271353209</v>
      </c>
      <c r="Q5" s="4">
        <f t="shared" si="10"/>
        <v>240.94297595584501</v>
      </c>
      <c r="R5" s="3">
        <f t="shared" si="11"/>
        <v>5.2737948164878441</v>
      </c>
      <c r="S5" s="2">
        <f t="shared" si="1"/>
        <v>5.3419847123305777</v>
      </c>
      <c r="T5" s="2">
        <f t="shared" si="1"/>
        <v>5.2196822314289486</v>
      </c>
      <c r="U5" s="4">
        <f t="shared" si="1"/>
        <v>5.4845602912019773</v>
      </c>
      <c r="V5" s="9">
        <f t="shared" si="12"/>
        <v>5.3300055128623365</v>
      </c>
      <c r="W5" s="10">
        <f t="shared" si="13"/>
        <v>0.1145448231634692</v>
      </c>
      <c r="Z5" cm="1">
        <f t="array" ref="Z5:AA5">LINEST(R3:R9,A3:A9)</f>
        <v>-9.2717492610747514E-3</v>
      </c>
      <c r="AA5">
        <v>5.0107370286994612</v>
      </c>
      <c r="AB5" cm="1">
        <f t="array" ref="AB5:AC5">LINEST(S3:S9,A3:A9)</f>
        <v>-1.0187458569442791E-2</v>
      </c>
      <c r="AC5">
        <v>5.0756275570285183</v>
      </c>
      <c r="AD5" cm="1">
        <f t="array" ref="AD5:AE5">LINEST(T3:T9,A3:A9)</f>
        <v>-7.3240806381001762E-3</v>
      </c>
      <c r="AE5">
        <v>4.977302901748037</v>
      </c>
      <c r="AF5" cm="1">
        <f t="array" ref="AF5:AG5">LINEST(U3:U9,A3:A9)</f>
        <v>-8.8364224349499476E-3</v>
      </c>
      <c r="AG5">
        <v>5.105723119607684</v>
      </c>
      <c r="AH5" cm="1">
        <f t="array" ref="AH5:AI5">LINEST(V3:V9,A3:A9)</f>
        <v>-8.904927725891916E-3</v>
      </c>
      <c r="AI5">
        <v>5.0423476517709256</v>
      </c>
    </row>
    <row r="6" spans="1:35">
      <c r="A6">
        <v>60</v>
      </c>
      <c r="B6" s="12">
        <v>27.216237885392498</v>
      </c>
      <c r="C6" s="12">
        <v>28.470497381565199</v>
      </c>
      <c r="D6" s="12">
        <v>22.059372730333202</v>
      </c>
      <c r="E6" s="12">
        <v>29.216596757183101</v>
      </c>
      <c r="F6" s="3">
        <f t="shared" si="2"/>
        <v>5.0567124754547395E-2</v>
      </c>
      <c r="G6" s="2">
        <f t="shared" si="2"/>
        <v>5.289750916273122E-2</v>
      </c>
      <c r="H6" s="2">
        <f t="shared" si="2"/>
        <v>4.0985791554258855E-2</v>
      </c>
      <c r="I6" s="2">
        <f t="shared" si="2"/>
        <v>5.4283744114271303E-2</v>
      </c>
      <c r="J6" s="9">
        <f t="shared" si="3"/>
        <v>0.20226849901818958</v>
      </c>
      <c r="K6" s="6">
        <f t="shared" si="4"/>
        <v>0.21159003665092488</v>
      </c>
      <c r="L6" s="6">
        <f t="shared" si="5"/>
        <v>0.16394316621703542</v>
      </c>
      <c r="M6" s="10">
        <f t="shared" si="6"/>
        <v>0.21713497645708521</v>
      </c>
      <c r="N6" s="2">
        <f t="shared" si="7"/>
        <v>106.12817890704265</v>
      </c>
      <c r="O6" s="2">
        <f t="shared" si="8"/>
        <v>114.87130739654903</v>
      </c>
      <c r="P6" s="2">
        <f t="shared" si="9"/>
        <v>96.554880624191853</v>
      </c>
      <c r="Q6" s="4">
        <f t="shared" si="10"/>
        <v>110.4501818015773</v>
      </c>
      <c r="R6" s="3">
        <f t="shared" si="11"/>
        <v>4.6646475985484255</v>
      </c>
      <c r="S6" s="2">
        <f t="shared" si="1"/>
        <v>4.7438124356242666</v>
      </c>
      <c r="T6" s="2">
        <f t="shared" si="1"/>
        <v>4.5701115578215736</v>
      </c>
      <c r="U6" s="4">
        <f t="shared" si="1"/>
        <v>4.7045645758727144</v>
      </c>
      <c r="V6" s="9">
        <f t="shared" si="12"/>
        <v>4.6707840419667441</v>
      </c>
      <c r="W6" s="10">
        <f t="shared" si="13"/>
        <v>7.4491332276438491E-2</v>
      </c>
    </row>
    <row r="7" spans="1:35">
      <c r="A7">
        <v>90</v>
      </c>
      <c r="B7" s="12">
        <v>22.990057589545199</v>
      </c>
      <c r="C7" s="12">
        <v>20.866448954267302</v>
      </c>
      <c r="D7" s="12">
        <v>22.431047677248401</v>
      </c>
      <c r="E7" s="12">
        <v>25.257439140656299</v>
      </c>
      <c r="F7" s="3">
        <f t="shared" si="2"/>
        <v>4.2714981958205188E-2</v>
      </c>
      <c r="G7" s="2">
        <f t="shared" si="2"/>
        <v>3.8769367459899853E-2</v>
      </c>
      <c r="H7" s="2">
        <f t="shared" si="2"/>
        <v>4.1676354794040353E-2</v>
      </c>
      <c r="I7" s="2">
        <f t="shared" si="2"/>
        <v>4.6927723125592319E-2</v>
      </c>
      <c r="J7" s="9">
        <f t="shared" si="3"/>
        <v>0.17085992783282075</v>
      </c>
      <c r="K7" s="6">
        <f t="shared" si="4"/>
        <v>0.15507746983959941</v>
      </c>
      <c r="L7" s="6">
        <f t="shared" si="5"/>
        <v>0.16670541917616141</v>
      </c>
      <c r="M7" s="10">
        <f t="shared" si="6"/>
        <v>0.18771089250236928</v>
      </c>
      <c r="N7" s="2">
        <f t="shared" si="7"/>
        <v>89.64842808990899</v>
      </c>
      <c r="O7" s="2">
        <f t="shared" si="8"/>
        <v>84.190881528191369</v>
      </c>
      <c r="P7" s="2">
        <f t="shared" si="9"/>
        <v>98.181718819869673</v>
      </c>
      <c r="Q7" s="4">
        <f t="shared" si="10"/>
        <v>95.483014949093914</v>
      </c>
      <c r="R7" s="3">
        <f t="shared" si="11"/>
        <v>4.4958956660425304</v>
      </c>
      <c r="S7" s="2">
        <f t="shared" si="1"/>
        <v>4.4330866199942607</v>
      </c>
      <c r="T7" s="2">
        <f t="shared" si="1"/>
        <v>4.586820035299537</v>
      </c>
      <c r="U7" s="4">
        <f t="shared" si="1"/>
        <v>4.5589483777326087</v>
      </c>
      <c r="V7" s="9">
        <f t="shared" si="12"/>
        <v>4.518687674767234</v>
      </c>
      <c r="W7" s="10">
        <f t="shared" si="13"/>
        <v>6.8580752875527187E-2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5.71622666305172</v>
      </c>
      <c r="C8" s="12">
        <v>4.0978179494857896</v>
      </c>
      <c r="D8" s="12">
        <v>7.6356730914252502</v>
      </c>
      <c r="E8" s="12">
        <v>6.3802260869398602</v>
      </c>
      <c r="F8" s="3">
        <f t="shared" si="2"/>
        <v>1.0620613620920292E-2</v>
      </c>
      <c r="G8" s="2">
        <f t="shared" si="2"/>
        <v>7.6136485999884606E-3</v>
      </c>
      <c r="H8" s="2">
        <f t="shared" si="2"/>
        <v>1.4186899579029485E-2</v>
      </c>
      <c r="I8" s="2">
        <f t="shared" si="2"/>
        <v>1.1854308808553862E-2</v>
      </c>
      <c r="J8" s="9">
        <f t="shared" si="3"/>
        <v>4.2482454483681167E-2</v>
      </c>
      <c r="K8" s="6">
        <f t="shared" si="4"/>
        <v>3.0454594399953842E-2</v>
      </c>
      <c r="L8" s="6">
        <f t="shared" si="5"/>
        <v>5.6747598316117941E-2</v>
      </c>
      <c r="M8" s="10">
        <f t="shared" si="6"/>
        <v>4.7417235234215448E-2</v>
      </c>
      <c r="N8" s="2">
        <f>(J8/$J$3)*100</f>
        <v>22.29010227365638</v>
      </c>
      <c r="O8" s="2">
        <f t="shared" si="8"/>
        <v>16.533666378279474</v>
      </c>
      <c r="P8" s="2">
        <f t="shared" si="9"/>
        <v>33.421689403440382</v>
      </c>
      <c r="Q8" s="4">
        <f t="shared" si="10"/>
        <v>24.11975416214139</v>
      </c>
      <c r="R8" s="3">
        <f t="shared" si="11"/>
        <v>3.1041427357074118</v>
      </c>
      <c r="S8" s="2">
        <f t="shared" si="1"/>
        <v>2.8053986887074362</v>
      </c>
      <c r="T8" s="2">
        <f t="shared" si="1"/>
        <v>3.5092050725610711</v>
      </c>
      <c r="U8" s="4">
        <f t="shared" si="1"/>
        <v>3.1830311795243476</v>
      </c>
      <c r="V8" s="9">
        <f t="shared" si="12"/>
        <v>3.1504444191250665</v>
      </c>
      <c r="W8" s="10">
        <f t="shared" si="13"/>
        <v>0.28923548962387829</v>
      </c>
      <c r="Z8">
        <f>-LN(2)/Z5</f>
        <v>74.759051506058299</v>
      </c>
      <c r="AB8">
        <f>-LN(2)/AB5</f>
        <v>68.039263751121922</v>
      </c>
      <c r="AD8">
        <f>-LN(2)/AD5</f>
        <v>94.639479657578377</v>
      </c>
      <c r="AF8">
        <f>-LN(2)/AF5</f>
        <v>78.442060196035825</v>
      </c>
      <c r="AH8">
        <f>-LN(2)/AH5</f>
        <v>77.838608228627677</v>
      </c>
    </row>
    <row r="9" spans="1:35">
      <c r="A9">
        <v>240</v>
      </c>
      <c r="B9" s="12">
        <v>4.8720225518114502</v>
      </c>
      <c r="C9" s="12">
        <v>4.5168284899918296</v>
      </c>
      <c r="D9" s="12">
        <v>6.4655338262310096</v>
      </c>
      <c r="E9" s="12">
        <v>6.5053963065535898</v>
      </c>
      <c r="F9" s="3">
        <f t="shared" si="2"/>
        <v>9.0521023964390962E-3</v>
      </c>
      <c r="G9" s="2">
        <f t="shared" si="2"/>
        <v>8.3921602504400238E-3</v>
      </c>
      <c r="H9" s="2">
        <f t="shared" si="2"/>
        <v>1.2012808565699917E-2</v>
      </c>
      <c r="I9" s="2">
        <f t="shared" si="2"/>
        <v>1.2086872109088457E-2</v>
      </c>
      <c r="J9" s="9">
        <f t="shared" si="3"/>
        <v>3.6208409585756385E-2</v>
      </c>
      <c r="K9" s="6">
        <f t="shared" si="4"/>
        <v>3.3568641001760095E-2</v>
      </c>
      <c r="L9" s="6">
        <f t="shared" si="5"/>
        <v>4.8051234262799669E-2</v>
      </c>
      <c r="M9" s="10">
        <f t="shared" si="6"/>
        <v>4.8347488436353829E-2</v>
      </c>
      <c r="N9" s="2">
        <f t="shared" si="7"/>
        <v>18.99817613276036</v>
      </c>
      <c r="O9" s="2">
        <f t="shared" si="8"/>
        <v>18.224268686900519</v>
      </c>
      <c r="P9" s="2">
        <f t="shared" si="9"/>
        <v>28.299936466687551</v>
      </c>
      <c r="Q9" s="4">
        <f t="shared" si="10"/>
        <v>24.592946629675474</v>
      </c>
      <c r="R9" s="3">
        <f t="shared" si="11"/>
        <v>2.9443429815462037</v>
      </c>
      <c r="S9" s="2">
        <f t="shared" si="1"/>
        <v>2.9027541501705767</v>
      </c>
      <c r="T9" s="2">
        <f t="shared" si="1"/>
        <v>3.3428595596532991</v>
      </c>
      <c r="U9" s="4">
        <f t="shared" si="1"/>
        <v>3.2024596794546838</v>
      </c>
      <c r="V9" s="9">
        <f t="shared" si="12"/>
        <v>3.0981040927061909</v>
      </c>
      <c r="W9" s="10">
        <f t="shared" si="13"/>
        <v>0.21023748986954485</v>
      </c>
    </row>
    <row r="10" spans="1:35" ht="16.5">
      <c r="A10" t="s">
        <v>1</v>
      </c>
      <c r="B10" s="12">
        <v>5.2368647547579004</v>
      </c>
      <c r="C10" s="12">
        <v>4.9849020435045004</v>
      </c>
      <c r="D10" s="12">
        <v>4.84231014660695</v>
      </c>
      <c r="E10" s="12">
        <v>6.5798354759371103</v>
      </c>
      <c r="F10" s="3">
        <f t="shared" si="2"/>
        <v>9.7299705599158334E-3</v>
      </c>
      <c r="G10" s="2">
        <f t="shared" si="2"/>
        <v>9.2618298158829108E-3</v>
      </c>
      <c r="H10" s="2">
        <f t="shared" si="2"/>
        <v>8.9968974519842246E-3</v>
      </c>
      <c r="I10" s="2">
        <f t="shared" si="2"/>
        <v>1.2225178321015774E-2</v>
      </c>
      <c r="J10" s="9">
        <f t="shared" si="3"/>
        <v>3.8919882239663334E-2</v>
      </c>
      <c r="K10" s="6">
        <f t="shared" si="4"/>
        <v>3.7047319263531643E-2</v>
      </c>
      <c r="L10" s="6">
        <f t="shared" si="5"/>
        <v>3.5987589807936898E-2</v>
      </c>
      <c r="M10" s="10">
        <f t="shared" si="6"/>
        <v>4.8900713284063098E-2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18.539561057535376</v>
      </c>
      <c r="AB11">
        <f t="shared" ref="AB11:AH11" si="14">(0.693/AB8)*(100/0.05)</f>
        <v>20.370590796952087</v>
      </c>
      <c r="AD11">
        <f t="shared" si="14"/>
        <v>14.645050934501986</v>
      </c>
      <c r="AF11">
        <f t="shared" si="14"/>
        <v>17.669092276977743</v>
      </c>
      <c r="AH11">
        <f t="shared" si="14"/>
        <v>17.806073766491799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57.176006301439088</v>
      </c>
      <c r="AB14">
        <f>(0.693/AB8)*(25.7)*(0.1/50000)*(120000000)</f>
        <v>62.822902017800224</v>
      </c>
      <c r="AD14">
        <f>(0.693/AD8)*(25.7)*(0.1/50000)*(120000000)</f>
        <v>45.165337082004122</v>
      </c>
      <c r="AF14">
        <f>(0.693/AF8)*(25.7)*(0.1/50000)*(120000000)</f>
        <v>54.491480582199358</v>
      </c>
      <c r="AH14">
        <f>(0.693/AH8)*(25.7)*(0.1/50000)*(120000000)</f>
        <v>54.913931495860709</v>
      </c>
    </row>
    <row r="17" spans="1:2">
      <c r="A17" s="1" t="s">
        <v>5</v>
      </c>
      <c r="B17">
        <v>538.22</v>
      </c>
    </row>
    <row r="39" spans="1:1">
      <c r="A39" s="20" t="s">
        <v>43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F1EEF-DE2E-4086-A6B0-4AA7CDFDB60D}">
  <dimension ref="A2:AI17"/>
  <sheetViews>
    <sheetView workbookViewId="0">
      <selection activeCell="J14" sqref="J14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78.082748066465399</v>
      </c>
      <c r="C3" s="12">
        <v>81.340484653549495</v>
      </c>
      <c r="D3" s="12">
        <v>86.163475351924106</v>
      </c>
      <c r="E3" s="12">
        <v>100.603698757478</v>
      </c>
      <c r="F3" s="3">
        <f>B3/$B$17</f>
        <v>0.18112486474444478</v>
      </c>
      <c r="G3" s="2">
        <f>C3/$B$17</f>
        <v>0.18868168252199494</v>
      </c>
      <c r="H3" s="2">
        <f>D3/$B$17</f>
        <v>0.19986934637269888</v>
      </c>
      <c r="I3" s="2">
        <f>E3/$B$17</f>
        <v>0.23336565094671527</v>
      </c>
      <c r="J3" s="9">
        <f>F3*4</f>
        <v>0.72449945897777912</v>
      </c>
      <c r="K3" s="6">
        <f t="shared" ref="K3:M3" si="0">G3*4</f>
        <v>0.75472673008797975</v>
      </c>
      <c r="L3" s="6">
        <f t="shared" si="0"/>
        <v>0.7994773854907955</v>
      </c>
      <c r="M3" s="10">
        <f t="shared" si="0"/>
        <v>0.93346260378686108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81.020218851341397</v>
      </c>
      <c r="C4" s="12">
        <v>82.778210224688806</v>
      </c>
      <c r="D4" s="12">
        <v>70.127327504877201</v>
      </c>
      <c r="E4" s="12">
        <v>70.101580737416398</v>
      </c>
      <c r="F4" s="3">
        <f t="shared" ref="F4:I10" si="2">B4/$B$17</f>
        <v>0.18793877705896186</v>
      </c>
      <c r="G4" s="2">
        <f t="shared" si="2"/>
        <v>0.19201670666062506</v>
      </c>
      <c r="H4" s="2">
        <f t="shared" si="2"/>
        <v>0.16267105120837025</v>
      </c>
      <c r="I4" s="2">
        <f t="shared" si="2"/>
        <v>0.16261132764728381</v>
      </c>
      <c r="J4" s="9">
        <f t="shared" ref="J4:J10" si="3">F4*4</f>
        <v>0.75175510823584746</v>
      </c>
      <c r="K4" s="6">
        <f t="shared" ref="K4:K10" si="4">G4*4</f>
        <v>0.76806682664250026</v>
      </c>
      <c r="L4" s="6">
        <f t="shared" ref="L4:L10" si="5">H4*4</f>
        <v>0.65068420483348099</v>
      </c>
      <c r="M4" s="10">
        <f t="shared" ref="M4:M10" si="6">I4*4</f>
        <v>0.65044531058913524</v>
      </c>
      <c r="N4" s="2">
        <f t="shared" ref="N4:N9" si="7">(J4/$J$3)*100</f>
        <v>103.76199718582595</v>
      </c>
      <c r="O4" s="2">
        <f t="shared" ref="O4:O9" si="8">(K4/$K$3)*100</f>
        <v>101.76753996151236</v>
      </c>
      <c r="P4" s="2">
        <f t="shared" ref="P4:P9" si="9">(L4/$L$3)*100</f>
        <v>81.388694244807056</v>
      </c>
      <c r="Q4" s="4">
        <f t="shared" ref="Q4:Q9" si="10">(M4/$M$3)*100</f>
        <v>69.680917901843713</v>
      </c>
      <c r="R4" s="3">
        <f t="shared" ref="R4:R9" si="11">LN(N4)</f>
        <v>4.6420997879515689</v>
      </c>
      <c r="S4" s="2">
        <f t="shared" si="1"/>
        <v>4.6226911923806036</v>
      </c>
      <c r="T4" s="2">
        <f t="shared" si="1"/>
        <v>4.3992363720207628</v>
      </c>
      <c r="U4" s="4">
        <f t="shared" si="1"/>
        <v>4.2439265055608653</v>
      </c>
      <c r="V4" s="9">
        <f t="shared" ref="V4:V9" si="12">AVERAGE(R4:U4)</f>
        <v>4.4769884644784499</v>
      </c>
      <c r="W4" s="10">
        <f t="shared" ref="W4:W9" si="13">_xlfn.STDEV.S(R4:U4)</f>
        <v>0.19048560630943973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91.738707233920806</v>
      </c>
      <c r="C5" s="12">
        <v>82.506125060735897</v>
      </c>
      <c r="D5" s="12">
        <v>72.960280049331899</v>
      </c>
      <c r="E5" s="12">
        <v>63.902948758468398</v>
      </c>
      <c r="F5" s="3">
        <f t="shared" si="2"/>
        <v>0.21280194858703178</v>
      </c>
      <c r="G5" s="2">
        <f t="shared" si="2"/>
        <v>0.19138556354975517</v>
      </c>
      <c r="H5" s="2">
        <f t="shared" si="2"/>
        <v>0.16924251749443145</v>
      </c>
      <c r="I5" s="2">
        <f t="shared" si="2"/>
        <v>0.14823265365604746</v>
      </c>
      <c r="J5" s="9">
        <f t="shared" si="3"/>
        <v>0.8512077943481271</v>
      </c>
      <c r="K5" s="6">
        <f t="shared" si="4"/>
        <v>0.76554225419902067</v>
      </c>
      <c r="L5" s="6">
        <f t="shared" si="5"/>
        <v>0.6769700699777258</v>
      </c>
      <c r="M5" s="10">
        <f t="shared" si="6"/>
        <v>0.59293061462418983</v>
      </c>
      <c r="N5" s="2">
        <f t="shared" si="7"/>
        <v>117.48908626503669</v>
      </c>
      <c r="O5" s="2">
        <f t="shared" si="8"/>
        <v>101.43303843363016</v>
      </c>
      <c r="P5" s="2">
        <f t="shared" si="9"/>
        <v>84.676575255738712</v>
      </c>
      <c r="Q5" s="4">
        <f t="shared" si="10"/>
        <v>63.51948243226834</v>
      </c>
      <c r="R5" s="3">
        <f t="shared" si="11"/>
        <v>4.7663454464195834</v>
      </c>
      <c r="S5" s="2">
        <f t="shared" si="1"/>
        <v>4.6193988609052212</v>
      </c>
      <c r="T5" s="2">
        <f t="shared" si="1"/>
        <v>4.4388390020824735</v>
      </c>
      <c r="U5" s="4">
        <f t="shared" si="1"/>
        <v>4.1513466687990777</v>
      </c>
      <c r="V5" s="9">
        <f t="shared" si="12"/>
        <v>4.4939824945515889</v>
      </c>
      <c r="W5" s="10">
        <f t="shared" si="13"/>
        <v>0.26479612053451779</v>
      </c>
      <c r="Z5" cm="1">
        <f t="array" ref="Z5:AA5">LINEST(R3:R9,A3:A9)</f>
        <v>-8.7633353706642689E-4</v>
      </c>
      <c r="AA5">
        <v>4.6121681362342644</v>
      </c>
      <c r="AB5" cm="1">
        <f t="array" ref="AB5:AC5">LINEST(S3:S9,A3:A9)</f>
        <v>-1.0629420200987654E-3</v>
      </c>
      <c r="AC5">
        <v>4.5325208310162992</v>
      </c>
      <c r="AD5" cm="1">
        <f t="array" ref="AD5:AE5">LINEST(T3:T9,A3:A9)</f>
        <v>-1.2470402474388422E-3</v>
      </c>
      <c r="AE5">
        <v>4.4596614767036913</v>
      </c>
      <c r="AF5" cm="1">
        <f t="array" ref="AF5:AG5">LINEST(U3:U9,A3:A9)</f>
        <v>-9.292840558411718E-4</v>
      </c>
      <c r="AG5">
        <v>4.3020574705555106</v>
      </c>
      <c r="AH5" cm="1">
        <f t="array" ref="AH5:AI5">LINEST(V3:V9,A3:A9)</f>
        <v>-1.0288999651113036E-3</v>
      </c>
      <c r="AI5">
        <v>4.4766019786274409</v>
      </c>
    </row>
    <row r="6" spans="1:35">
      <c r="A6">
        <v>60</v>
      </c>
      <c r="B6" s="12">
        <v>68.139125103313205</v>
      </c>
      <c r="C6" s="12">
        <v>62.267342312150397</v>
      </c>
      <c r="D6" s="12">
        <v>63.279211843737897</v>
      </c>
      <c r="E6" s="12">
        <v>62.0746541107304</v>
      </c>
      <c r="F6" s="3">
        <f t="shared" si="2"/>
        <v>0.15805911195180969</v>
      </c>
      <c r="G6" s="2">
        <f t="shared" si="2"/>
        <v>0.14443861459235674</v>
      </c>
      <c r="H6" s="2">
        <f t="shared" si="2"/>
        <v>0.14678580057884127</v>
      </c>
      <c r="I6" s="2">
        <f t="shared" si="2"/>
        <v>0.14399164486749078</v>
      </c>
      <c r="J6" s="9">
        <f t="shared" si="3"/>
        <v>0.63223644780723876</v>
      </c>
      <c r="K6" s="6">
        <f t="shared" si="4"/>
        <v>0.57775445836942696</v>
      </c>
      <c r="L6" s="6">
        <f t="shared" si="5"/>
        <v>0.5871432023153651</v>
      </c>
      <c r="M6" s="10">
        <f t="shared" si="6"/>
        <v>0.5759665794699631</v>
      </c>
      <c r="N6" s="2">
        <f t="shared" si="7"/>
        <v>87.265275352901256</v>
      </c>
      <c r="O6" s="2">
        <f t="shared" si="8"/>
        <v>76.55147689046035</v>
      </c>
      <c r="P6" s="2">
        <f t="shared" si="9"/>
        <v>73.440876874199589</v>
      </c>
      <c r="Q6" s="4">
        <f t="shared" si="10"/>
        <v>61.702158943849284</v>
      </c>
      <c r="R6" s="3">
        <f t="shared" si="11"/>
        <v>4.4689526214365296</v>
      </c>
      <c r="S6" s="2">
        <f t="shared" si="1"/>
        <v>4.3379634150653335</v>
      </c>
      <c r="T6" s="2">
        <f t="shared" si="1"/>
        <v>4.2964806862491178</v>
      </c>
      <c r="U6" s="4">
        <f t="shared" si="1"/>
        <v>4.1223189212853839</v>
      </c>
      <c r="V6" s="9">
        <f t="shared" si="12"/>
        <v>4.3064289110090916</v>
      </c>
      <c r="W6" s="10">
        <f t="shared" si="13"/>
        <v>0.143066228124266</v>
      </c>
    </row>
    <row r="7" spans="1:35">
      <c r="A7">
        <v>90</v>
      </c>
      <c r="B7" s="12">
        <v>62.893409391872602</v>
      </c>
      <c r="C7" s="12">
        <v>56.044523425590597</v>
      </c>
      <c r="D7" s="12">
        <v>63.6979366385929</v>
      </c>
      <c r="E7" s="12">
        <v>62.060027699172501</v>
      </c>
      <c r="F7" s="3">
        <f t="shared" si="2"/>
        <v>0.14589087284329724</v>
      </c>
      <c r="G7" s="2">
        <f t="shared" si="2"/>
        <v>0.13000383537329152</v>
      </c>
      <c r="H7" s="2">
        <f t="shared" si="2"/>
        <v>0.1477570967192986</v>
      </c>
      <c r="I7" s="2">
        <f t="shared" si="2"/>
        <v>0.1439577166710489</v>
      </c>
      <c r="J7" s="9">
        <f t="shared" si="3"/>
        <v>0.58356349137318897</v>
      </c>
      <c r="K7" s="6">
        <f t="shared" si="4"/>
        <v>0.52001534149316608</v>
      </c>
      <c r="L7" s="6">
        <f t="shared" si="5"/>
        <v>0.59102838687719439</v>
      </c>
      <c r="M7" s="10">
        <f t="shared" si="6"/>
        <v>0.57583086668419559</v>
      </c>
      <c r="N7" s="2">
        <f t="shared" si="7"/>
        <v>80.547125900764442</v>
      </c>
      <c r="O7" s="2">
        <f t="shared" si="8"/>
        <v>68.901142726526601</v>
      </c>
      <c r="P7" s="2">
        <f t="shared" si="9"/>
        <v>73.926842410228375</v>
      </c>
      <c r="Q7" s="4">
        <f t="shared" si="10"/>
        <v>61.687620301892231</v>
      </c>
      <c r="R7" s="3">
        <f t="shared" si="11"/>
        <v>4.3888424280523806</v>
      </c>
      <c r="S7" s="2">
        <f t="shared" si="1"/>
        <v>4.2326727631727401</v>
      </c>
      <c r="T7" s="2">
        <f t="shared" si="1"/>
        <v>4.3030759881229823</v>
      </c>
      <c r="U7" s="4">
        <f t="shared" si="1"/>
        <v>4.1220832673744487</v>
      </c>
      <c r="V7" s="9">
        <f t="shared" si="12"/>
        <v>4.2616686116806379</v>
      </c>
      <c r="W7" s="10">
        <f t="shared" si="13"/>
        <v>0.11286064854524816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66.256879318627</v>
      </c>
      <c r="C8" s="12">
        <v>60.203923278326101</v>
      </c>
      <c r="D8" s="12">
        <v>60.779137005767602</v>
      </c>
      <c r="E8" s="12">
        <v>66.323765235679502</v>
      </c>
      <c r="F8" s="3">
        <f t="shared" si="2"/>
        <v>0.15369295525767168</v>
      </c>
      <c r="G8" s="2">
        <f t="shared" si="2"/>
        <v>0.13965219886459052</v>
      </c>
      <c r="H8" s="2">
        <f t="shared" si="2"/>
        <v>0.14098649499481003</v>
      </c>
      <c r="I8" s="2">
        <f t="shared" si="2"/>
        <v>0.1538481073620665</v>
      </c>
      <c r="J8" s="9">
        <f t="shared" si="3"/>
        <v>0.61477182103068673</v>
      </c>
      <c r="K8" s="6">
        <f t="shared" si="4"/>
        <v>0.55860879545836206</v>
      </c>
      <c r="L8" s="6">
        <f t="shared" si="5"/>
        <v>0.56394597997924012</v>
      </c>
      <c r="M8" s="10">
        <f t="shared" si="6"/>
        <v>0.615392429448266</v>
      </c>
      <c r="N8" s="2">
        <f t="shared" si="7"/>
        <v>84.854697048095687</v>
      </c>
      <c r="O8" s="2">
        <f t="shared" si="8"/>
        <v>74.014709323100831</v>
      </c>
      <c r="P8" s="2">
        <f t="shared" si="9"/>
        <v>70.539328593145413</v>
      </c>
      <c r="Q8" s="4">
        <f t="shared" si="10"/>
        <v>65.925772168242048</v>
      </c>
      <c r="R8" s="3">
        <f t="shared" si="11"/>
        <v>4.4409403472264115</v>
      </c>
      <c r="S8" s="2">
        <f t="shared" si="1"/>
        <v>4.304263848087607</v>
      </c>
      <c r="T8" s="2">
        <f t="shared" si="1"/>
        <v>4.2561704066614663</v>
      </c>
      <c r="U8" s="4">
        <f t="shared" si="1"/>
        <v>4.1885294449996078</v>
      </c>
      <c r="V8" s="9">
        <f t="shared" si="12"/>
        <v>4.2974760117437736</v>
      </c>
      <c r="W8" s="10">
        <f t="shared" si="13"/>
        <v>0.10677639828829535</v>
      </c>
      <c r="Z8">
        <f>-LN(2)/Z5</f>
        <v>790.96274562342137</v>
      </c>
      <c r="AB8">
        <f>-LN(2)/AB5</f>
        <v>652.10253000962382</v>
      </c>
      <c r="AD8">
        <f>-LN(2)/AD5</f>
        <v>555.83384897442045</v>
      </c>
      <c r="AF8">
        <f>-LN(2)/AF5</f>
        <v>745.89376219580186</v>
      </c>
      <c r="AH8">
        <f>-LN(2)/AH5</f>
        <v>673.67791239546068</v>
      </c>
    </row>
    <row r="9" spans="1:35">
      <c r="A9">
        <v>240</v>
      </c>
      <c r="B9" s="12">
        <v>69.342637345556895</v>
      </c>
      <c r="C9" s="12">
        <v>67.290993611436406</v>
      </c>
      <c r="D9" s="12">
        <v>59.005256935846504</v>
      </c>
      <c r="E9" s="12">
        <v>64.799214855920695</v>
      </c>
      <c r="F9" s="3">
        <f t="shared" si="2"/>
        <v>0.16085084248758846</v>
      </c>
      <c r="G9" s="2">
        <f t="shared" si="2"/>
        <v>0.15609174136668469</v>
      </c>
      <c r="H9" s="2">
        <f t="shared" si="2"/>
        <v>0.13687170913374075</v>
      </c>
      <c r="I9" s="2">
        <f t="shared" si="2"/>
        <v>0.15031167981350152</v>
      </c>
      <c r="J9" s="9">
        <f t="shared" si="3"/>
        <v>0.64340336995035385</v>
      </c>
      <c r="K9" s="6">
        <f t="shared" si="4"/>
        <v>0.62436696546673875</v>
      </c>
      <c r="L9" s="6">
        <f t="shared" si="5"/>
        <v>0.547486836534963</v>
      </c>
      <c r="M9" s="10">
        <f t="shared" si="6"/>
        <v>0.60124671925400608</v>
      </c>
      <c r="N9" s="2">
        <f t="shared" si="7"/>
        <v>88.806604611983218</v>
      </c>
      <c r="O9" s="2">
        <f t="shared" si="8"/>
        <v>82.727554302198257</v>
      </c>
      <c r="P9" s="2">
        <f t="shared" si="9"/>
        <v>68.480590754779556</v>
      </c>
      <c r="Q9" s="4">
        <f t="shared" si="10"/>
        <v>64.410370251028255</v>
      </c>
      <c r="R9" s="3">
        <f t="shared" si="11"/>
        <v>4.4864610234934199</v>
      </c>
      <c r="S9" s="2">
        <f t="shared" si="1"/>
        <v>4.4155527303596784</v>
      </c>
      <c r="T9" s="2">
        <f t="shared" si="1"/>
        <v>4.2265503584723803</v>
      </c>
      <c r="U9" s="4">
        <f t="shared" si="1"/>
        <v>4.1652746488892465</v>
      </c>
      <c r="V9" s="9">
        <f t="shared" si="12"/>
        <v>4.3234596903036806</v>
      </c>
      <c r="W9" s="10">
        <f t="shared" si="13"/>
        <v>0.1521671105196119</v>
      </c>
    </row>
    <row r="10" spans="1:35" ht="16.5">
      <c r="A10" t="s">
        <v>1</v>
      </c>
      <c r="B10" s="12">
        <v>88.184771075228895</v>
      </c>
      <c r="C10" s="12">
        <v>90.472682993960703</v>
      </c>
      <c r="D10" s="12">
        <v>94.442543530090703</v>
      </c>
      <c r="E10" s="12">
        <v>151.71417259498199</v>
      </c>
      <c r="F10" s="3">
        <f t="shared" si="2"/>
        <v>0.20455805064551041</v>
      </c>
      <c r="G10" s="2">
        <f t="shared" si="2"/>
        <v>0.2098652119210685</v>
      </c>
      <c r="H10" s="2">
        <f t="shared" si="2"/>
        <v>0.21907391000696058</v>
      </c>
      <c r="I10" s="2">
        <f t="shared" si="2"/>
        <v>0.35192420440544281</v>
      </c>
      <c r="J10" s="9">
        <f t="shared" si="3"/>
        <v>0.81823220258204166</v>
      </c>
      <c r="K10" s="6">
        <f t="shared" si="4"/>
        <v>0.83946084768427398</v>
      </c>
      <c r="L10" s="6">
        <f t="shared" si="5"/>
        <v>0.87629564002784233</v>
      </c>
      <c r="M10" s="10">
        <f t="shared" si="6"/>
        <v>1.4076968176217712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1.7522949186533203</v>
      </c>
      <c r="AB11">
        <f t="shared" ref="AB11:AH11" si="14">(0.693/AB8)*(100/0.05)</f>
        <v>2.1254326370724943</v>
      </c>
      <c r="AD11">
        <f t="shared" si="14"/>
        <v>2.4935509101457831</v>
      </c>
      <c r="AF11">
        <f t="shared" si="14"/>
        <v>1.8581734695297882</v>
      </c>
      <c r="AH11">
        <f t="shared" si="14"/>
        <v>2.0573629838503504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5.4040775291268393</v>
      </c>
      <c r="AB14">
        <f>(0.693/AB8)*(25.7)*(0.1/50000)*(120000000)</f>
        <v>6.5548342527315713</v>
      </c>
      <c r="AD14">
        <f>(0.693/AD8)*(25.7)*(0.1/50000)*(120000000)</f>
        <v>7.6901110068895937</v>
      </c>
      <c r="AF14">
        <f>(0.693/AF8)*(25.7)*(0.1/50000)*(120000000)</f>
        <v>5.730606980029866</v>
      </c>
      <c r="AH14">
        <f>(0.693/AH8)*(25.7)*(0.1/50000)*(120000000)</f>
        <v>6.3449074421944793</v>
      </c>
    </row>
    <row r="17" spans="1:2">
      <c r="A17" s="1" t="s">
        <v>5</v>
      </c>
      <c r="B17">
        <v>431.09899999999999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75F6-FF3F-4177-928C-25C41C592894}">
  <dimension ref="A2:AI38"/>
  <sheetViews>
    <sheetView workbookViewId="0">
      <selection activeCell="K3" sqref="K3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4.80131289364585</v>
      </c>
      <c r="C3" s="12">
        <v>3.3435340571674699</v>
      </c>
      <c r="D3" s="12">
        <v>3.6257738803941</v>
      </c>
      <c r="E3" s="12">
        <v>3.7829264445826101</v>
      </c>
      <c r="F3" s="3">
        <f>B3/$B$17</f>
        <v>8.5115626211384483E-3</v>
      </c>
      <c r="G3" s="2">
        <f>C3/$B$17</f>
        <v>5.9272745046782538E-3</v>
      </c>
      <c r="H3" s="2">
        <f>D3/$B$17</f>
        <v>6.4276172198451326E-3</v>
      </c>
      <c r="I3" s="2">
        <f>E3/$B$17</f>
        <v>6.7062105797849117E-3</v>
      </c>
      <c r="J3" s="22">
        <f>F3*4</f>
        <v>3.4046250484553793E-2</v>
      </c>
      <c r="K3" s="6">
        <f t="shared" ref="K3:M3" si="0">G3*4</f>
        <v>2.3709098018713015E-2</v>
      </c>
      <c r="L3" s="6">
        <f t="shared" si="0"/>
        <v>2.571046887938053E-2</v>
      </c>
      <c r="M3" s="23">
        <f t="shared" si="0"/>
        <v>2.6824842319139647E-2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/>
      <c r="C4" s="12">
        <v>15.8390040118665</v>
      </c>
      <c r="D4" s="12">
        <v>16.046235215536601</v>
      </c>
      <c r="E4" s="12">
        <v>12.9543490843184</v>
      </c>
      <c r="F4" s="3"/>
      <c r="G4" s="2">
        <f t="shared" ref="F4:I10" si="2">C4/$B$17</f>
        <v>2.8078710446445002E-2</v>
      </c>
      <c r="H4" s="2">
        <f t="shared" si="2"/>
        <v>2.8446081081553224E-2</v>
      </c>
      <c r="I4" s="2">
        <f t="shared" si="2"/>
        <v>2.2964917281934717E-2</v>
      </c>
      <c r="J4" s="22"/>
      <c r="K4" s="6">
        <f>G4*4</f>
        <v>0.11231484178578001</v>
      </c>
      <c r="L4" s="6">
        <f>H4*4</f>
        <v>0.1137843243262129</v>
      </c>
      <c r="M4" s="23">
        <f>I4*4</f>
        <v>9.1859669127738866E-2</v>
      </c>
      <c r="N4" s="2"/>
      <c r="O4" s="2">
        <f>(K4/$K$3)*100</f>
        <v>473.72043296262314</v>
      </c>
      <c r="P4" s="2">
        <f>(L4/$L$3)*100</f>
        <v>442.56028491750487</v>
      </c>
      <c r="Q4" s="4">
        <f>(M4/$M$3)*100</f>
        <v>342.44253157155214</v>
      </c>
      <c r="R4" s="3"/>
      <c r="S4" s="2">
        <f>LN(O4)</f>
        <v>6.1606173438160257</v>
      </c>
      <c r="T4" s="2">
        <f>LN(P4)</f>
        <v>6.0925766922702591</v>
      </c>
      <c r="U4" s="4">
        <f>LN(Q4)</f>
        <v>5.8361038525918252</v>
      </c>
      <c r="V4" s="9">
        <f>AVERAGE(R4:U4)</f>
        <v>6.0297659628927036</v>
      </c>
      <c r="W4" s="10">
        <f>_xlfn.STDEV.S(R4:U4)</f>
        <v>0.171131944096756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3.3965907470423602</v>
      </c>
      <c r="C5" s="12">
        <v>1.96367541456709</v>
      </c>
      <c r="D5" s="12">
        <v>2.5370610107065499</v>
      </c>
      <c r="E5" s="12">
        <v>2.6808449409681998</v>
      </c>
      <c r="F5" s="3">
        <f t="shared" si="2"/>
        <v>6.021331140507612E-3</v>
      </c>
      <c r="G5" s="2">
        <f t="shared" si="2"/>
        <v>3.4811199829940988E-3</v>
      </c>
      <c r="H5" s="2">
        <f t="shared" si="2"/>
        <v>4.497593500905968E-3</v>
      </c>
      <c r="I5" s="2">
        <f t="shared" si="2"/>
        <v>4.7524875170728937E-3</v>
      </c>
      <c r="J5" s="22">
        <f t="shared" ref="J5:J10" si="3">F5*4</f>
        <v>2.4085324562030448E-2</v>
      </c>
      <c r="K5" s="6">
        <f t="shared" ref="K5:K10" si="4">G5*4</f>
        <v>1.3924479931976395E-2</v>
      </c>
      <c r="L5" s="6">
        <f t="shared" ref="L5:L10" si="5">H5*4</f>
        <v>1.7990374003623872E-2</v>
      </c>
      <c r="M5" s="23">
        <f t="shared" ref="M5:M10" si="6">I5*4</f>
        <v>1.9009950068291575E-2</v>
      </c>
      <c r="N5" s="2">
        <f t="shared" ref="N5:N9" si="7">(J5/$J$3)*100</f>
        <v>70.742957650968208</v>
      </c>
      <c r="O5" s="2">
        <f t="shared" ref="O5:O9" si="8">(K5/$K$3)*100</f>
        <v>58.730534248861524</v>
      </c>
      <c r="P5" s="2">
        <f t="shared" ref="P5:P9" si="9">(L5/$L$3)*100</f>
        <v>69.972951827618843</v>
      </c>
      <c r="Q5" s="4">
        <f t="shared" ref="Q5:Q9" si="10">(M5/$M$3)*100</f>
        <v>70.866959224315323</v>
      </c>
      <c r="R5" s="3">
        <f t="shared" ref="R5:R9" si="11">LN(N5)</f>
        <v>4.2590529930668453</v>
      </c>
      <c r="S5" s="2">
        <f t="shared" si="1"/>
        <v>4.0729597661874433</v>
      </c>
      <c r="T5" s="2">
        <f t="shared" si="1"/>
        <v>4.2481087649141029</v>
      </c>
      <c r="U5" s="4">
        <f t="shared" si="1"/>
        <v>4.2608043055141236</v>
      </c>
      <c r="V5" s="9">
        <f t="shared" ref="V5:V9" si="12">AVERAGE(R5:U5)</f>
        <v>4.2102314574206288</v>
      </c>
      <c r="W5" s="10">
        <f t="shared" ref="W5:W9" si="13">_xlfn.STDEV.S(R5:U5)</f>
        <v>9.1686718311353957E-2</v>
      </c>
      <c r="Z5" t="e" cm="1">
        <f t="array" ref="Z5">LINEST(R3:R9,A3:A9)</f>
        <v>#VALUE!</v>
      </c>
      <c r="AB5" cm="1">
        <f t="array" ref="AB5:AC5">LINEST(S3:S9,A3:A9)</f>
        <v>-3.0571682169804157E-3</v>
      </c>
      <c r="AC5">
        <v>4.8588831201525826</v>
      </c>
      <c r="AD5" cm="1">
        <f t="array" ref="AD5:AE5">LINEST(T3:T9,A3:A9)</f>
        <v>-2.8360213181163585E-3</v>
      </c>
      <c r="AE5">
        <v>4.9033418817831107</v>
      </c>
      <c r="AF5" cm="1">
        <f t="array" ref="AF5:AG5">LINEST(U3:U9,A3:A9)</f>
        <v>-2.6769418476261958E-3</v>
      </c>
      <c r="AG5">
        <v>4.8393351334921366</v>
      </c>
      <c r="AH5" cm="1">
        <f t="array" ref="AH5:AI5">LINEST(V3:V9,A3:A9)</f>
        <v>-2.9918289668325383E-3</v>
      </c>
      <c r="AI5">
        <v>4.8500319112499044</v>
      </c>
    </row>
    <row r="6" spans="1:35">
      <c r="A6">
        <v>60</v>
      </c>
      <c r="B6" s="12">
        <v>2.8256906678005498</v>
      </c>
      <c r="C6" s="12">
        <v>2.3479116663016</v>
      </c>
      <c r="D6" s="12">
        <v>2.9965201373905601</v>
      </c>
      <c r="E6" s="12">
        <v>2.9937172345851999</v>
      </c>
      <c r="F6" s="3">
        <f t="shared" si="2"/>
        <v>5.0092638408924589E-3</v>
      </c>
      <c r="G6" s="2">
        <f t="shared" si="2"/>
        <v>4.1622776143323886E-3</v>
      </c>
      <c r="H6" s="2">
        <f t="shared" si="2"/>
        <v>5.3121030351210886E-3</v>
      </c>
      <c r="I6" s="2">
        <f t="shared" si="2"/>
        <v>5.3071341686303499E-3</v>
      </c>
      <c r="J6" s="22">
        <f t="shared" si="3"/>
        <v>2.0037055363569835E-2</v>
      </c>
      <c r="K6" s="6">
        <f t="shared" si="4"/>
        <v>1.6649110457329554E-2</v>
      </c>
      <c r="L6" s="6">
        <f t="shared" si="5"/>
        <v>2.1248412140484355E-2</v>
      </c>
      <c r="M6" s="23">
        <f t="shared" si="6"/>
        <v>2.12285366745214E-2</v>
      </c>
      <c r="N6" s="2">
        <f t="shared" si="7"/>
        <v>58.852458283652432</v>
      </c>
      <c r="O6" s="2">
        <f t="shared" si="8"/>
        <v>70.22245403089066</v>
      </c>
      <c r="P6" s="2">
        <f t="shared" si="9"/>
        <v>82.64498107821484</v>
      </c>
      <c r="Q6" s="4">
        <f t="shared" si="10"/>
        <v>79.137600966902028</v>
      </c>
      <c r="R6" s="3">
        <f t="shared" si="11"/>
        <v>4.0750336048585396</v>
      </c>
      <c r="S6" s="2">
        <f t="shared" si="1"/>
        <v>4.2516681178779994</v>
      </c>
      <c r="T6" s="2">
        <f t="shared" si="1"/>
        <v>4.4145540974167199</v>
      </c>
      <c r="U6" s="4">
        <f t="shared" si="1"/>
        <v>4.3711881217108717</v>
      </c>
      <c r="V6" s="9">
        <f t="shared" si="12"/>
        <v>4.2781109854660331</v>
      </c>
      <c r="W6" s="10">
        <f t="shared" si="13"/>
        <v>0.15189878631400905</v>
      </c>
    </row>
    <row r="7" spans="1:35">
      <c r="A7">
        <v>90</v>
      </c>
      <c r="B7" s="12">
        <v>2.8578910671001001</v>
      </c>
      <c r="C7" s="12">
        <v>2.7662729793851399</v>
      </c>
      <c r="D7" s="12">
        <v>2.7564339619715201</v>
      </c>
      <c r="E7" s="12">
        <v>2.62240241375271</v>
      </c>
      <c r="F7" s="3">
        <f t="shared" si="2"/>
        <v>5.0663473347481716E-3</v>
      </c>
      <c r="G7" s="2">
        <f t="shared" si="2"/>
        <v>4.9039306982804967E-3</v>
      </c>
      <c r="H7" s="2">
        <f t="shared" si="2"/>
        <v>4.8864885080501267E-3</v>
      </c>
      <c r="I7" s="2">
        <f t="shared" si="2"/>
        <v>4.6488830986250677E-3</v>
      </c>
      <c r="J7" s="22">
        <f t="shared" si="3"/>
        <v>2.0265389338992686E-2</v>
      </c>
      <c r="K7" s="6">
        <f t="shared" si="4"/>
        <v>1.9615722793121987E-2</v>
      </c>
      <c r="L7" s="6">
        <f t="shared" si="5"/>
        <v>1.9545954032200507E-2</v>
      </c>
      <c r="M7" s="23">
        <f t="shared" si="6"/>
        <v>1.8595532394500271E-2</v>
      </c>
      <c r="N7" s="2">
        <f t="shared" si="7"/>
        <v>59.523116497620641</v>
      </c>
      <c r="O7" s="2">
        <f t="shared" si="8"/>
        <v>82.735002308564304</v>
      </c>
      <c r="P7" s="2">
        <f t="shared" si="9"/>
        <v>76.02332778876746</v>
      </c>
      <c r="Q7" s="4">
        <f t="shared" si="10"/>
        <v>69.322056671446958</v>
      </c>
      <c r="R7" s="3">
        <f t="shared" si="11"/>
        <v>4.0863647496651723</v>
      </c>
      <c r="S7" s="2">
        <f t="shared" si="1"/>
        <v>4.415642756846923</v>
      </c>
      <c r="T7" s="2">
        <f t="shared" si="1"/>
        <v>4.3310402377775237</v>
      </c>
      <c r="U7" s="4">
        <f t="shared" si="1"/>
        <v>4.2387631336433893</v>
      </c>
      <c r="V7" s="9">
        <f t="shared" si="12"/>
        <v>4.2679527194832518</v>
      </c>
      <c r="W7" s="10">
        <f t="shared" si="13"/>
        <v>0.14097116112307881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4.0180591449329501</v>
      </c>
      <c r="C8" s="12">
        <v>3.11189968587292</v>
      </c>
      <c r="D8" s="12">
        <v>4.0743578836086796</v>
      </c>
      <c r="E8" s="12">
        <v>4.7127597947239801</v>
      </c>
      <c r="F8" s="3">
        <f t="shared" si="2"/>
        <v>7.1230437976237083E-3</v>
      </c>
      <c r="G8" s="2">
        <f t="shared" si="2"/>
        <v>5.5166429753124397E-3</v>
      </c>
      <c r="H8" s="2">
        <f t="shared" si="2"/>
        <v>7.2228477992258011E-3</v>
      </c>
      <c r="I8" s="2">
        <f t="shared" si="2"/>
        <v>8.3545794660170938E-3</v>
      </c>
      <c r="J8" s="22">
        <f t="shared" si="3"/>
        <v>2.8492175190494833E-2</v>
      </c>
      <c r="K8" s="6">
        <f t="shared" si="4"/>
        <v>2.2066571901249759E-2</v>
      </c>
      <c r="L8" s="6">
        <f t="shared" si="5"/>
        <v>2.8891391196903204E-2</v>
      </c>
      <c r="M8" s="23">
        <f t="shared" si="6"/>
        <v>3.3418317864068375E-2</v>
      </c>
      <c r="N8" s="2">
        <f t="shared" si="7"/>
        <v>83.686675580975503</v>
      </c>
      <c r="O8" s="2">
        <f t="shared" si="8"/>
        <v>93.072169526791569</v>
      </c>
      <c r="P8" s="2">
        <f t="shared" si="9"/>
        <v>112.37208987687397</v>
      </c>
      <c r="Q8" s="4">
        <f t="shared" si="10"/>
        <v>124.5797364490909</v>
      </c>
      <c r="R8" s="3">
        <f t="shared" si="11"/>
        <v>4.4270797722420081</v>
      </c>
      <c r="S8" s="2">
        <f t="shared" si="1"/>
        <v>4.5333752086253121</v>
      </c>
      <c r="T8" s="2">
        <f t="shared" si="1"/>
        <v>4.7218155959214156</v>
      </c>
      <c r="U8" s="4">
        <f t="shared" si="1"/>
        <v>4.8249459643083572</v>
      </c>
      <c r="V8" s="9">
        <f t="shared" si="12"/>
        <v>4.6268041352742735</v>
      </c>
      <c r="W8" s="10">
        <f t="shared" si="13"/>
        <v>0.17972770848396996</v>
      </c>
      <c r="Z8" t="e">
        <f>-LN(2)/Z5</f>
        <v>#VALUE!</v>
      </c>
      <c r="AB8">
        <f>-LN(2)/AB5</f>
        <v>226.72850538939957</v>
      </c>
      <c r="AD8">
        <f>-LN(2)/AD5</f>
        <v>244.40831108431968</v>
      </c>
      <c r="AF8">
        <f>-LN(2)/AF5</f>
        <v>258.93247594250141</v>
      </c>
      <c r="AH8">
        <f>-LN(2)/AH5</f>
        <v>231.68008206491265</v>
      </c>
    </row>
    <row r="9" spans="1:35">
      <c r="A9">
        <v>240</v>
      </c>
      <c r="B9" s="12">
        <v>3.2732622689565298</v>
      </c>
      <c r="C9" s="12">
        <v>2.4057898361875099</v>
      </c>
      <c r="D9" s="12">
        <v>2.7705152962345001</v>
      </c>
      <c r="E9" s="12">
        <v>2.6591203192680499</v>
      </c>
      <c r="F9" s="3">
        <f t="shared" si="2"/>
        <v>5.8026996771038284E-3</v>
      </c>
      <c r="G9" s="2">
        <f t="shared" si="2"/>
        <v>4.2648815641880148E-3</v>
      </c>
      <c r="H9" s="2">
        <f t="shared" si="2"/>
        <v>4.9114512965672333E-3</v>
      </c>
      <c r="I9" s="2">
        <f t="shared" si="2"/>
        <v>4.7139750347337233E-3</v>
      </c>
      <c r="J9" s="22">
        <f t="shared" si="3"/>
        <v>2.3210798708415314E-2</v>
      </c>
      <c r="K9" s="6">
        <f t="shared" si="4"/>
        <v>1.7059526256752059E-2</v>
      </c>
      <c r="L9" s="6">
        <f t="shared" si="5"/>
        <v>1.9645805186268933E-2</v>
      </c>
      <c r="M9" s="23">
        <f t="shared" si="6"/>
        <v>1.8855900138934893E-2</v>
      </c>
      <c r="N9" s="2">
        <f t="shared" si="7"/>
        <v>68.174316930863384</v>
      </c>
      <c r="O9" s="2">
        <f t="shared" si="8"/>
        <v>71.953501745563614</v>
      </c>
      <c r="P9" s="2">
        <f t="shared" si="9"/>
        <v>76.411695478741819</v>
      </c>
      <c r="Q9" s="4">
        <f t="shared" si="10"/>
        <v>70.292678385964365</v>
      </c>
      <c r="R9" s="3">
        <f t="shared" si="11"/>
        <v>4.2220679093321865</v>
      </c>
      <c r="S9" s="2">
        <f t="shared" si="1"/>
        <v>4.2760201013021453</v>
      </c>
      <c r="T9" s="2">
        <f t="shared" si="1"/>
        <v>4.3361357666390781</v>
      </c>
      <c r="U9" s="4">
        <f t="shared" si="1"/>
        <v>4.2526676452557606</v>
      </c>
      <c r="V9" s="9">
        <f t="shared" si="12"/>
        <v>4.2717228556322926</v>
      </c>
      <c r="W9" s="10">
        <f t="shared" si="13"/>
        <v>4.8291490483229206E-2</v>
      </c>
    </row>
    <row r="10" spans="1:35" ht="16.5">
      <c r="A10" t="s">
        <v>1</v>
      </c>
      <c r="B10" s="12">
        <v>13.648072442222899</v>
      </c>
      <c r="C10" s="12">
        <v>8.4361042492508993</v>
      </c>
      <c r="D10" s="12">
        <v>12.3503897591022</v>
      </c>
      <c r="E10" s="12">
        <v>12.9570773846353</v>
      </c>
      <c r="F10" s="3">
        <f t="shared" si="2"/>
        <v>2.4194720448973663E-2</v>
      </c>
      <c r="G10" s="2">
        <f t="shared" si="2"/>
        <v>1.4955165636253065E-2</v>
      </c>
      <c r="H10" s="2">
        <f t="shared" si="2"/>
        <v>2.1894243961726526E-2</v>
      </c>
      <c r="I10" s="2">
        <f t="shared" si="2"/>
        <v>2.2969753896317276E-2</v>
      </c>
      <c r="J10" s="22">
        <f t="shared" si="3"/>
        <v>9.6778881795894653E-2</v>
      </c>
      <c r="K10" s="6">
        <f t="shared" si="4"/>
        <v>5.9820662545012261E-2</v>
      </c>
      <c r="L10" s="6">
        <f t="shared" si="5"/>
        <v>8.7576975846906102E-2</v>
      </c>
      <c r="M10" s="23">
        <f t="shared" si="6"/>
        <v>9.1879015585269105E-2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 t="e">
        <f>(0.693/Z8)*(100/0.05)</f>
        <v>#VALUE!</v>
      </c>
      <c r="AB11">
        <f t="shared" ref="AB11:AH11" si="14">(0.693/AB8)*(100/0.05)</f>
        <v>6.1130381361601858</v>
      </c>
      <c r="AD11">
        <f t="shared" si="14"/>
        <v>5.6708382536215662</v>
      </c>
      <c r="AF11">
        <f t="shared" si="14"/>
        <v>5.3527468694493745</v>
      </c>
      <c r="AH11">
        <f t="shared" si="14"/>
        <v>5.9823873837012336</v>
      </c>
    </row>
    <row r="12" spans="1:35">
      <c r="A12" s="21" t="s">
        <v>44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 t="e">
        <f>(0.693/Z8)*(25.7)*(0.1/50000)*(120000000)</f>
        <v>#VALUE!</v>
      </c>
      <c r="AB14">
        <f>(0.693/AB8)*(25.7)*(0.1/50000)*(120000000)</f>
        <v>18.852609611918016</v>
      </c>
      <c r="AD14">
        <f>(0.693/AD8)*(25.7)*(0.1/50000)*(120000000)</f>
        <v>17.488865174168907</v>
      </c>
      <c r="AF14">
        <f>(0.693/AF8)*(25.7)*(0.1/50000)*(120000000)</f>
        <v>16.507871345381872</v>
      </c>
      <c r="AH14">
        <f>(0.693/AH8)*(25.7)*(0.1/50000)*(120000000)</f>
        <v>18.449682691334605</v>
      </c>
    </row>
    <row r="17" spans="1:2">
      <c r="A17" s="1" t="s">
        <v>5</v>
      </c>
      <c r="B17">
        <v>564.09299999999996</v>
      </c>
    </row>
    <row r="38" spans="20:20">
      <c r="T38">
        <f>-LN(2)/-0.0007</f>
        <v>990.21025794277898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BD5E8-36AF-4F24-9361-677E11F294C5}">
  <dimension ref="A2:AI17"/>
  <sheetViews>
    <sheetView workbookViewId="0">
      <selection activeCell="J14" sqref="J14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3.97212911572728</v>
      </c>
      <c r="C3" s="12">
        <v>4.7857496186822397</v>
      </c>
      <c r="D3" s="12">
        <v>4.9239062604653601</v>
      </c>
      <c r="E3" s="12">
        <v>5.1674736622151398</v>
      </c>
      <c r="F3" s="3">
        <f>B3/$B$17</f>
        <v>5.4695119262704013E-3</v>
      </c>
      <c r="G3" s="2">
        <f>C3/$B$17</f>
        <v>6.5898448547118474E-3</v>
      </c>
      <c r="H3" s="2">
        <f>D3/$B$17</f>
        <v>6.7800827291390206E-3</v>
      </c>
      <c r="I3" s="2">
        <f>E3/$B$17</f>
        <v>7.1154683044584157E-3</v>
      </c>
      <c r="J3" s="9">
        <f>F3*4</f>
        <v>2.1878047705081605E-2</v>
      </c>
      <c r="K3" s="6">
        <f t="shared" ref="K3:M3" si="0">G3*4</f>
        <v>2.635937941884739E-2</v>
      </c>
      <c r="L3" s="6">
        <f t="shared" si="0"/>
        <v>2.7120330916556083E-2</v>
      </c>
      <c r="M3" s="10">
        <f t="shared" si="0"/>
        <v>2.8461873217833663E-2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34.598332875148799</v>
      </c>
      <c r="C4" s="12">
        <v>43.622706615982203</v>
      </c>
      <c r="D4" s="12">
        <v>46.902655951381902</v>
      </c>
      <c r="E4" s="12">
        <v>52.096223710950902</v>
      </c>
      <c r="F4" s="3">
        <f t="shared" ref="F4:I10" si="2">B4/$B$17</f>
        <v>4.7640947405369366E-2</v>
      </c>
      <c r="G4" s="2">
        <f t="shared" si="2"/>
        <v>6.0067260439147049E-2</v>
      </c>
      <c r="H4" s="2">
        <f t="shared" si="2"/>
        <v>6.4583659953075398E-2</v>
      </c>
      <c r="I4" s="2">
        <f t="shared" si="2"/>
        <v>7.1735059107847096E-2</v>
      </c>
      <c r="J4" s="9">
        <f t="shared" ref="J4:J10" si="3">F4*4</f>
        <v>0.19056378962147746</v>
      </c>
      <c r="K4" s="6">
        <f t="shared" ref="K4:K10" si="4">G4*4</f>
        <v>0.2402690417565882</v>
      </c>
      <c r="L4" s="6">
        <f t="shared" ref="L4:L10" si="5">H4*4</f>
        <v>0.25833463981230159</v>
      </c>
      <c r="M4" s="10">
        <f t="shared" ref="M4:M10" si="6">I4*4</f>
        <v>0.28694023643138838</v>
      </c>
      <c r="N4" s="2">
        <f t="shared" ref="N4:N9" si="7">(J4/$J$3)*100</f>
        <v>871.02739782953881</v>
      </c>
      <c r="O4" s="2">
        <f t="shared" ref="O4:O9" si="8">(K4/$K$3)*100</f>
        <v>911.51251301763148</v>
      </c>
      <c r="P4" s="2">
        <f t="shared" ref="P4:P9" si="9">(L4/$L$3)*100</f>
        <v>952.54973328734968</v>
      </c>
      <c r="Q4" s="4">
        <f t="shared" ref="Q4:Q9" si="10">(M4/$M$3)*100</f>
        <v>1008.15654062993</v>
      </c>
      <c r="R4" s="3">
        <f t="shared" ref="R4:R9" si="11">LN(N4)</f>
        <v>6.7696734319600118</v>
      </c>
      <c r="S4" s="2">
        <f t="shared" si="1"/>
        <v>6.8151053219648432</v>
      </c>
      <c r="T4" s="2">
        <f t="shared" si="1"/>
        <v>6.8591423190628218</v>
      </c>
      <c r="U4" s="4">
        <f t="shared" si="1"/>
        <v>6.9158787348177677</v>
      </c>
      <c r="V4" s="9">
        <f t="shared" ref="V4:V9" si="12">AVERAGE(R4:U4)</f>
        <v>6.8399499519513611</v>
      </c>
      <c r="W4" s="10">
        <f t="shared" ref="W4:W9" si="13">_xlfn.STDEV.S(R4:U4)</f>
        <v>6.2422143304483708E-2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2.2929917517276399</v>
      </c>
      <c r="C5" s="12">
        <v>2.2458635396029698</v>
      </c>
      <c r="D5" s="12">
        <v>2.9857896199116101</v>
      </c>
      <c r="E5" s="12">
        <v>1.6880429424983101</v>
      </c>
      <c r="F5" s="3">
        <f t="shared" si="2"/>
        <v>3.1573862197119646E-3</v>
      </c>
      <c r="G5" s="2">
        <f t="shared" si="2"/>
        <v>3.0924919751469846E-3</v>
      </c>
      <c r="H5" s="2">
        <f t="shared" si="2"/>
        <v>4.1113497219364224E-3</v>
      </c>
      <c r="I5" s="2">
        <f t="shared" si="2"/>
        <v>2.3243884418295419E-3</v>
      </c>
      <c r="J5" s="9">
        <f t="shared" si="3"/>
        <v>1.2629544878847859E-2</v>
      </c>
      <c r="K5" s="6">
        <f t="shared" si="4"/>
        <v>1.2369967900587938E-2</v>
      </c>
      <c r="L5" s="6">
        <f t="shared" si="5"/>
        <v>1.6445398887745689E-2</v>
      </c>
      <c r="M5" s="10">
        <f t="shared" si="6"/>
        <v>9.2975537673181674E-3</v>
      </c>
      <c r="N5" s="2">
        <f t="shared" si="7"/>
        <v>57.727019563607584</v>
      </c>
      <c r="O5" s="2">
        <f t="shared" si="8"/>
        <v>46.928145401417183</v>
      </c>
      <c r="P5" s="2">
        <f t="shared" si="9"/>
        <v>60.638636520863052</v>
      </c>
      <c r="Q5" s="4">
        <f t="shared" si="10"/>
        <v>32.666696587955066</v>
      </c>
      <c r="R5" s="3">
        <f t="shared" si="11"/>
        <v>4.055725340572395</v>
      </c>
      <c r="S5" s="2">
        <f t="shared" si="1"/>
        <v>3.8486176106239447</v>
      </c>
      <c r="T5" s="2">
        <f t="shared" si="1"/>
        <v>4.1049322562670651</v>
      </c>
      <c r="U5" s="4">
        <f t="shared" si="1"/>
        <v>3.4863561059598509</v>
      </c>
      <c r="V5" s="9">
        <f t="shared" si="12"/>
        <v>3.8739078283558137</v>
      </c>
      <c r="W5" s="10">
        <f t="shared" si="13"/>
        <v>0.28122697042623207</v>
      </c>
      <c r="Z5" cm="1">
        <f t="array" ref="Z5:AA5">LINEST(R3:R9,A3:A9)</f>
        <v>-4.1062698085258028E-3</v>
      </c>
      <c r="AA5">
        <v>4.9777418815307364</v>
      </c>
      <c r="AB5" cm="1">
        <f t="array" ref="AB5:AC5">LINEST(S3:S9,A3:A9)</f>
        <v>-5.1312767433016864E-3</v>
      </c>
      <c r="AC5">
        <v>4.8691225125357285</v>
      </c>
      <c r="AD5" cm="1">
        <f t="array" ref="AD5:AE5">LINEST(T3:T9,A3:A9)</f>
        <v>3.1956610480550533E-4</v>
      </c>
      <c r="AE5">
        <v>4.6144463132686475</v>
      </c>
      <c r="AF5" cm="1">
        <f t="array" ref="AF5:AG5">LINEST(U3:U9,A3:A9)</f>
        <v>3.516293550663265E-4</v>
      </c>
      <c r="AG5">
        <v>4.5986058407159041</v>
      </c>
      <c r="AH5" cm="1">
        <f t="array" ref="AH5:AI5">LINEST(V3:V9,A3:A9)</f>
        <v>-2.141587772988915E-3</v>
      </c>
      <c r="AI5">
        <v>4.7649791370127543</v>
      </c>
    </row>
    <row r="6" spans="1:35">
      <c r="A6">
        <v>60</v>
      </c>
      <c r="B6" s="12">
        <v>3.4133045056005802</v>
      </c>
      <c r="C6" s="12">
        <v>2.3015301240978601</v>
      </c>
      <c r="D6" s="12">
        <v>2.2012335684583499</v>
      </c>
      <c r="E6" s="12">
        <v>2.9337337551713101</v>
      </c>
      <c r="F6" s="3">
        <f t="shared" si="2"/>
        <v>4.70002589479185E-3</v>
      </c>
      <c r="G6" s="2">
        <f t="shared" si="2"/>
        <v>3.1691433223008381E-3</v>
      </c>
      <c r="H6" s="2">
        <f t="shared" si="2"/>
        <v>3.0310377393120785E-3</v>
      </c>
      <c r="I6" s="2">
        <f t="shared" si="2"/>
        <v>4.0396702360148634E-3</v>
      </c>
      <c r="J6" s="9">
        <f t="shared" si="3"/>
        <v>1.88001035791674E-2</v>
      </c>
      <c r="K6" s="6">
        <f t="shared" si="4"/>
        <v>1.2676573289203352E-2</v>
      </c>
      <c r="L6" s="6">
        <f t="shared" si="5"/>
        <v>1.2124150957248314E-2</v>
      </c>
      <c r="M6" s="10">
        <f t="shared" si="6"/>
        <v>1.6158680944059454E-2</v>
      </c>
      <c r="N6" s="2">
        <f t="shared" si="7"/>
        <v>85.931358376189607</v>
      </c>
      <c r="O6" s="2">
        <f t="shared" si="8"/>
        <v>48.091319176275427</v>
      </c>
      <c r="P6" s="2">
        <f t="shared" si="9"/>
        <v>44.705025888334248</v>
      </c>
      <c r="Q6" s="4">
        <f t="shared" si="10"/>
        <v>56.77307610918151</v>
      </c>
      <c r="R6" s="3">
        <f t="shared" si="11"/>
        <v>4.4535488191390868</v>
      </c>
      <c r="S6" s="2">
        <f t="shared" si="1"/>
        <v>3.8731016863185239</v>
      </c>
      <c r="T6" s="2">
        <f t="shared" si="1"/>
        <v>3.8000859312797042</v>
      </c>
      <c r="U6" s="4">
        <f t="shared" si="1"/>
        <v>4.0390622011855291</v>
      </c>
      <c r="V6" s="9">
        <f t="shared" si="12"/>
        <v>4.041449659480711</v>
      </c>
      <c r="W6" s="10">
        <f t="shared" si="13"/>
        <v>0.29236330521411014</v>
      </c>
    </row>
    <row r="7" spans="1:35">
      <c r="A7">
        <v>90</v>
      </c>
      <c r="B7" s="12">
        <v>2.1348589448876898</v>
      </c>
      <c r="C7" s="12">
        <v>2.2079485965478098</v>
      </c>
      <c r="D7" s="12">
        <v>1.68349163606401</v>
      </c>
      <c r="E7" s="12">
        <v>2.1744985327449999</v>
      </c>
      <c r="F7" s="3">
        <f t="shared" si="2"/>
        <v>2.939641718527149E-3</v>
      </c>
      <c r="G7" s="2">
        <f t="shared" si="2"/>
        <v>3.0402841472586682E-3</v>
      </c>
      <c r="H7" s="2">
        <f t="shared" si="2"/>
        <v>2.3181214187552031E-3</v>
      </c>
      <c r="I7" s="2">
        <f t="shared" si="2"/>
        <v>2.9942243346056559E-3</v>
      </c>
      <c r="J7" s="9">
        <f t="shared" si="3"/>
        <v>1.1758566874108596E-2</v>
      </c>
      <c r="K7" s="6">
        <f t="shared" si="4"/>
        <v>1.2161136589034673E-2</v>
      </c>
      <c r="L7" s="6">
        <f t="shared" si="5"/>
        <v>9.2724856750208123E-3</v>
      </c>
      <c r="M7" s="10">
        <f t="shared" si="6"/>
        <v>1.1976897338422623E-2</v>
      </c>
      <c r="N7" s="2">
        <f t="shared" si="7"/>
        <v>53.745960483381886</v>
      </c>
      <c r="O7" s="2">
        <f t="shared" si="8"/>
        <v>46.135898709129933</v>
      </c>
      <c r="P7" s="2">
        <f t="shared" si="9"/>
        <v>34.19016421130857</v>
      </c>
      <c r="Q7" s="4">
        <f t="shared" si="10"/>
        <v>42.080495710022802</v>
      </c>
      <c r="R7" s="3">
        <f t="shared" si="11"/>
        <v>3.9842685103860376</v>
      </c>
      <c r="S7" s="2">
        <f t="shared" si="1"/>
        <v>3.8315913608262626</v>
      </c>
      <c r="T7" s="2">
        <f t="shared" si="1"/>
        <v>3.5319380065442845</v>
      </c>
      <c r="U7" s="4">
        <f t="shared" si="1"/>
        <v>3.7395843485412188</v>
      </c>
      <c r="V7" s="9">
        <f t="shared" si="12"/>
        <v>3.7718455565744504</v>
      </c>
      <c r="W7" s="10">
        <f t="shared" si="13"/>
        <v>0.18911151078748537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3.07549517046004</v>
      </c>
      <c r="C8" s="12">
        <v>3.3772599156783598</v>
      </c>
      <c r="D8" s="12">
        <v>2.7408721810113299</v>
      </c>
      <c r="E8" s="12">
        <v>3.5933472423447701</v>
      </c>
      <c r="F8" s="3">
        <f t="shared" si="2"/>
        <v>4.2348717838539525E-3</v>
      </c>
      <c r="G8" s="2">
        <f t="shared" si="2"/>
        <v>4.6503934914350394E-3</v>
      </c>
      <c r="H8" s="2">
        <f t="shared" si="2"/>
        <v>3.7741051828017944E-3</v>
      </c>
      <c r="I8" s="2">
        <f t="shared" si="2"/>
        <v>4.9479397634427198E-3</v>
      </c>
      <c r="J8" s="9">
        <f t="shared" si="3"/>
        <v>1.693948713541581E-2</v>
      </c>
      <c r="K8" s="6">
        <f t="shared" si="4"/>
        <v>1.8601573965740158E-2</v>
      </c>
      <c r="L8" s="6">
        <f t="shared" si="5"/>
        <v>1.5096420731207177E-2</v>
      </c>
      <c r="M8" s="10">
        <f t="shared" si="6"/>
        <v>1.9791759053770879E-2</v>
      </c>
      <c r="N8" s="2">
        <f t="shared" si="7"/>
        <v>77.42686808147549</v>
      </c>
      <c r="O8" s="2">
        <f t="shared" si="8"/>
        <v>70.569089166187752</v>
      </c>
      <c r="P8" s="2">
        <f t="shared" si="9"/>
        <v>55.664588967059039</v>
      </c>
      <c r="Q8" s="4">
        <f t="shared" si="10"/>
        <v>69.537795008410569</v>
      </c>
      <c r="R8" s="3">
        <f t="shared" si="11"/>
        <v>4.3493338531946186</v>
      </c>
      <c r="S8" s="2">
        <f t="shared" si="1"/>
        <v>4.2565922181161779</v>
      </c>
      <c r="T8" s="2">
        <f t="shared" si="1"/>
        <v>4.0193441991070422</v>
      </c>
      <c r="U8" s="4">
        <f t="shared" si="1"/>
        <v>4.2418704178286601</v>
      </c>
      <c r="V8" s="9">
        <f t="shared" si="12"/>
        <v>4.2167851720616252</v>
      </c>
      <c r="W8" s="10">
        <f t="shared" si="13"/>
        <v>0.13995947168392495</v>
      </c>
      <c r="Z8">
        <f>-LN(2)/Z5</f>
        <v>168.80215204582305</v>
      </c>
      <c r="AB8">
        <f>-LN(2)/AB5</f>
        <v>135.08279035325316</v>
      </c>
      <c r="AD8">
        <f>-LN(2)/AD5</f>
        <v>-2169.0259703287657</v>
      </c>
      <c r="AF8">
        <f>-LN(2)/AF5</f>
        <v>-1971.2437843228406</v>
      </c>
      <c r="AH8">
        <f>-LN(2)/AH5</f>
        <v>323.66041182265053</v>
      </c>
    </row>
    <row r="9" spans="1:35">
      <c r="A9">
        <v>240</v>
      </c>
      <c r="B9" s="12">
        <v>3.0698397203672299</v>
      </c>
      <c r="C9" s="12">
        <v>2.6281839599367398</v>
      </c>
      <c r="D9" s="12">
        <v>12.7662180559185</v>
      </c>
      <c r="E9" s="12">
        <v>10.9647645910074</v>
      </c>
      <c r="F9" s="3">
        <f t="shared" si="2"/>
        <v>4.2270843855016236E-3</v>
      </c>
      <c r="G9" s="2">
        <f t="shared" si="2"/>
        <v>3.6189366192530196E-3</v>
      </c>
      <c r="H9" s="2">
        <f t="shared" si="2"/>
        <v>1.7578729159067157E-2</v>
      </c>
      <c r="I9" s="2">
        <f t="shared" si="2"/>
        <v>1.5098177564724447E-2</v>
      </c>
      <c r="J9" s="9">
        <f t="shared" si="3"/>
        <v>1.6908337542006494E-2</v>
      </c>
      <c r="K9" s="6">
        <f t="shared" si="4"/>
        <v>1.4475746477012079E-2</v>
      </c>
      <c r="L9" s="6">
        <f t="shared" si="5"/>
        <v>7.0314916636268626E-2</v>
      </c>
      <c r="M9" s="10">
        <f t="shared" si="6"/>
        <v>6.0392710258897787E-2</v>
      </c>
      <c r="N9" s="2">
        <f t="shared" si="7"/>
        <v>77.284489776842392</v>
      </c>
      <c r="O9" s="2">
        <f t="shared" si="8"/>
        <v>54.916871323084649</v>
      </c>
      <c r="P9" s="2">
        <f t="shared" si="9"/>
        <v>259.27012783366757</v>
      </c>
      <c r="Q9" s="4">
        <f t="shared" si="10"/>
        <v>212.18810791784736</v>
      </c>
      <c r="R9" s="3">
        <f t="shared" si="11"/>
        <v>4.347493285743095</v>
      </c>
      <c r="S9" s="2">
        <f t="shared" si="1"/>
        <v>4.0058206113798178</v>
      </c>
      <c r="T9" s="2">
        <f t="shared" si="1"/>
        <v>5.5578704827985801</v>
      </c>
      <c r="U9" s="4">
        <f t="shared" si="1"/>
        <v>5.3574731827520212</v>
      </c>
      <c r="V9" s="9">
        <f t="shared" si="12"/>
        <v>4.8171643906683785</v>
      </c>
      <c r="W9" s="10">
        <f t="shared" si="13"/>
        <v>0.75706643933753981</v>
      </c>
    </row>
    <row r="10" spans="1:35" ht="16.5">
      <c r="A10" t="s">
        <v>1</v>
      </c>
      <c r="B10" s="12">
        <v>1.0110119380912801</v>
      </c>
      <c r="C10" s="12">
        <v>16.3580818407819</v>
      </c>
      <c r="D10" s="12">
        <v>2.94681044015217</v>
      </c>
      <c r="E10" s="12">
        <v>14.977732467216001</v>
      </c>
      <c r="F10" s="3">
        <f t="shared" si="2"/>
        <v>1.392135474926408E-3</v>
      </c>
      <c r="G10" s="2">
        <f t="shared" si="2"/>
        <v>2.252462624258934E-2</v>
      </c>
      <c r="H10" s="2">
        <f t="shared" si="2"/>
        <v>4.0576764695422944E-3</v>
      </c>
      <c r="I10" s="2">
        <f t="shared" si="2"/>
        <v>2.0623923334608409E-2</v>
      </c>
      <c r="J10" s="9">
        <f t="shared" si="3"/>
        <v>5.5685418997056318E-3</v>
      </c>
      <c r="K10" s="6">
        <f t="shared" si="4"/>
        <v>9.009850497035736E-2</v>
      </c>
      <c r="L10" s="6">
        <f t="shared" si="5"/>
        <v>1.6230705878169178E-2</v>
      </c>
      <c r="M10" s="10">
        <f t="shared" si="6"/>
        <v>8.2495693338433637E-2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8.2107957937867777</v>
      </c>
      <c r="AB11">
        <f t="shared" ref="AB11:AH11" si="14">(0.693/AB8)*(100/0.05)</f>
        <v>10.260374370232434</v>
      </c>
      <c r="AD11">
        <f t="shared" si="14"/>
        <v>-0.6389964984098</v>
      </c>
      <c r="AF11">
        <f t="shared" si="14"/>
        <v>-0.70310938252425081</v>
      </c>
      <c r="AH11">
        <f t="shared" si="14"/>
        <v>4.2822660707712927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25.32209422803842</v>
      </c>
      <c r="AB14">
        <f>(0.693/AB8)*(25.7)*(0.1/50000)*(120000000)</f>
        <v>31.642994557796825</v>
      </c>
      <c r="AD14">
        <f>(0.693/AD8)*(25.7)*(0.1/50000)*(120000000)</f>
        <v>-1.9706652010958228</v>
      </c>
      <c r="AF14">
        <f>(0.693/AF8)*(25.7)*(0.1/50000)*(120000000)</f>
        <v>-2.1683893357047896</v>
      </c>
      <c r="AH14">
        <f>(0.693/AH8)*(25.7)*(0.1/50000)*(120000000)</f>
        <v>13.206508562258664</v>
      </c>
    </row>
    <row r="17" spans="1:2">
      <c r="A17" s="1" t="s">
        <v>5</v>
      </c>
      <c r="B17">
        <v>726.23099999999999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2F12F-A4CF-4F81-B22D-C024E3C90D29}">
  <dimension ref="A2:AI17"/>
  <sheetViews>
    <sheetView workbookViewId="0">
      <selection activeCell="J3" sqref="J3:M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6.3521729402979803</v>
      </c>
      <c r="C3" s="12">
        <v>5.4277319721880897</v>
      </c>
      <c r="D3" s="12">
        <v>5.9506642077687903</v>
      </c>
      <c r="E3" s="12">
        <v>5.4618687497934602</v>
      </c>
      <c r="F3" s="3">
        <f>B3/$B$17</f>
        <v>1.4112176620230116E-2</v>
      </c>
      <c r="G3" s="2">
        <f>C3/$B$17</f>
        <v>1.2058411028588132E-2</v>
      </c>
      <c r="H3" s="2">
        <f>D3/$B$17</f>
        <v>1.3220172860056853E-2</v>
      </c>
      <c r="I3" s="2">
        <f>E3/$B$17</f>
        <v>1.2134250310569314E-2</v>
      </c>
      <c r="J3" s="22">
        <f>F3*4</f>
        <v>5.6448706480920464E-2</v>
      </c>
      <c r="K3" s="6">
        <f t="shared" ref="K3:M3" si="0">G3*4</f>
        <v>4.8233644114352527E-2</v>
      </c>
      <c r="L3" s="6">
        <f t="shared" si="0"/>
        <v>5.2880691440227411E-2</v>
      </c>
      <c r="M3" s="23">
        <f t="shared" si="0"/>
        <v>4.8537001242277257E-2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6.9753423107928603</v>
      </c>
      <c r="C4" s="12">
        <v>5.9481850986255003</v>
      </c>
      <c r="D4" s="12">
        <v>5.30465470309856</v>
      </c>
      <c r="E4" s="12">
        <v>5.7398846231379004</v>
      </c>
      <c r="F4" s="3">
        <f t="shared" ref="F4:I10" si="2">B4/$B$17</f>
        <v>1.5496628256449081E-2</v>
      </c>
      <c r="G4" s="2">
        <f t="shared" si="2"/>
        <v>1.3214665197337378E-2</v>
      </c>
      <c r="H4" s="2">
        <f t="shared" si="2"/>
        <v>1.178497890140087E-2</v>
      </c>
      <c r="I4" s="2">
        <f t="shared" si="2"/>
        <v>1.2751898656220341E-2</v>
      </c>
      <c r="J4" s="22">
        <f t="shared" ref="J4:J10" si="3">F4*4</f>
        <v>6.1986513025796323E-2</v>
      </c>
      <c r="K4" s="6">
        <f t="shared" ref="K4:K10" si="4">G4*4</f>
        <v>5.2858660789349511E-2</v>
      </c>
      <c r="L4" s="6">
        <f t="shared" ref="L4:L10" si="5">H4*4</f>
        <v>4.7139915605603482E-2</v>
      </c>
      <c r="M4" s="23">
        <f t="shared" ref="M4:M10" si="6">I4*4</f>
        <v>5.1007594624881365E-2</v>
      </c>
      <c r="N4" s="2">
        <f t="shared" ref="N4:N9" si="7">(J4/$J$3)*100</f>
        <v>109.81033382358835</v>
      </c>
      <c r="O4" s="2">
        <f t="shared" ref="O4:O9" si="8">(K4/$K$3)*100</f>
        <v>109.58877721125937</v>
      </c>
      <c r="P4" s="2">
        <f t="shared" ref="P4:P9" si="9">(L4/$L$3)*100</f>
        <v>89.143909282818484</v>
      </c>
      <c r="Q4" s="4">
        <f t="shared" ref="Q4:Q9" si="10">(M4/$M$3)*100</f>
        <v>105.09012365694348</v>
      </c>
      <c r="R4" s="3">
        <f t="shared" ref="R4:R9" si="11">LN(N4)</f>
        <v>4.6987546396158226</v>
      </c>
      <c r="S4" s="2">
        <f t="shared" si="1"/>
        <v>4.6967349715634246</v>
      </c>
      <c r="T4" s="2">
        <f t="shared" si="1"/>
        <v>4.490252022096592</v>
      </c>
      <c r="U4" s="4">
        <f t="shared" si="1"/>
        <v>4.6548183025534087</v>
      </c>
      <c r="V4" s="9">
        <f t="shared" ref="V4:V9" si="12">AVERAGE(R4:U4)</f>
        <v>4.6351399839573117</v>
      </c>
      <c r="W4" s="10">
        <f t="shared" ref="W4:W9" si="13">_xlfn.STDEV.S(R4:U4)</f>
        <v>9.8692324300779954E-2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8.7014081210060592</v>
      </c>
      <c r="C5" s="12">
        <v>9.7953915874964004</v>
      </c>
      <c r="D5" s="12">
        <v>9.4190399174317196</v>
      </c>
      <c r="E5" s="12">
        <v>7.6719739204515296</v>
      </c>
      <c r="F5" s="3">
        <f t="shared" si="2"/>
        <v>1.9331307475797695E-2</v>
      </c>
      <c r="G5" s="2">
        <f t="shared" si="2"/>
        <v>2.1761733732107883E-2</v>
      </c>
      <c r="H5" s="2">
        <f t="shared" si="2"/>
        <v>2.0925619651274593E-2</v>
      </c>
      <c r="I5" s="2">
        <f t="shared" si="2"/>
        <v>1.7044285791459009E-2</v>
      </c>
      <c r="J5" s="22">
        <f t="shared" si="3"/>
        <v>7.7325229903190781E-2</v>
      </c>
      <c r="K5" s="6">
        <f t="shared" si="4"/>
        <v>8.7046934928431532E-2</v>
      </c>
      <c r="L5" s="6">
        <f t="shared" si="5"/>
        <v>8.3702478605098371E-2</v>
      </c>
      <c r="M5" s="23">
        <f t="shared" si="6"/>
        <v>6.8177143165836035E-2</v>
      </c>
      <c r="N5" s="2">
        <f t="shared" si="7"/>
        <v>136.98317414824473</v>
      </c>
      <c r="O5" s="2">
        <f t="shared" si="8"/>
        <v>180.46933116241496</v>
      </c>
      <c r="P5" s="2">
        <f t="shared" si="9"/>
        <v>158.28552223018818</v>
      </c>
      <c r="Q5" s="4">
        <f t="shared" si="10"/>
        <v>140.46426730304796</v>
      </c>
      <c r="R5" s="3">
        <f t="shared" si="11"/>
        <v>4.9198581018493988</v>
      </c>
      <c r="S5" s="2">
        <f t="shared" si="1"/>
        <v>5.1955608528789838</v>
      </c>
      <c r="T5" s="2">
        <f t="shared" si="1"/>
        <v>5.0644005049039933</v>
      </c>
      <c r="U5" s="4">
        <f t="shared" si="1"/>
        <v>4.9449531311824408</v>
      </c>
      <c r="V5" s="9">
        <f t="shared" si="12"/>
        <v>5.0311931477037044</v>
      </c>
      <c r="W5" s="10">
        <f t="shared" si="13"/>
        <v>0.12642824573881598</v>
      </c>
      <c r="Z5" t="e" cm="1">
        <f t="array" ref="Z5">LINEST(R3:R9,A3:A9)</f>
        <v>#VALUE!</v>
      </c>
      <c r="AB5" cm="1">
        <f t="array" ref="AB5:AC5">LINEST(S3:S9,A3:A9)</f>
        <v>-3.2764500756825566E-5</v>
      </c>
      <c r="AC5">
        <v>4.8601190669918459</v>
      </c>
      <c r="AD5" cm="1">
        <f t="array" ref="AD5:AE5">LINEST(T3:T9,A3:A9)</f>
        <v>-4.7399395425962501E-4</v>
      </c>
      <c r="AE5">
        <v>4.7434388537634185</v>
      </c>
      <c r="AF5" cm="1">
        <f t="array" ref="AF5:AG5">LINEST(U3:U9,A3:A9)</f>
        <v>-5.3644436586779652E-4</v>
      </c>
      <c r="AG5">
        <v>4.7515271056695232</v>
      </c>
      <c r="AH5" cm="1">
        <f t="array" ref="AH5:AI5">LINEST(V3:V9,A3:A9)</f>
        <v>-6.168520130114915E-4</v>
      </c>
      <c r="AI5">
        <v>4.7952669631673466</v>
      </c>
    </row>
    <row r="6" spans="1:35">
      <c r="A6">
        <v>60</v>
      </c>
      <c r="B6" s="12">
        <v>7.86948698379185</v>
      </c>
      <c r="C6" s="12">
        <v>6.8011775492029098</v>
      </c>
      <c r="D6" s="12">
        <v>6.3036970279825004</v>
      </c>
      <c r="E6" s="12">
        <v>5.7390350140598496</v>
      </c>
      <c r="F6" s="3">
        <f t="shared" si="2"/>
        <v>1.74830866964184E-2</v>
      </c>
      <c r="G6" s="2">
        <f t="shared" si="2"/>
        <v>1.5109698634148471E-2</v>
      </c>
      <c r="H6" s="2">
        <f t="shared" si="2"/>
        <v>1.400448108944837E-2</v>
      </c>
      <c r="I6" s="2">
        <f t="shared" si="2"/>
        <v>1.2750011139384719E-2</v>
      </c>
      <c r="J6" s="22">
        <f t="shared" si="3"/>
        <v>6.9932346785673602E-2</v>
      </c>
      <c r="K6" s="6">
        <f t="shared" si="4"/>
        <v>6.0438794536593884E-2</v>
      </c>
      <c r="L6" s="6">
        <f t="shared" si="5"/>
        <v>5.6017924357793479E-2</v>
      </c>
      <c r="M6" s="23">
        <f t="shared" si="6"/>
        <v>5.1000044557538877E-2</v>
      </c>
      <c r="N6" s="2">
        <f t="shared" si="7"/>
        <v>123.88653548564585</v>
      </c>
      <c r="O6" s="2">
        <f t="shared" si="8"/>
        <v>125.30422622289399</v>
      </c>
      <c r="P6" s="2">
        <f t="shared" si="9"/>
        <v>105.93266243712446</v>
      </c>
      <c r="Q6" s="4">
        <f t="shared" si="10"/>
        <v>105.07456837509818</v>
      </c>
      <c r="R6" s="3">
        <f t="shared" si="11"/>
        <v>4.8193661102975831</v>
      </c>
      <c r="S6" s="2">
        <f t="shared" si="1"/>
        <v>4.8307445901671686</v>
      </c>
      <c r="T6" s="2">
        <f t="shared" si="1"/>
        <v>4.6628036322217934</v>
      </c>
      <c r="U6" s="4">
        <f t="shared" si="1"/>
        <v>4.6546702731035206</v>
      </c>
      <c r="V6" s="9">
        <f t="shared" si="12"/>
        <v>4.7418961514475164</v>
      </c>
      <c r="W6" s="10">
        <f t="shared" si="13"/>
        <v>9.6193589594982462E-2</v>
      </c>
    </row>
    <row r="7" spans="1:35">
      <c r="A7">
        <v>90</v>
      </c>
      <c r="B7" s="12"/>
      <c r="C7" s="12">
        <v>8.7609269395383595</v>
      </c>
      <c r="D7" s="12">
        <v>9.5073430179548293</v>
      </c>
      <c r="E7" s="12">
        <v>7.7395382142307998</v>
      </c>
      <c r="F7" s="3"/>
      <c r="G7" s="2">
        <f t="shared" si="2"/>
        <v>1.9463536255972538E-2</v>
      </c>
      <c r="H7" s="2">
        <f t="shared" si="2"/>
        <v>2.1121796449735247E-2</v>
      </c>
      <c r="I7" s="2">
        <f t="shared" si="2"/>
        <v>1.7194388639098019E-2</v>
      </c>
      <c r="J7" s="22">
        <f t="shared" si="3"/>
        <v>0</v>
      </c>
      <c r="K7" s="6">
        <f t="shared" si="4"/>
        <v>7.7854145023890153E-2</v>
      </c>
      <c r="L7" s="6">
        <f t="shared" si="5"/>
        <v>8.4487185798940989E-2</v>
      </c>
      <c r="M7" s="23">
        <f t="shared" si="6"/>
        <v>6.8777554556392076E-2</v>
      </c>
      <c r="N7" s="2"/>
      <c r="O7" s="2">
        <f t="shared" si="8"/>
        <v>161.41045623530584</v>
      </c>
      <c r="P7" s="2">
        <f t="shared" si="9"/>
        <v>159.76944230095654</v>
      </c>
      <c r="Q7" s="4">
        <f t="shared" si="10"/>
        <v>141.70128519700279</v>
      </c>
      <c r="R7" s="3"/>
      <c r="S7" s="2">
        <f t="shared" si="1"/>
        <v>5.0839505383427808</v>
      </c>
      <c r="T7" s="2">
        <f t="shared" si="1"/>
        <v>5.0737317903965762</v>
      </c>
      <c r="U7" s="4">
        <f t="shared" si="1"/>
        <v>4.9537212165002664</v>
      </c>
      <c r="V7" s="9">
        <f t="shared" si="12"/>
        <v>5.0371345150798748</v>
      </c>
      <c r="W7" s="10">
        <f t="shared" si="13"/>
        <v>7.2418502382644898E-2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5.7971053602065501</v>
      </c>
      <c r="C8" s="12">
        <v>6.86718483253523</v>
      </c>
      <c r="D8" s="12">
        <v>5.0955067235865696</v>
      </c>
      <c r="E8" s="12">
        <v>5.23823017607923</v>
      </c>
      <c r="F8" s="3">
        <f t="shared" si="2"/>
        <v>1.287902195016118E-2</v>
      </c>
      <c r="G8" s="2">
        <f t="shared" si="2"/>
        <v>1.5256342380998912E-2</v>
      </c>
      <c r="H8" s="2">
        <f t="shared" si="2"/>
        <v>1.1320329520098128E-2</v>
      </c>
      <c r="I8" s="2">
        <f t="shared" si="2"/>
        <v>1.1637408193546677E-2</v>
      </c>
      <c r="J8" s="22">
        <f t="shared" si="3"/>
        <v>5.1516087800644719E-2</v>
      </c>
      <c r="K8" s="6">
        <f t="shared" si="4"/>
        <v>6.1025369523995648E-2</v>
      </c>
      <c r="L8" s="6">
        <f t="shared" si="5"/>
        <v>4.5281318080392513E-2</v>
      </c>
      <c r="M8" s="23">
        <f t="shared" si="6"/>
        <v>4.6549632774186708E-2</v>
      </c>
      <c r="N8" s="2">
        <f t="shared" si="7"/>
        <v>91.261768448240772</v>
      </c>
      <c r="O8" s="2">
        <f t="shared" si="8"/>
        <v>126.52033791872836</v>
      </c>
      <c r="P8" s="2">
        <f t="shared" si="9"/>
        <v>85.629209541587244</v>
      </c>
      <c r="Q8" s="4">
        <f t="shared" si="10"/>
        <v>95.905456832468076</v>
      </c>
      <c r="R8" s="3">
        <f t="shared" si="11"/>
        <v>4.5137319534425657</v>
      </c>
      <c r="S8" s="2">
        <f t="shared" si="1"/>
        <v>4.8404030693059044</v>
      </c>
      <c r="T8" s="2">
        <f t="shared" si="1"/>
        <v>4.4500264579034381</v>
      </c>
      <c r="U8" s="4">
        <f t="shared" si="1"/>
        <v>4.5633628815476159</v>
      </c>
      <c r="V8" s="9">
        <f t="shared" si="12"/>
        <v>4.5918810905498804</v>
      </c>
      <c r="W8" s="10">
        <f t="shared" si="13"/>
        <v>0.17205278899549156</v>
      </c>
      <c r="Z8" t="e">
        <f>-LN(2)/Z5</f>
        <v>#VALUE!</v>
      </c>
      <c r="AB8">
        <f>-LN(2)/AB5</f>
        <v>21155.432390208098</v>
      </c>
      <c r="AD8">
        <f>-LN(2)/AD5</f>
        <v>1462.3544758975586</v>
      </c>
      <c r="AF8">
        <f>-LN(2)/AF5</f>
        <v>1292.1138232827805</v>
      </c>
      <c r="AH8">
        <f>-LN(2)/AH5</f>
        <v>1123.684718439968</v>
      </c>
    </row>
    <row r="9" spans="1:35">
      <c r="A9">
        <v>240</v>
      </c>
      <c r="B9" s="12">
        <v>5.1606221186078001</v>
      </c>
      <c r="C9" s="12">
        <v>6.2741382116649698</v>
      </c>
      <c r="D9" s="12">
        <v>5.8882179524145304</v>
      </c>
      <c r="E9" s="12">
        <v>5.3595924290333201</v>
      </c>
      <c r="F9" s="3">
        <f t="shared" si="2"/>
        <v>1.1464991821309429E-2</v>
      </c>
      <c r="G9" s="2">
        <f t="shared" si="2"/>
        <v>1.3938812342630787E-2</v>
      </c>
      <c r="H9" s="2">
        <f t="shared" si="2"/>
        <v>1.3081440399036991E-2</v>
      </c>
      <c r="I9" s="2">
        <f t="shared" si="2"/>
        <v>1.1907030189801208E-2</v>
      </c>
      <c r="J9" s="22">
        <f t="shared" si="3"/>
        <v>4.5859967285237717E-2</v>
      </c>
      <c r="K9" s="6">
        <f t="shared" si="4"/>
        <v>5.5755249370523147E-2</v>
      </c>
      <c r="L9" s="6">
        <f t="shared" si="5"/>
        <v>5.2325761596147963E-2</v>
      </c>
      <c r="M9" s="23">
        <f t="shared" si="6"/>
        <v>4.7628120759204834E-2</v>
      </c>
      <c r="N9" s="2">
        <f t="shared" si="7"/>
        <v>81.241839085787177</v>
      </c>
      <c r="O9" s="2">
        <f t="shared" si="8"/>
        <v>115.59410530611862</v>
      </c>
      <c r="P9" s="2">
        <f t="shared" si="9"/>
        <v>98.950600249418628</v>
      </c>
      <c r="Q9" s="4">
        <f t="shared" si="10"/>
        <v>98.127448215155169</v>
      </c>
      <c r="R9" s="3">
        <f t="shared" si="11"/>
        <v>4.3974303741441281</v>
      </c>
      <c r="S9" s="2">
        <f t="shared" si="1"/>
        <v>4.7500849627765289</v>
      </c>
      <c r="T9" s="2">
        <f t="shared" si="1"/>
        <v>4.5946207382193478</v>
      </c>
      <c r="U9" s="4">
        <f t="shared" si="1"/>
        <v>4.5862671257546923</v>
      </c>
      <c r="V9" s="9">
        <f t="shared" si="12"/>
        <v>4.5821008002236745</v>
      </c>
      <c r="W9" s="10">
        <f t="shared" si="13"/>
        <v>0.14433289328589302</v>
      </c>
    </row>
    <row r="10" spans="1:35" ht="16.5">
      <c r="A10" t="s">
        <v>1</v>
      </c>
      <c r="B10" s="12">
        <v>5.1709758708716302</v>
      </c>
      <c r="C10" s="12">
        <v>4.2170828209697397</v>
      </c>
      <c r="D10" s="12">
        <v>3.5991825066813501</v>
      </c>
      <c r="E10" s="12">
        <v>-0.12781043178557699</v>
      </c>
      <c r="F10" s="3">
        <f t="shared" si="2"/>
        <v>1.1487994025752311E-2</v>
      </c>
      <c r="G10" s="2">
        <f t="shared" si="2"/>
        <v>9.3687968118940281E-3</v>
      </c>
      <c r="H10" s="2">
        <f t="shared" si="2"/>
        <v>7.9960510678960053E-3</v>
      </c>
      <c r="I10" s="2">
        <f t="shared" si="2"/>
        <v>-2.83947462422414E-4</v>
      </c>
      <c r="J10" s="22">
        <f t="shared" si="3"/>
        <v>4.5951976103009246E-2</v>
      </c>
      <c r="K10" s="6">
        <f t="shared" si="4"/>
        <v>3.7475187247576112E-2</v>
      </c>
      <c r="L10" s="6">
        <f t="shared" si="5"/>
        <v>3.1984204271584021E-2</v>
      </c>
      <c r="M10" s="23">
        <f t="shared" si="6"/>
        <v>-1.135789849689656E-3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 t="e">
        <f>(0.693/Z8)*(100/0.05)</f>
        <v>#VALUE!</v>
      </c>
      <c r="AB11">
        <f t="shared" ref="AB11:AH11" si="14">(0.693/AB8)*(100/0.05)</f>
        <v>6.5515087304077846E-2</v>
      </c>
      <c r="AD11">
        <f t="shared" si="14"/>
        <v>0.9477866159292917</v>
      </c>
      <c r="AF11">
        <f t="shared" si="14"/>
        <v>1.0726609181215085</v>
      </c>
      <c r="AH11">
        <f t="shared" si="14"/>
        <v>1.2334420654257976</v>
      </c>
    </row>
    <row r="13" spans="1:35">
      <c r="A13" s="21" t="s">
        <v>45</v>
      </c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 t="e">
        <f>(0.693/Z8)*(25.7)*(0.1/50000)*(120000000)</f>
        <v>#VALUE!</v>
      </c>
      <c r="AB14">
        <f>(0.693/AB8)*(25.7)*(0.1/50000)*(120000000)</f>
        <v>0.20204852924577607</v>
      </c>
      <c r="AD14">
        <f>(0.693/AD8)*(25.7)*(0.1/50000)*(120000000)</f>
        <v>2.9229739235259351</v>
      </c>
      <c r="AF14">
        <f>(0.693/AF8)*(25.7)*(0.1/50000)*(120000000)</f>
        <v>3.3080862714867325</v>
      </c>
      <c r="AH14">
        <f>(0.693/AH8)*(25.7)*(0.1/50000)*(120000000)</f>
        <v>3.8039353297731595</v>
      </c>
    </row>
    <row r="17" spans="1:2">
      <c r="A17" s="1" t="s">
        <v>5</v>
      </c>
      <c r="B17">
        <v>450.12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8CA6C-8813-432B-9010-CC0EB6D632B6}">
  <dimension ref="A2:AI42"/>
  <sheetViews>
    <sheetView workbookViewId="0">
      <selection activeCell="B3" sqref="B3:E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/>
      <c r="C3" s="12"/>
      <c r="D3" s="12"/>
      <c r="E3" s="12"/>
      <c r="F3" s="3">
        <f>B3/$B$17</f>
        <v>0</v>
      </c>
      <c r="G3" s="2">
        <f>C3/$B$17</f>
        <v>0</v>
      </c>
      <c r="H3" s="2">
        <f>D3/$B$17</f>
        <v>0</v>
      </c>
      <c r="I3" s="4">
        <f>E3/$B$17</f>
        <v>0</v>
      </c>
      <c r="J3" s="9">
        <f>F3*2</f>
        <v>0</v>
      </c>
      <c r="K3" s="6">
        <f t="shared" ref="K3:M10" si="0">G3*2</f>
        <v>0</v>
      </c>
      <c r="L3" s="6">
        <f t="shared" si="0"/>
        <v>0</v>
      </c>
      <c r="M3" s="10">
        <f t="shared" si="0"/>
        <v>0</v>
      </c>
      <c r="N3" s="2" t="e">
        <f>(J3/$J$3)*100</f>
        <v>#DIV/0!</v>
      </c>
      <c r="O3" s="2" t="e">
        <f>(K3/$K$3)*100</f>
        <v>#DIV/0!</v>
      </c>
      <c r="P3" s="2" t="e">
        <f>(L3/$L$3)*100</f>
        <v>#DIV/0!</v>
      </c>
      <c r="Q3" s="4" t="e">
        <f>(M3/$M$3)*100</f>
        <v>#DIV/0!</v>
      </c>
      <c r="R3" s="3" t="e">
        <f>LN(N3)</f>
        <v>#DIV/0!</v>
      </c>
      <c r="S3" s="2" t="e">
        <f t="shared" ref="S3:U9" si="1">LN(O3)</f>
        <v>#DIV/0!</v>
      </c>
      <c r="T3" s="2" t="e">
        <f t="shared" si="1"/>
        <v>#DIV/0!</v>
      </c>
      <c r="U3" s="4" t="e">
        <f t="shared" si="1"/>
        <v>#DIV/0!</v>
      </c>
      <c r="V3" s="9" t="e">
        <f>AVERAGE(R3:U3)</f>
        <v>#DIV/0!</v>
      </c>
      <c r="W3" s="10" t="e">
        <f>_xlfn.STDEV.S(R3:U3)</f>
        <v>#DIV/0!</v>
      </c>
    </row>
    <row r="4" spans="1:35">
      <c r="A4">
        <v>15</v>
      </c>
      <c r="B4" s="12"/>
      <c r="C4" s="12"/>
      <c r="D4" s="12"/>
      <c r="E4" s="12"/>
      <c r="F4" s="3">
        <f t="shared" ref="F4:I10" si="2">B4/$B$17</f>
        <v>0</v>
      </c>
      <c r="G4" s="2">
        <f t="shared" si="2"/>
        <v>0</v>
      </c>
      <c r="H4" s="2">
        <f t="shared" si="2"/>
        <v>0</v>
      </c>
      <c r="I4" s="4">
        <f t="shared" si="2"/>
        <v>0</v>
      </c>
      <c r="J4" s="9">
        <f t="shared" ref="J4:J10" si="3">F4*2</f>
        <v>0</v>
      </c>
      <c r="K4" s="6">
        <f t="shared" si="0"/>
        <v>0</v>
      </c>
      <c r="L4" s="6">
        <f t="shared" si="0"/>
        <v>0</v>
      </c>
      <c r="M4" s="10">
        <f t="shared" si="0"/>
        <v>0</v>
      </c>
      <c r="N4" s="2" t="e">
        <f t="shared" ref="N4:N9" si="4">(J4/$J$3)*100</f>
        <v>#DIV/0!</v>
      </c>
      <c r="O4" s="2" t="e">
        <f t="shared" ref="O4:O9" si="5">(K4/$K$3)*100</f>
        <v>#DIV/0!</v>
      </c>
      <c r="P4" s="2" t="e">
        <f t="shared" ref="P4:P9" si="6">(L4/$L$3)*100</f>
        <v>#DIV/0!</v>
      </c>
      <c r="Q4" s="4" t="e">
        <f t="shared" ref="Q4:Q9" si="7">(M4/$M$3)*100</f>
        <v>#DIV/0!</v>
      </c>
      <c r="R4" s="3" t="e">
        <f t="shared" ref="R4:R9" si="8">LN(N4)</f>
        <v>#DIV/0!</v>
      </c>
      <c r="S4" s="2" t="e">
        <f t="shared" si="1"/>
        <v>#DIV/0!</v>
      </c>
      <c r="T4" s="2" t="e">
        <f t="shared" si="1"/>
        <v>#DIV/0!</v>
      </c>
      <c r="U4" s="4" t="e">
        <f t="shared" si="1"/>
        <v>#DIV/0!</v>
      </c>
      <c r="V4" s="9" t="e">
        <f t="shared" ref="V4:V9" si="9">AVERAGE(R4:U4)</f>
        <v>#DIV/0!</v>
      </c>
      <c r="W4" s="10" t="e">
        <f t="shared" ref="W4:W9" si="10">_xlfn.STDEV.S(R4:U4)</f>
        <v>#DIV/0!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/>
      <c r="C5" s="12"/>
      <c r="D5" s="12"/>
      <c r="E5" s="12"/>
      <c r="F5" s="3">
        <f t="shared" si="2"/>
        <v>0</v>
      </c>
      <c r="G5" s="2">
        <f t="shared" si="2"/>
        <v>0</v>
      </c>
      <c r="H5" s="2">
        <f t="shared" si="2"/>
        <v>0</v>
      </c>
      <c r="I5" s="4">
        <f t="shared" si="2"/>
        <v>0</v>
      </c>
      <c r="J5" s="9">
        <f t="shared" si="3"/>
        <v>0</v>
      </c>
      <c r="K5" s="6">
        <f t="shared" si="0"/>
        <v>0</v>
      </c>
      <c r="L5" s="6">
        <f t="shared" si="0"/>
        <v>0</v>
      </c>
      <c r="M5" s="10">
        <f t="shared" si="0"/>
        <v>0</v>
      </c>
      <c r="N5" s="2" t="e">
        <f t="shared" si="4"/>
        <v>#DIV/0!</v>
      </c>
      <c r="O5" s="2" t="e">
        <f t="shared" si="5"/>
        <v>#DIV/0!</v>
      </c>
      <c r="P5" s="2" t="e">
        <f t="shared" si="6"/>
        <v>#DIV/0!</v>
      </c>
      <c r="Q5" s="4" t="e">
        <f t="shared" si="7"/>
        <v>#DIV/0!</v>
      </c>
      <c r="R5" s="3" t="e">
        <f t="shared" si="8"/>
        <v>#DIV/0!</v>
      </c>
      <c r="S5" s="2" t="e">
        <f t="shared" si="1"/>
        <v>#DIV/0!</v>
      </c>
      <c r="T5" s="2" t="e">
        <f t="shared" si="1"/>
        <v>#DIV/0!</v>
      </c>
      <c r="U5" s="4" t="e">
        <f t="shared" si="1"/>
        <v>#DIV/0!</v>
      </c>
      <c r="V5" s="9" t="e">
        <f t="shared" si="9"/>
        <v>#DIV/0!</v>
      </c>
      <c r="W5" s="10" t="e">
        <f t="shared" si="10"/>
        <v>#DIV/0!</v>
      </c>
      <c r="Z5" t="e" cm="1">
        <f t="array" ref="Z5">LINEST(R3:R9,A3:A9)</f>
        <v>#VALUE!</v>
      </c>
      <c r="AB5" t="e" cm="1">
        <f t="array" ref="AB5">LINEST(S3:S9,A3:A9)</f>
        <v>#VALUE!</v>
      </c>
      <c r="AD5" t="e" cm="1">
        <f t="array" ref="AD5">LINEST(T3:T9,A3:A9)</f>
        <v>#VALUE!</v>
      </c>
      <c r="AF5" t="e" cm="1">
        <f t="array" ref="AF5">LINEST(U3:U9,A3:A9)</f>
        <v>#VALUE!</v>
      </c>
      <c r="AH5" t="e" cm="1">
        <f t="array" ref="AH5">LINEST(V3:V9,A3:A9)</f>
        <v>#VALUE!</v>
      </c>
    </row>
    <row r="6" spans="1:35">
      <c r="A6">
        <v>60</v>
      </c>
      <c r="B6" s="12"/>
      <c r="C6" s="12"/>
      <c r="D6" s="12"/>
      <c r="E6" s="12"/>
      <c r="F6" s="3">
        <f t="shared" si="2"/>
        <v>0</v>
      </c>
      <c r="G6" s="2">
        <f t="shared" si="2"/>
        <v>0</v>
      </c>
      <c r="H6" s="2">
        <f t="shared" si="2"/>
        <v>0</v>
      </c>
      <c r="I6" s="4">
        <f t="shared" si="2"/>
        <v>0</v>
      </c>
      <c r="J6" s="9">
        <f t="shared" si="3"/>
        <v>0</v>
      </c>
      <c r="K6" s="6">
        <f t="shared" si="0"/>
        <v>0</v>
      </c>
      <c r="L6" s="6">
        <f t="shared" si="0"/>
        <v>0</v>
      </c>
      <c r="M6" s="10">
        <f t="shared" si="0"/>
        <v>0</v>
      </c>
      <c r="N6" s="2" t="e">
        <f t="shared" si="4"/>
        <v>#DIV/0!</v>
      </c>
      <c r="O6" s="2" t="e">
        <f t="shared" si="5"/>
        <v>#DIV/0!</v>
      </c>
      <c r="P6" s="2" t="e">
        <f t="shared" si="6"/>
        <v>#DIV/0!</v>
      </c>
      <c r="Q6" s="4" t="e">
        <f t="shared" si="7"/>
        <v>#DIV/0!</v>
      </c>
      <c r="R6" s="3" t="e">
        <f t="shared" si="8"/>
        <v>#DIV/0!</v>
      </c>
      <c r="S6" s="2" t="e">
        <f t="shared" si="1"/>
        <v>#DIV/0!</v>
      </c>
      <c r="T6" s="2" t="e">
        <f t="shared" si="1"/>
        <v>#DIV/0!</v>
      </c>
      <c r="U6" s="4" t="e">
        <f t="shared" si="1"/>
        <v>#DIV/0!</v>
      </c>
      <c r="V6" s="9" t="e">
        <f t="shared" si="9"/>
        <v>#DIV/0!</v>
      </c>
      <c r="W6" s="10" t="e">
        <f t="shared" si="10"/>
        <v>#DIV/0!</v>
      </c>
    </row>
    <row r="7" spans="1:35">
      <c r="A7">
        <v>90</v>
      </c>
      <c r="B7" s="12"/>
      <c r="C7" s="12"/>
      <c r="D7" s="12"/>
      <c r="E7" s="12"/>
      <c r="F7" s="3">
        <f t="shared" si="2"/>
        <v>0</v>
      </c>
      <c r="G7" s="2">
        <f t="shared" si="2"/>
        <v>0</v>
      </c>
      <c r="H7" s="2">
        <f t="shared" si="2"/>
        <v>0</v>
      </c>
      <c r="I7" s="4">
        <f t="shared" si="2"/>
        <v>0</v>
      </c>
      <c r="J7" s="9">
        <f t="shared" si="3"/>
        <v>0</v>
      </c>
      <c r="K7" s="6">
        <f t="shared" si="0"/>
        <v>0</v>
      </c>
      <c r="L7" s="6">
        <f t="shared" si="0"/>
        <v>0</v>
      </c>
      <c r="M7" s="10">
        <f t="shared" si="0"/>
        <v>0</v>
      </c>
      <c r="N7" s="2" t="e">
        <f t="shared" si="4"/>
        <v>#DIV/0!</v>
      </c>
      <c r="O7" s="2" t="e">
        <f t="shared" si="5"/>
        <v>#DIV/0!</v>
      </c>
      <c r="P7" s="2" t="e">
        <f t="shared" si="6"/>
        <v>#DIV/0!</v>
      </c>
      <c r="Q7" s="4" t="e">
        <f t="shared" si="7"/>
        <v>#DIV/0!</v>
      </c>
      <c r="R7" s="3" t="e">
        <f t="shared" si="8"/>
        <v>#DIV/0!</v>
      </c>
      <c r="S7" s="2" t="e">
        <f t="shared" si="1"/>
        <v>#DIV/0!</v>
      </c>
      <c r="T7" s="2" t="e">
        <f t="shared" si="1"/>
        <v>#DIV/0!</v>
      </c>
      <c r="U7" s="4" t="e">
        <f t="shared" si="1"/>
        <v>#DIV/0!</v>
      </c>
      <c r="V7" s="9" t="e">
        <f t="shared" si="9"/>
        <v>#DIV/0!</v>
      </c>
      <c r="W7" s="10" t="e">
        <f t="shared" si="10"/>
        <v>#DIV/0!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/>
      <c r="C8" s="12"/>
      <c r="D8" s="12"/>
      <c r="E8" s="12"/>
      <c r="F8" s="3">
        <f t="shared" si="2"/>
        <v>0</v>
      </c>
      <c r="G8" s="2">
        <f t="shared" si="2"/>
        <v>0</v>
      </c>
      <c r="H8" s="2">
        <f t="shared" si="2"/>
        <v>0</v>
      </c>
      <c r="I8" s="4">
        <f t="shared" si="2"/>
        <v>0</v>
      </c>
      <c r="J8" s="9">
        <f t="shared" si="3"/>
        <v>0</v>
      </c>
      <c r="K8" s="6">
        <f t="shared" si="0"/>
        <v>0</v>
      </c>
      <c r="L8" s="6">
        <f t="shared" si="0"/>
        <v>0</v>
      </c>
      <c r="M8" s="10">
        <f t="shared" si="0"/>
        <v>0</v>
      </c>
      <c r="N8" s="2" t="e">
        <f t="shared" si="4"/>
        <v>#DIV/0!</v>
      </c>
      <c r="O8" s="2" t="e">
        <f t="shared" si="5"/>
        <v>#DIV/0!</v>
      </c>
      <c r="P8" s="2" t="e">
        <f t="shared" si="6"/>
        <v>#DIV/0!</v>
      </c>
      <c r="Q8" s="4" t="e">
        <f t="shared" si="7"/>
        <v>#DIV/0!</v>
      </c>
      <c r="R8" s="3" t="e">
        <f t="shared" si="8"/>
        <v>#DIV/0!</v>
      </c>
      <c r="S8" s="2" t="e">
        <f t="shared" si="1"/>
        <v>#DIV/0!</v>
      </c>
      <c r="T8" s="2" t="e">
        <f t="shared" si="1"/>
        <v>#DIV/0!</v>
      </c>
      <c r="U8" s="4" t="e">
        <f t="shared" si="1"/>
        <v>#DIV/0!</v>
      </c>
      <c r="V8" s="9" t="e">
        <f t="shared" si="9"/>
        <v>#DIV/0!</v>
      </c>
      <c r="W8" s="10" t="e">
        <f t="shared" si="10"/>
        <v>#DIV/0!</v>
      </c>
      <c r="Z8" t="e">
        <f>-LN(2)/Z5</f>
        <v>#VALUE!</v>
      </c>
      <c r="AB8" t="e">
        <f>-LN(2)/AB5</f>
        <v>#VALUE!</v>
      </c>
      <c r="AD8" t="e">
        <f>-LN(2)/AD5</f>
        <v>#VALUE!</v>
      </c>
      <c r="AF8" t="e">
        <f>-LN(2)/AF5</f>
        <v>#VALUE!</v>
      </c>
      <c r="AH8" t="e">
        <f>-LN(2)/AH5</f>
        <v>#VALUE!</v>
      </c>
    </row>
    <row r="9" spans="1:35">
      <c r="A9">
        <v>240</v>
      </c>
      <c r="B9" s="12"/>
      <c r="C9" s="12"/>
      <c r="D9" s="12"/>
      <c r="E9" s="12"/>
      <c r="F9" s="3">
        <f t="shared" si="2"/>
        <v>0</v>
      </c>
      <c r="G9" s="2">
        <f t="shared" si="2"/>
        <v>0</v>
      </c>
      <c r="H9" s="2">
        <f t="shared" si="2"/>
        <v>0</v>
      </c>
      <c r="I9" s="4">
        <f t="shared" si="2"/>
        <v>0</v>
      </c>
      <c r="J9" s="9">
        <f t="shared" si="3"/>
        <v>0</v>
      </c>
      <c r="K9" s="6">
        <f t="shared" si="0"/>
        <v>0</v>
      </c>
      <c r="L9" s="6">
        <f t="shared" si="0"/>
        <v>0</v>
      </c>
      <c r="M9" s="10">
        <f t="shared" si="0"/>
        <v>0</v>
      </c>
      <c r="N9" s="2" t="e">
        <f t="shared" si="4"/>
        <v>#DIV/0!</v>
      </c>
      <c r="O9" s="2" t="e">
        <f t="shared" si="5"/>
        <v>#DIV/0!</v>
      </c>
      <c r="P9" s="2" t="e">
        <f t="shared" si="6"/>
        <v>#DIV/0!</v>
      </c>
      <c r="Q9" s="4" t="e">
        <f t="shared" si="7"/>
        <v>#DIV/0!</v>
      </c>
      <c r="R9" s="3" t="e">
        <f t="shared" si="8"/>
        <v>#DIV/0!</v>
      </c>
      <c r="S9" s="2" t="e">
        <f t="shared" si="1"/>
        <v>#DIV/0!</v>
      </c>
      <c r="T9" s="2" t="e">
        <f t="shared" si="1"/>
        <v>#DIV/0!</v>
      </c>
      <c r="U9" s="4" t="e">
        <f t="shared" si="1"/>
        <v>#DIV/0!</v>
      </c>
      <c r="V9" s="9" t="e">
        <f t="shared" si="9"/>
        <v>#DIV/0!</v>
      </c>
      <c r="W9" s="10" t="e">
        <f t="shared" si="10"/>
        <v>#DIV/0!</v>
      </c>
    </row>
    <row r="10" spans="1:35" ht="16.5">
      <c r="A10" t="s">
        <v>1</v>
      </c>
      <c r="B10" s="12"/>
      <c r="C10" s="12"/>
      <c r="D10" s="12"/>
      <c r="E10" s="12"/>
      <c r="F10" s="3">
        <f t="shared" si="2"/>
        <v>0</v>
      </c>
      <c r="G10" s="2">
        <f t="shared" si="2"/>
        <v>0</v>
      </c>
      <c r="H10" s="2">
        <f t="shared" si="2"/>
        <v>0</v>
      </c>
      <c r="I10" s="4">
        <f t="shared" si="2"/>
        <v>0</v>
      </c>
      <c r="J10" s="9">
        <f t="shared" si="3"/>
        <v>0</v>
      </c>
      <c r="K10" s="6">
        <f t="shared" si="0"/>
        <v>0</v>
      </c>
      <c r="L10" s="6">
        <f t="shared" si="0"/>
        <v>0</v>
      </c>
      <c r="M10" s="10">
        <f t="shared" si="0"/>
        <v>0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 t="e">
        <f>(0.693/Z8)*(100/0.05)</f>
        <v>#VALUE!</v>
      </c>
      <c r="AB11" t="e">
        <f t="shared" ref="AB11:AH11" si="11">(0.693/AB8)*(100/0.05)</f>
        <v>#VALUE!</v>
      </c>
      <c r="AD11" t="e">
        <f t="shared" si="11"/>
        <v>#VALUE!</v>
      </c>
      <c r="AF11" t="e">
        <f t="shared" si="11"/>
        <v>#VALUE!</v>
      </c>
      <c r="AH11" t="e">
        <f t="shared" si="11"/>
        <v>#VALUE!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 t="e">
        <f>(0.693/Z8)*(25.7)*(0.1/50000)*(120000000)</f>
        <v>#VALUE!</v>
      </c>
      <c r="AB14" t="e">
        <f>(0.693/AB8)*(25.7)*(0.1/50000)*(120000000)</f>
        <v>#VALUE!</v>
      </c>
      <c r="AD14" t="e">
        <f>(0.693/AD8)*(25.7)*(0.1/50000)*(120000000)</f>
        <v>#VALUE!</v>
      </c>
      <c r="AF14" t="e">
        <f>(0.693/AF8)*(25.7)*(0.1/50000)*(120000000)</f>
        <v>#VALUE!</v>
      </c>
      <c r="AH14" t="e">
        <f>(0.693/AH8)*(25.7)*(0.1/50000)*(120000000)</f>
        <v>#VALUE!</v>
      </c>
    </row>
    <row r="17" spans="1:2">
      <c r="A17" s="1" t="s">
        <v>5</v>
      </c>
      <c r="B17">
        <v>240.05699999999999</v>
      </c>
    </row>
    <row r="42" spans="18:20">
      <c r="R42">
        <f>LN(2)/0.0014</f>
        <v>495.10512897138949</v>
      </c>
      <c r="T42">
        <f>(0.693/R42)*(100/0.05)</f>
        <v>2.7994054573409448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1BC26-78E4-40A9-9F21-FF037117135F}">
  <dimension ref="A2:AI17"/>
  <sheetViews>
    <sheetView workbookViewId="0">
      <selection activeCell="B2" sqref="B2:M2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24" t="s">
        <v>39</v>
      </c>
      <c r="K2" s="25"/>
      <c r="L2" s="25"/>
      <c r="M2" s="29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3"/>
      <c r="C3" s="2"/>
      <c r="D3" s="2"/>
      <c r="E3" s="2"/>
      <c r="F3" s="3">
        <f>B3/$B$17</f>
        <v>0</v>
      </c>
      <c r="G3" s="2">
        <f>C3/$B$17</f>
        <v>0</v>
      </c>
      <c r="H3" s="2">
        <f>D3/$B$17</f>
        <v>0</v>
      </c>
      <c r="I3" s="4">
        <f>E3/$B$17</f>
        <v>0</v>
      </c>
      <c r="J3" s="9">
        <f>F3*2</f>
        <v>0</v>
      </c>
      <c r="K3" s="6">
        <f t="shared" ref="K3:M10" si="0">G3*2</f>
        <v>0</v>
      </c>
      <c r="L3" s="6">
        <f t="shared" si="0"/>
        <v>0</v>
      </c>
      <c r="M3" s="10">
        <f t="shared" si="0"/>
        <v>0</v>
      </c>
      <c r="N3" s="2" t="e">
        <f>(J3/$J$3)*100</f>
        <v>#DIV/0!</v>
      </c>
      <c r="O3" s="2" t="e">
        <f>(K3/$K$3)*100</f>
        <v>#DIV/0!</v>
      </c>
      <c r="P3" s="2" t="e">
        <f>(L3/$L$3)*100</f>
        <v>#DIV/0!</v>
      </c>
      <c r="Q3" s="4" t="e">
        <f>(M3/$M$3)*100</f>
        <v>#DIV/0!</v>
      </c>
      <c r="R3" s="3" t="e">
        <f>LN(N3)</f>
        <v>#DIV/0!</v>
      </c>
      <c r="S3" s="2" t="e">
        <f t="shared" ref="S3:U9" si="1">LN(O3)</f>
        <v>#DIV/0!</v>
      </c>
      <c r="T3" s="2" t="e">
        <f t="shared" si="1"/>
        <v>#DIV/0!</v>
      </c>
      <c r="U3" s="4" t="e">
        <f t="shared" si="1"/>
        <v>#DIV/0!</v>
      </c>
      <c r="V3" s="9" t="e">
        <f>AVERAGE(R3:U3)</f>
        <v>#DIV/0!</v>
      </c>
      <c r="W3" s="10" t="e">
        <f>_xlfn.STDEV.S(R3:U3)</f>
        <v>#DIV/0!</v>
      </c>
    </row>
    <row r="4" spans="1:35">
      <c r="A4">
        <v>15</v>
      </c>
      <c r="B4" s="3"/>
      <c r="C4" s="2"/>
      <c r="D4" s="2"/>
      <c r="E4" s="2"/>
      <c r="F4" s="3">
        <f t="shared" ref="F4:I10" si="2">B4/$B$17</f>
        <v>0</v>
      </c>
      <c r="G4" s="2">
        <f t="shared" si="2"/>
        <v>0</v>
      </c>
      <c r="H4" s="2">
        <f t="shared" si="2"/>
        <v>0</v>
      </c>
      <c r="I4" s="4">
        <f t="shared" si="2"/>
        <v>0</v>
      </c>
      <c r="J4" s="9">
        <f t="shared" ref="J4:J10" si="3">F4*2</f>
        <v>0</v>
      </c>
      <c r="K4" s="6">
        <f t="shared" si="0"/>
        <v>0</v>
      </c>
      <c r="L4" s="6">
        <f t="shared" si="0"/>
        <v>0</v>
      </c>
      <c r="M4" s="10">
        <f t="shared" si="0"/>
        <v>0</v>
      </c>
      <c r="N4" s="2" t="e">
        <f t="shared" ref="N4:N9" si="4">(J4/$J$3)*100</f>
        <v>#DIV/0!</v>
      </c>
      <c r="O4" s="2" t="e">
        <f t="shared" ref="O4:O9" si="5">(K4/$K$3)*100</f>
        <v>#DIV/0!</v>
      </c>
      <c r="P4" s="2" t="e">
        <f t="shared" ref="P4:P9" si="6">(L4/$L$3)*100</f>
        <v>#DIV/0!</v>
      </c>
      <c r="Q4" s="4" t="e">
        <f t="shared" ref="Q4:Q9" si="7">(M4/$M$3)*100</f>
        <v>#DIV/0!</v>
      </c>
      <c r="R4" s="3" t="e">
        <f t="shared" ref="R4:R9" si="8">LN(N4)</f>
        <v>#DIV/0!</v>
      </c>
      <c r="S4" s="2" t="e">
        <f t="shared" si="1"/>
        <v>#DIV/0!</v>
      </c>
      <c r="T4" s="2" t="e">
        <f t="shared" si="1"/>
        <v>#DIV/0!</v>
      </c>
      <c r="U4" s="4" t="e">
        <f t="shared" si="1"/>
        <v>#DIV/0!</v>
      </c>
      <c r="V4" s="9" t="e">
        <f t="shared" ref="V4:V9" si="9">AVERAGE(R4:U4)</f>
        <v>#DIV/0!</v>
      </c>
      <c r="W4" s="10" t="e">
        <f t="shared" ref="W4:W9" si="10">_xlfn.STDEV.S(R4:U4)</f>
        <v>#DIV/0!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3"/>
      <c r="C5" s="2"/>
      <c r="D5" s="2"/>
      <c r="E5" s="2"/>
      <c r="F5" s="3">
        <f t="shared" si="2"/>
        <v>0</v>
      </c>
      <c r="G5" s="2">
        <f t="shared" si="2"/>
        <v>0</v>
      </c>
      <c r="H5" s="2">
        <f t="shared" si="2"/>
        <v>0</v>
      </c>
      <c r="I5" s="4">
        <f t="shared" si="2"/>
        <v>0</v>
      </c>
      <c r="J5" s="9">
        <f t="shared" si="3"/>
        <v>0</v>
      </c>
      <c r="K5" s="6">
        <f t="shared" si="0"/>
        <v>0</v>
      </c>
      <c r="L5" s="6">
        <f t="shared" si="0"/>
        <v>0</v>
      </c>
      <c r="M5" s="10">
        <f t="shared" si="0"/>
        <v>0</v>
      </c>
      <c r="N5" s="2" t="e">
        <f t="shared" si="4"/>
        <v>#DIV/0!</v>
      </c>
      <c r="O5" s="2" t="e">
        <f t="shared" si="5"/>
        <v>#DIV/0!</v>
      </c>
      <c r="P5" s="2" t="e">
        <f t="shared" si="6"/>
        <v>#DIV/0!</v>
      </c>
      <c r="Q5" s="4" t="e">
        <f t="shared" si="7"/>
        <v>#DIV/0!</v>
      </c>
      <c r="R5" s="3" t="e">
        <f t="shared" si="8"/>
        <v>#DIV/0!</v>
      </c>
      <c r="S5" s="2" t="e">
        <f t="shared" si="1"/>
        <v>#DIV/0!</v>
      </c>
      <c r="T5" s="2" t="e">
        <f t="shared" si="1"/>
        <v>#DIV/0!</v>
      </c>
      <c r="U5" s="4" t="e">
        <f t="shared" si="1"/>
        <v>#DIV/0!</v>
      </c>
      <c r="V5" s="9" t="e">
        <f t="shared" si="9"/>
        <v>#DIV/0!</v>
      </c>
      <c r="W5" s="10" t="e">
        <f t="shared" si="10"/>
        <v>#DIV/0!</v>
      </c>
      <c r="Z5" t="e" cm="1">
        <f t="array" ref="Z5">LINEST(R3:R9,A3:A9)</f>
        <v>#VALUE!</v>
      </c>
      <c r="AB5" t="e" cm="1">
        <f t="array" ref="AB5">LINEST(S3:S9,A3:A9)</f>
        <v>#VALUE!</v>
      </c>
      <c r="AD5" t="e" cm="1">
        <f t="array" ref="AD5">LINEST(T3:T9,A3:A9)</f>
        <v>#VALUE!</v>
      </c>
      <c r="AF5" t="e" cm="1">
        <f t="array" ref="AF5">LINEST(U3:U9,A3:A9)</f>
        <v>#VALUE!</v>
      </c>
      <c r="AH5" t="e" cm="1">
        <f t="array" ref="AH5">LINEST(V3:V9,A3:A9)</f>
        <v>#VALUE!</v>
      </c>
    </row>
    <row r="6" spans="1:35">
      <c r="A6">
        <v>60</v>
      </c>
      <c r="B6" s="3"/>
      <c r="C6" s="2"/>
      <c r="D6" s="2"/>
      <c r="E6" s="2"/>
      <c r="F6" s="3">
        <f t="shared" si="2"/>
        <v>0</v>
      </c>
      <c r="G6" s="2">
        <f t="shared" si="2"/>
        <v>0</v>
      </c>
      <c r="H6" s="2">
        <f t="shared" si="2"/>
        <v>0</v>
      </c>
      <c r="I6" s="4">
        <f t="shared" si="2"/>
        <v>0</v>
      </c>
      <c r="J6" s="9">
        <f t="shared" si="3"/>
        <v>0</v>
      </c>
      <c r="K6" s="6">
        <f t="shared" si="0"/>
        <v>0</v>
      </c>
      <c r="L6" s="6">
        <f t="shared" si="0"/>
        <v>0</v>
      </c>
      <c r="M6" s="10">
        <f t="shared" si="0"/>
        <v>0</v>
      </c>
      <c r="N6" s="2" t="e">
        <f t="shared" si="4"/>
        <v>#DIV/0!</v>
      </c>
      <c r="O6" s="2" t="e">
        <f t="shared" si="5"/>
        <v>#DIV/0!</v>
      </c>
      <c r="P6" s="2" t="e">
        <f t="shared" si="6"/>
        <v>#DIV/0!</v>
      </c>
      <c r="Q6" s="4" t="e">
        <f t="shared" si="7"/>
        <v>#DIV/0!</v>
      </c>
      <c r="R6" s="3" t="e">
        <f t="shared" si="8"/>
        <v>#DIV/0!</v>
      </c>
      <c r="S6" s="2" t="e">
        <f t="shared" si="1"/>
        <v>#DIV/0!</v>
      </c>
      <c r="T6" s="2" t="e">
        <f t="shared" si="1"/>
        <v>#DIV/0!</v>
      </c>
      <c r="U6" s="4" t="e">
        <f t="shared" si="1"/>
        <v>#DIV/0!</v>
      </c>
      <c r="V6" s="9" t="e">
        <f t="shared" si="9"/>
        <v>#DIV/0!</v>
      </c>
      <c r="W6" s="10" t="e">
        <f t="shared" si="10"/>
        <v>#DIV/0!</v>
      </c>
    </row>
    <row r="7" spans="1:35">
      <c r="A7">
        <v>90</v>
      </c>
      <c r="B7" s="3"/>
      <c r="C7" s="2"/>
      <c r="D7" s="2"/>
      <c r="E7" s="2"/>
      <c r="F7" s="3">
        <f t="shared" si="2"/>
        <v>0</v>
      </c>
      <c r="G7" s="2">
        <f t="shared" si="2"/>
        <v>0</v>
      </c>
      <c r="H7" s="2">
        <f t="shared" si="2"/>
        <v>0</v>
      </c>
      <c r="I7" s="4">
        <f t="shared" si="2"/>
        <v>0</v>
      </c>
      <c r="J7" s="9">
        <f t="shared" si="3"/>
        <v>0</v>
      </c>
      <c r="K7" s="6">
        <f t="shared" si="0"/>
        <v>0</v>
      </c>
      <c r="L7" s="6">
        <f t="shared" si="0"/>
        <v>0</v>
      </c>
      <c r="M7" s="10">
        <f t="shared" si="0"/>
        <v>0</v>
      </c>
      <c r="N7" s="2" t="e">
        <f t="shared" si="4"/>
        <v>#DIV/0!</v>
      </c>
      <c r="O7" s="2" t="e">
        <f t="shared" si="5"/>
        <v>#DIV/0!</v>
      </c>
      <c r="P7" s="2" t="e">
        <f t="shared" si="6"/>
        <v>#DIV/0!</v>
      </c>
      <c r="Q7" s="4" t="e">
        <f t="shared" si="7"/>
        <v>#DIV/0!</v>
      </c>
      <c r="R7" s="3" t="e">
        <f t="shared" si="8"/>
        <v>#DIV/0!</v>
      </c>
      <c r="S7" s="2" t="e">
        <f t="shared" si="1"/>
        <v>#DIV/0!</v>
      </c>
      <c r="T7" s="2" t="e">
        <f t="shared" si="1"/>
        <v>#DIV/0!</v>
      </c>
      <c r="U7" s="4" t="e">
        <f t="shared" si="1"/>
        <v>#DIV/0!</v>
      </c>
      <c r="V7" s="9" t="e">
        <f t="shared" si="9"/>
        <v>#DIV/0!</v>
      </c>
      <c r="W7" s="10" t="e">
        <f t="shared" si="10"/>
        <v>#DIV/0!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3"/>
      <c r="C8" s="2"/>
      <c r="D8" s="2"/>
      <c r="E8" s="2"/>
      <c r="F8" s="3">
        <f t="shared" si="2"/>
        <v>0</v>
      </c>
      <c r="G8" s="2">
        <f t="shared" si="2"/>
        <v>0</v>
      </c>
      <c r="H8" s="2">
        <f t="shared" si="2"/>
        <v>0</v>
      </c>
      <c r="I8" s="4">
        <f t="shared" si="2"/>
        <v>0</v>
      </c>
      <c r="J8" s="9">
        <f t="shared" si="3"/>
        <v>0</v>
      </c>
      <c r="K8" s="6">
        <f t="shared" si="0"/>
        <v>0</v>
      </c>
      <c r="L8" s="6">
        <f t="shared" si="0"/>
        <v>0</v>
      </c>
      <c r="M8" s="10">
        <f t="shared" si="0"/>
        <v>0</v>
      </c>
      <c r="N8" s="2" t="e">
        <f t="shared" si="4"/>
        <v>#DIV/0!</v>
      </c>
      <c r="O8" s="2" t="e">
        <f t="shared" si="5"/>
        <v>#DIV/0!</v>
      </c>
      <c r="P8" s="2" t="e">
        <f t="shared" si="6"/>
        <v>#DIV/0!</v>
      </c>
      <c r="Q8" s="4" t="e">
        <f t="shared" si="7"/>
        <v>#DIV/0!</v>
      </c>
      <c r="R8" s="3" t="e">
        <f t="shared" si="8"/>
        <v>#DIV/0!</v>
      </c>
      <c r="S8" s="2" t="e">
        <f t="shared" si="1"/>
        <v>#DIV/0!</v>
      </c>
      <c r="T8" s="2" t="e">
        <f t="shared" si="1"/>
        <v>#DIV/0!</v>
      </c>
      <c r="U8" s="4" t="e">
        <f t="shared" si="1"/>
        <v>#DIV/0!</v>
      </c>
      <c r="V8" s="9" t="e">
        <f t="shared" si="9"/>
        <v>#DIV/0!</v>
      </c>
      <c r="W8" s="10" t="e">
        <f t="shared" si="10"/>
        <v>#DIV/0!</v>
      </c>
      <c r="Z8" t="e">
        <f>-LN(2)/Z5</f>
        <v>#VALUE!</v>
      </c>
      <c r="AB8" t="e">
        <f>-LN(2)/AB5</f>
        <v>#VALUE!</v>
      </c>
      <c r="AD8" t="e">
        <f>-LN(2)/AD5</f>
        <v>#VALUE!</v>
      </c>
      <c r="AF8" t="e">
        <f>-LN(2)/AF5</f>
        <v>#VALUE!</v>
      </c>
      <c r="AH8" t="e">
        <f>-LN(2)/AH5</f>
        <v>#VALUE!</v>
      </c>
    </row>
    <row r="9" spans="1:35">
      <c r="A9">
        <v>240</v>
      </c>
      <c r="B9" s="3"/>
      <c r="C9" s="2"/>
      <c r="D9" s="2"/>
      <c r="E9" s="2"/>
      <c r="F9" s="3">
        <f t="shared" si="2"/>
        <v>0</v>
      </c>
      <c r="G9" s="2">
        <f t="shared" si="2"/>
        <v>0</v>
      </c>
      <c r="H9" s="2">
        <f t="shared" si="2"/>
        <v>0</v>
      </c>
      <c r="I9" s="4">
        <f t="shared" si="2"/>
        <v>0</v>
      </c>
      <c r="J9" s="9">
        <f t="shared" si="3"/>
        <v>0</v>
      </c>
      <c r="K9" s="6">
        <f t="shared" si="0"/>
        <v>0</v>
      </c>
      <c r="L9" s="6">
        <f t="shared" si="0"/>
        <v>0</v>
      </c>
      <c r="M9" s="10">
        <f t="shared" si="0"/>
        <v>0</v>
      </c>
      <c r="N9" s="2" t="e">
        <f t="shared" si="4"/>
        <v>#DIV/0!</v>
      </c>
      <c r="O9" s="2" t="e">
        <f t="shared" si="5"/>
        <v>#DIV/0!</v>
      </c>
      <c r="P9" s="2" t="e">
        <f t="shared" si="6"/>
        <v>#DIV/0!</v>
      </c>
      <c r="Q9" s="4" t="e">
        <f t="shared" si="7"/>
        <v>#DIV/0!</v>
      </c>
      <c r="R9" s="3" t="e">
        <f t="shared" si="8"/>
        <v>#DIV/0!</v>
      </c>
      <c r="S9" s="2" t="e">
        <f t="shared" si="1"/>
        <v>#DIV/0!</v>
      </c>
      <c r="T9" s="2" t="e">
        <f t="shared" si="1"/>
        <v>#DIV/0!</v>
      </c>
      <c r="U9" s="4" t="e">
        <f t="shared" si="1"/>
        <v>#DIV/0!</v>
      </c>
      <c r="V9" s="9" t="e">
        <f t="shared" si="9"/>
        <v>#DIV/0!</v>
      </c>
      <c r="W9" s="10" t="e">
        <f t="shared" si="10"/>
        <v>#DIV/0!</v>
      </c>
    </row>
    <row r="10" spans="1:35" ht="16.5">
      <c r="A10" t="s">
        <v>1</v>
      </c>
      <c r="B10" s="3"/>
      <c r="C10" s="2"/>
      <c r="D10" s="2"/>
      <c r="E10" s="2"/>
      <c r="F10" s="3">
        <f t="shared" si="2"/>
        <v>0</v>
      </c>
      <c r="G10" s="2">
        <f t="shared" si="2"/>
        <v>0</v>
      </c>
      <c r="H10" s="2">
        <f t="shared" si="2"/>
        <v>0</v>
      </c>
      <c r="I10" s="4">
        <f t="shared" si="2"/>
        <v>0</v>
      </c>
      <c r="J10" s="9">
        <f t="shared" si="3"/>
        <v>0</v>
      </c>
      <c r="K10" s="6">
        <f t="shared" si="0"/>
        <v>0</v>
      </c>
      <c r="L10" s="6">
        <f t="shared" si="0"/>
        <v>0</v>
      </c>
      <c r="M10" s="10">
        <f t="shared" si="0"/>
        <v>0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 t="e">
        <f>(0.693/Z8)*(100/0.05)</f>
        <v>#VALUE!</v>
      </c>
      <c r="AB11" t="e">
        <f t="shared" ref="AB11:AH11" si="11">(0.693/AB8)*(100/0.05)</f>
        <v>#VALUE!</v>
      </c>
      <c r="AD11" t="e">
        <f t="shared" si="11"/>
        <v>#VALUE!</v>
      </c>
      <c r="AF11" t="e">
        <f t="shared" si="11"/>
        <v>#VALUE!</v>
      </c>
      <c r="AH11" t="e">
        <f t="shared" si="11"/>
        <v>#VALUE!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 t="e">
        <f>(0.693/Z8)*(25.7)*(0.1/50000)*(120000000)</f>
        <v>#VALUE!</v>
      </c>
      <c r="AB14" t="e">
        <f>(0.693/AB8)*(25.7)*(0.1/50000)*(120000000)</f>
        <v>#VALUE!</v>
      </c>
      <c r="AD14" t="e">
        <f>(0.693/AD8)*(25.7)*(0.1/50000)*(120000000)</f>
        <v>#VALUE!</v>
      </c>
      <c r="AF14" t="e">
        <f>(0.693/AF8)*(25.7)*(0.1/50000)*(120000000)</f>
        <v>#VALUE!</v>
      </c>
      <c r="AH14" t="e">
        <f>(0.693/AH8)*(25.7)*(0.1/50000)*(120000000)</f>
        <v>#VALUE!</v>
      </c>
    </row>
    <row r="17" spans="1:2">
      <c r="A17" s="1" t="s">
        <v>5</v>
      </c>
      <c r="B17">
        <v>190.05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E3D04-9328-4FFF-9ACC-734AAA69D0F0}">
  <dimension ref="A2:AI17"/>
  <sheetViews>
    <sheetView workbookViewId="0">
      <selection activeCell="J3" sqref="J3:M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57.9012884211906</v>
      </c>
      <c r="C3" s="12">
        <v>55.230351892826199</v>
      </c>
      <c r="D3" s="12">
        <v>52.331529865679499</v>
      </c>
      <c r="E3" s="12">
        <v>56.425140403692502</v>
      </c>
      <c r="F3" s="3">
        <f>B3/$B$17</f>
        <v>0.35298991301150756</v>
      </c>
      <c r="G3" s="2">
        <f>C3/$B$17</f>
        <v>0.33670679257473402</v>
      </c>
      <c r="H3" s="2">
        <f>D3/$B$17</f>
        <v>0.31903438902207204</v>
      </c>
      <c r="I3" s="2">
        <f>E3/$B$17</f>
        <v>0.34399071153435934</v>
      </c>
      <c r="J3" s="9">
        <f>F3*4</f>
        <v>1.4119596520460302</v>
      </c>
      <c r="K3" s="6">
        <f t="shared" ref="K3:M3" si="0">G3*4</f>
        <v>1.3468271702989361</v>
      </c>
      <c r="L3" s="6">
        <f t="shared" si="0"/>
        <v>1.2761375560882882</v>
      </c>
      <c r="M3" s="10">
        <f t="shared" si="0"/>
        <v>1.3759628461374374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53.688755332709903</v>
      </c>
      <c r="C4" s="12">
        <v>53.758886068073203</v>
      </c>
      <c r="D4" s="12">
        <v>53.0563327604848</v>
      </c>
      <c r="E4" s="12">
        <v>52.328987648173097</v>
      </c>
      <c r="F4" s="3">
        <f t="shared" ref="F4:I10" si="2">B4/$B$17</f>
        <v>0.32730859003913831</v>
      </c>
      <c r="G4" s="2">
        <f t="shared" si="2"/>
        <v>0.32773613565773058</v>
      </c>
      <c r="H4" s="2">
        <f t="shared" si="2"/>
        <v>0.32345308362739239</v>
      </c>
      <c r="I4" s="2">
        <f t="shared" si="2"/>
        <v>0.31901889062538846</v>
      </c>
      <c r="J4" s="9">
        <f t="shared" ref="J4:J10" si="3">F4*4</f>
        <v>1.3092343601565533</v>
      </c>
      <c r="K4" s="6">
        <f t="shared" ref="K4:K10" si="4">G4*4</f>
        <v>1.3109445426309223</v>
      </c>
      <c r="L4" s="6">
        <f t="shared" ref="L4:L10" si="5">H4*4</f>
        <v>1.2938123345095696</v>
      </c>
      <c r="M4" s="10">
        <f t="shared" ref="M4:M10" si="6">I4*4</f>
        <v>1.2760755625015539</v>
      </c>
      <c r="N4" s="2">
        <f t="shared" ref="N4:N9" si="7">(J4/$J$3)*100</f>
        <v>92.724629790899428</v>
      </c>
      <c r="O4" s="2">
        <f t="shared" ref="O4:O9" si="8">(K4/$K$3)*100</f>
        <v>97.335765979531772</v>
      </c>
      <c r="P4" s="2">
        <f t="shared" ref="P4:P9" si="9">(L4/$L$3)*100</f>
        <v>101.38502141379331</v>
      </c>
      <c r="Q4" s="4">
        <f t="shared" ref="Q4:Q9" si="10">(M4/$M$3)*100</f>
        <v>92.740553720888315</v>
      </c>
      <c r="R4" s="3">
        <f t="shared" ref="R4:R9" si="11">LN(N4)</f>
        <v>4.5296341308187431</v>
      </c>
      <c r="S4" s="2">
        <f t="shared" si="1"/>
        <v>4.5781665062282491</v>
      </c>
      <c r="T4" s="2">
        <f t="shared" si="1"/>
        <v>4.6189253624330426</v>
      </c>
      <c r="U4" s="4">
        <f t="shared" si="1"/>
        <v>4.5298058496257614</v>
      </c>
      <c r="V4" s="9">
        <f t="shared" ref="V4:V9" si="12">AVERAGE(R4:U4)</f>
        <v>4.5641329622764495</v>
      </c>
      <c r="W4" s="10">
        <f t="shared" ref="W4:W9" si="13">_xlfn.STDEV.S(R4:U4)</f>
        <v>4.3080032132638828E-2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49.238944428552998</v>
      </c>
      <c r="C5" s="12">
        <v>51.273358716406598</v>
      </c>
      <c r="D5" s="12">
        <v>50.559169000616997</v>
      </c>
      <c r="E5" s="12">
        <v>39.817564244823402</v>
      </c>
      <c r="F5" s="3">
        <f t="shared" si="2"/>
        <v>0.30018072454934125</v>
      </c>
      <c r="G5" s="2">
        <f t="shared" si="2"/>
        <v>0.3125833453213514</v>
      </c>
      <c r="H5" s="2">
        <f t="shared" si="2"/>
        <v>0.30822935299191612</v>
      </c>
      <c r="I5" s="2">
        <f t="shared" si="2"/>
        <v>0.24274414131977126</v>
      </c>
      <c r="J5" s="9">
        <f t="shared" si="3"/>
        <v>1.200722898197365</v>
      </c>
      <c r="K5" s="6">
        <f t="shared" si="4"/>
        <v>1.2503333812854056</v>
      </c>
      <c r="L5" s="6">
        <f t="shared" si="5"/>
        <v>1.2329174119676645</v>
      </c>
      <c r="M5" s="10">
        <f t="shared" si="6"/>
        <v>0.97097656527908505</v>
      </c>
      <c r="N5" s="2">
        <f t="shared" si="7"/>
        <v>85.03946245612839</v>
      </c>
      <c r="O5" s="2">
        <f t="shared" si="8"/>
        <v>92.835473537995739</v>
      </c>
      <c r="P5" s="2">
        <f t="shared" si="9"/>
        <v>96.61320647492694</v>
      </c>
      <c r="Q5" s="4">
        <f t="shared" si="10"/>
        <v>70.567062766613361</v>
      </c>
      <c r="R5" s="3">
        <f t="shared" si="11"/>
        <v>4.4431154129427881</v>
      </c>
      <c r="S5" s="2">
        <f t="shared" si="1"/>
        <v>4.5308288247027377</v>
      </c>
      <c r="T5" s="2">
        <f t="shared" si="1"/>
        <v>4.5707154448650655</v>
      </c>
      <c r="U5" s="4">
        <f t="shared" si="1"/>
        <v>4.2565635025879907</v>
      </c>
      <c r="V5" s="9">
        <f t="shared" si="12"/>
        <v>4.4503057962746455</v>
      </c>
      <c r="W5" s="10">
        <f t="shared" si="13"/>
        <v>0.13972618408435461</v>
      </c>
      <c r="Z5" cm="1">
        <f t="array" ref="Z5:AA5">LINEST(R3:R9,A3:A9)</f>
        <v>-7.2594983785883812E-4</v>
      </c>
      <c r="AA5">
        <v>4.5561374079618382</v>
      </c>
      <c r="AB5" cm="1">
        <f t="array" ref="AB5:AC5">LINEST(S3:S9,A3:A9)</f>
        <v>-1.5089438163096839E-4</v>
      </c>
      <c r="AC5">
        <v>4.5621793109276316</v>
      </c>
      <c r="AD5" cm="1">
        <f t="array" ref="AD5:AE5">LINEST(T3:T9,A3:A9)</f>
        <v>-3.1377015193372092E-4</v>
      </c>
      <c r="AE5">
        <v>4.5985721312955281</v>
      </c>
      <c r="AF5" cm="1">
        <f t="array" ref="AF5:AG5">LINEST(U3:U9,A3:A9)</f>
        <v>8.4979341137560302E-6</v>
      </c>
      <c r="AG5">
        <v>4.4628798857678218</v>
      </c>
      <c r="AH5" cm="1">
        <f t="array" ref="AH5:AI5">LINEST(V3:V9,A3:A9)</f>
        <v>-2.9552910932744385E-4</v>
      </c>
      <c r="AI5">
        <v>4.5449421839882049</v>
      </c>
    </row>
    <row r="6" spans="1:35">
      <c r="A6">
        <v>60</v>
      </c>
      <c r="B6" s="12">
        <v>51.607975152181503</v>
      </c>
      <c r="C6" s="12">
        <v>52.042890679335201</v>
      </c>
      <c r="D6" s="12">
        <v>52.5370671858972</v>
      </c>
      <c r="E6" s="12">
        <v>47.774614037888099</v>
      </c>
      <c r="F6" s="3">
        <f t="shared" si="2"/>
        <v>0.31462330384001502</v>
      </c>
      <c r="G6" s="2">
        <f t="shared" si="2"/>
        <v>0.31727472660250317</v>
      </c>
      <c r="H6" s="2">
        <f t="shared" si="2"/>
        <v>0.32028742850983777</v>
      </c>
      <c r="I6" s="2">
        <f t="shared" si="2"/>
        <v>0.29125356815411779</v>
      </c>
      <c r="J6" s="9">
        <f t="shared" si="3"/>
        <v>1.2584932153600601</v>
      </c>
      <c r="K6" s="6">
        <f t="shared" si="4"/>
        <v>1.2690989064100127</v>
      </c>
      <c r="L6" s="6">
        <f t="shared" si="5"/>
        <v>1.2811497140393511</v>
      </c>
      <c r="M6" s="10">
        <f t="shared" si="6"/>
        <v>1.1650142726164712</v>
      </c>
      <c r="N6" s="2">
        <f t="shared" si="7"/>
        <v>89.130961606191335</v>
      </c>
      <c r="O6" s="2">
        <f t="shared" si="8"/>
        <v>94.228787063178189</v>
      </c>
      <c r="P6" s="2">
        <f t="shared" si="9"/>
        <v>100.3927600067211</v>
      </c>
      <c r="Q6" s="4">
        <f t="shared" si="10"/>
        <v>84.669021106701038</v>
      </c>
      <c r="R6" s="3">
        <f t="shared" si="11"/>
        <v>4.4901067668894461</v>
      </c>
      <c r="S6" s="2">
        <f t="shared" si="1"/>
        <v>4.545725730048142</v>
      </c>
      <c r="T6" s="2">
        <f t="shared" si="1"/>
        <v>4.6090900931706287</v>
      </c>
      <c r="U6" s="4">
        <f t="shared" si="1"/>
        <v>4.4387497863106447</v>
      </c>
      <c r="V6" s="9">
        <f t="shared" si="12"/>
        <v>4.5209180941047151</v>
      </c>
      <c r="W6" s="10">
        <f t="shared" si="13"/>
        <v>7.3236350061265221E-2</v>
      </c>
    </row>
    <row r="7" spans="1:35">
      <c r="A7">
        <v>90</v>
      </c>
      <c r="B7" s="12">
        <v>54.239583373008202</v>
      </c>
      <c r="C7" s="12">
        <v>51.433642586069404</v>
      </c>
      <c r="D7" s="12">
        <v>49.226508864386197</v>
      </c>
      <c r="E7" s="12">
        <v>48.438820259008402</v>
      </c>
      <c r="F7" s="3">
        <f t="shared" si="2"/>
        <v>0.33066666284426843</v>
      </c>
      <c r="G7" s="2">
        <f t="shared" si="2"/>
        <v>0.3135605012837171</v>
      </c>
      <c r="H7" s="2">
        <f t="shared" si="2"/>
        <v>0.30010491226893815</v>
      </c>
      <c r="I7" s="2">
        <f t="shared" si="2"/>
        <v>0.29530284067650869</v>
      </c>
      <c r="J7" s="9">
        <f t="shared" si="3"/>
        <v>1.3226666513770737</v>
      </c>
      <c r="K7" s="6">
        <f t="shared" si="4"/>
        <v>1.2542420051348684</v>
      </c>
      <c r="L7" s="6">
        <f t="shared" si="5"/>
        <v>1.2004196490757526</v>
      </c>
      <c r="M7" s="10">
        <f t="shared" si="6"/>
        <v>1.1812113627060348</v>
      </c>
      <c r="N7" s="2">
        <f t="shared" si="7"/>
        <v>93.675952387197142</v>
      </c>
      <c r="O7" s="2">
        <f t="shared" si="8"/>
        <v>93.125683294351873</v>
      </c>
      <c r="P7" s="2">
        <f t="shared" si="9"/>
        <v>94.066634380338144</v>
      </c>
      <c r="Q7" s="4">
        <f t="shared" si="10"/>
        <v>85.846166996579655</v>
      </c>
      <c r="R7" s="3">
        <f t="shared" si="11"/>
        <v>4.5398415115583823</v>
      </c>
      <c r="S7" s="2">
        <f t="shared" si="1"/>
        <v>4.5339500140618183</v>
      </c>
      <c r="T7" s="2">
        <f t="shared" si="1"/>
        <v>4.5440034075223892</v>
      </c>
      <c r="U7" s="4">
        <f t="shared" si="1"/>
        <v>4.4525569386656718</v>
      </c>
      <c r="V7" s="9">
        <f t="shared" si="12"/>
        <v>4.5175879679520659</v>
      </c>
      <c r="W7" s="10">
        <f t="shared" si="13"/>
        <v>4.3549768364011372E-2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53.833219660902202</v>
      </c>
      <c r="C8" s="12">
        <v>49.727847329554201</v>
      </c>
      <c r="D8" s="12">
        <v>48.150771122414298</v>
      </c>
      <c r="E8" s="12">
        <v>49.113598981267401</v>
      </c>
      <c r="F8" s="3">
        <f t="shared" si="2"/>
        <v>0.32818930361274518</v>
      </c>
      <c r="G8" s="2">
        <f t="shared" si="2"/>
        <v>0.30316127640235196</v>
      </c>
      <c r="H8" s="2">
        <f t="shared" si="2"/>
        <v>0.29354677544131474</v>
      </c>
      <c r="I8" s="2">
        <f t="shared" si="2"/>
        <v>0.29941656748582524</v>
      </c>
      <c r="J8" s="9">
        <f t="shared" si="3"/>
        <v>1.3127572144509807</v>
      </c>
      <c r="K8" s="6">
        <f t="shared" si="4"/>
        <v>1.2126451056094079</v>
      </c>
      <c r="L8" s="6">
        <f t="shared" si="5"/>
        <v>1.174187101765259</v>
      </c>
      <c r="M8" s="10">
        <f t="shared" si="6"/>
        <v>1.1976662699433009</v>
      </c>
      <c r="N8" s="2">
        <f t="shared" si="7"/>
        <v>92.974130850601995</v>
      </c>
      <c r="O8" s="2">
        <f t="shared" si="8"/>
        <v>90.037172723524307</v>
      </c>
      <c r="P8" s="2">
        <f t="shared" si="9"/>
        <v>92.011013715830501</v>
      </c>
      <c r="Q8" s="4">
        <f t="shared" si="10"/>
        <v>87.042050103704085</v>
      </c>
      <c r="R8" s="3">
        <f t="shared" si="11"/>
        <v>4.5323212915620292</v>
      </c>
      <c r="S8" s="2">
        <f t="shared" si="1"/>
        <v>4.5002226153181271</v>
      </c>
      <c r="T8" s="2">
        <f t="shared" si="1"/>
        <v>4.5219082841863605</v>
      </c>
      <c r="U8" s="4">
        <f t="shared" si="1"/>
        <v>4.4663913364114105</v>
      </c>
      <c r="V8" s="9">
        <f t="shared" si="12"/>
        <v>4.5052108818694823</v>
      </c>
      <c r="W8" s="10">
        <f t="shared" si="13"/>
        <v>2.9129695447475949E-2</v>
      </c>
      <c r="Z8">
        <f>-LN(2)/Z5</f>
        <v>954.81415438338956</v>
      </c>
      <c r="AB8">
        <f>-LN(2)/AB5</f>
        <v>4593.5917100951174</v>
      </c>
      <c r="AD8">
        <f>-LN(2)/AD5</f>
        <v>2209.0921532471384</v>
      </c>
      <c r="AF8">
        <f>-LN(2)/AF5</f>
        <v>-81566.5515031369</v>
      </c>
      <c r="AH8">
        <f>-LN(2)/AH5</f>
        <v>2345.4446911757309</v>
      </c>
    </row>
    <row r="9" spans="1:35">
      <c r="A9">
        <v>240</v>
      </c>
      <c r="B9" s="12">
        <v>44.855214488987698</v>
      </c>
      <c r="C9" s="12">
        <v>52.656378885089097</v>
      </c>
      <c r="D9" s="12">
        <v>49.327344157476702</v>
      </c>
      <c r="E9" s="12">
        <v>50.5712169393666</v>
      </c>
      <c r="F9" s="3">
        <f t="shared" si="2"/>
        <v>0.27345571562075277</v>
      </c>
      <c r="G9" s="2">
        <f t="shared" si="2"/>
        <v>0.3210148013795508</v>
      </c>
      <c r="H9" s="2">
        <f t="shared" si="2"/>
        <v>0.30071964541749241</v>
      </c>
      <c r="I9" s="2">
        <f t="shared" si="2"/>
        <v>0.30830280214939004</v>
      </c>
      <c r="J9" s="9">
        <f t="shared" si="3"/>
        <v>1.0938228624830111</v>
      </c>
      <c r="K9" s="6">
        <f t="shared" si="4"/>
        <v>1.2840592055182032</v>
      </c>
      <c r="L9" s="6">
        <f t="shared" si="5"/>
        <v>1.2028785816699696</v>
      </c>
      <c r="M9" s="10">
        <f t="shared" si="6"/>
        <v>1.2332112085975602</v>
      </c>
      <c r="N9" s="2">
        <f t="shared" si="7"/>
        <v>77.468422054269297</v>
      </c>
      <c r="O9" s="2">
        <f t="shared" si="8"/>
        <v>95.339567973907052</v>
      </c>
      <c r="P9" s="2">
        <f t="shared" si="9"/>
        <v>94.259319924501142</v>
      </c>
      <c r="Q9" s="4">
        <f t="shared" si="10"/>
        <v>89.625327606729684</v>
      </c>
      <c r="R9" s="3">
        <f t="shared" si="11"/>
        <v>4.3498703959617266</v>
      </c>
      <c r="S9" s="2">
        <f t="shared" si="1"/>
        <v>4.5574449183410621</v>
      </c>
      <c r="T9" s="2">
        <f t="shared" si="1"/>
        <v>4.5460497065799021</v>
      </c>
      <c r="U9" s="4">
        <f t="shared" si="1"/>
        <v>4.4956379542183162</v>
      </c>
      <c r="V9" s="9">
        <f t="shared" si="12"/>
        <v>4.4872507437752516</v>
      </c>
      <c r="W9" s="10">
        <f t="shared" si="13"/>
        <v>9.5443256151250253E-2</v>
      </c>
    </row>
    <row r="10" spans="1:35" ht="16.5">
      <c r="A10" t="s">
        <v>1</v>
      </c>
      <c r="B10" s="12">
        <v>74.454775898249906</v>
      </c>
      <c r="C10" s="12">
        <v>53.877609487221598</v>
      </c>
      <c r="D10" s="12">
        <v>52.693582675176998</v>
      </c>
      <c r="E10" s="12">
        <v>53.625728424474097</v>
      </c>
      <c r="F10" s="3">
        <f t="shared" si="2"/>
        <v>0.45390673652083996</v>
      </c>
      <c r="G10" s="2">
        <f t="shared" si="2"/>
        <v>0.32845992213192382</v>
      </c>
      <c r="H10" s="2">
        <f t="shared" si="2"/>
        <v>0.32124161088560699</v>
      </c>
      <c r="I10" s="2">
        <f t="shared" si="2"/>
        <v>0.32692435225337951</v>
      </c>
      <c r="J10" s="9">
        <f t="shared" si="3"/>
        <v>1.8156269460833598</v>
      </c>
      <c r="K10" s="6">
        <f t="shared" si="4"/>
        <v>1.3138396885276953</v>
      </c>
      <c r="L10" s="6">
        <f t="shared" si="5"/>
        <v>1.2849664435424279</v>
      </c>
      <c r="M10" s="10">
        <f t="shared" si="6"/>
        <v>1.3076974090135181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1.4515913841841466</v>
      </c>
      <c r="AB11">
        <f t="shared" ref="AB11:AH11" si="14">(0.693/AB8)*(100/0.05)</f>
        <v>0.3017246824427286</v>
      </c>
      <c r="AD11">
        <f t="shared" si="14"/>
        <v>0.62740705405282549</v>
      </c>
      <c r="AF11">
        <f t="shared" si="14"/>
        <v>-1.6992259381551723E-2</v>
      </c>
      <c r="AH11">
        <f t="shared" si="14"/>
        <v>0.59093271532453917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4.4767078288239075</v>
      </c>
      <c r="AB14">
        <f>(0.693/AB8)*(25.7)*(0.1/50000)*(120000000)</f>
        <v>0.93051892065337494</v>
      </c>
      <c r="AD14">
        <f>(0.693/AD8)*(25.7)*(0.1/50000)*(120000000)</f>
        <v>1.9349233546989137</v>
      </c>
      <c r="AF14">
        <f>(0.693/AF8)*(25.7)*(0.1/50000)*(120000000)</f>
        <v>-5.2404127932705512E-2</v>
      </c>
      <c r="AH14">
        <f>(0.693/AH8)*(25.7)*(0.1/50000)*(120000000)</f>
        <v>1.8224364940608786</v>
      </c>
    </row>
    <row r="17" spans="1:2">
      <c r="A17" s="1" t="s">
        <v>5</v>
      </c>
      <c r="B17">
        <v>164.03100000000001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4316D-2FC6-4A20-9A89-CBA528B0F0C9}">
  <dimension ref="A2:AI17"/>
  <sheetViews>
    <sheetView workbookViewId="0">
      <selection activeCell="J3" sqref="J3:M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4.9254081381097103</v>
      </c>
      <c r="C3" s="12">
        <v>5.4205786577406396</v>
      </c>
      <c r="D3" s="12">
        <v>3.87893314516498</v>
      </c>
      <c r="E3" s="12">
        <v>3.7995725231905699</v>
      </c>
      <c r="F3" s="3">
        <f>B3/$B$17</f>
        <v>9.4980583877002332E-3</v>
      </c>
      <c r="G3" s="2">
        <f>C3/$B$17</f>
        <v>1.0452935298495168E-2</v>
      </c>
      <c r="H3" s="2">
        <f>D3/$B$17</f>
        <v>7.4800569743042975E-3</v>
      </c>
      <c r="I3" s="2">
        <f>E3/$B$17</f>
        <v>7.3270195406417065E-3</v>
      </c>
      <c r="J3" s="9">
        <f>F3*4</f>
        <v>3.7992233550800933E-2</v>
      </c>
      <c r="K3" s="6">
        <f t="shared" ref="K3:M3" si="0">G3*4</f>
        <v>4.1811741193980671E-2</v>
      </c>
      <c r="L3" s="6">
        <f t="shared" si="0"/>
        <v>2.992022789721719E-2</v>
      </c>
      <c r="M3" s="10">
        <f t="shared" si="0"/>
        <v>2.9308078162566826E-2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4.3142663477982204</v>
      </c>
      <c r="C4" s="12">
        <v>3.24275913884766</v>
      </c>
      <c r="D4" s="12">
        <v>3.5024976091544402</v>
      </c>
      <c r="E4" s="12">
        <v>4.3054703074142502</v>
      </c>
      <c r="F4" s="3">
        <f t="shared" ref="F4:I10" si="2">B4/$B$17</f>
        <v>8.3195448016626875E-3</v>
      </c>
      <c r="G4" s="2">
        <f t="shared" si="2"/>
        <v>6.2532717643667387E-3</v>
      </c>
      <c r="H4" s="2">
        <f t="shared" si="2"/>
        <v>6.7541462274224116E-3</v>
      </c>
      <c r="I4" s="2">
        <f t="shared" si="2"/>
        <v>8.3025826935886182E-3</v>
      </c>
      <c r="J4" s="9">
        <f t="shared" ref="J4:J10" si="3">F4*4</f>
        <v>3.327817920665075E-2</v>
      </c>
      <c r="K4" s="6">
        <f t="shared" ref="K4:K10" si="4">G4*4</f>
        <v>2.5013087057466955E-2</v>
      </c>
      <c r="L4" s="6">
        <f t="shared" ref="L4:L10" si="5">H4*4</f>
        <v>2.7016584909689646E-2</v>
      </c>
      <c r="M4" s="10">
        <f t="shared" ref="M4:M10" si="6">I4*4</f>
        <v>3.3210330774354473E-2</v>
      </c>
      <c r="N4" s="2">
        <f t="shared" ref="N4:N9" si="7">(J4/$J$3)*100</f>
        <v>87.592057892972178</v>
      </c>
      <c r="O4" s="2">
        <f t="shared" ref="O4:O9" si="8">(K4/$K$3)*100</f>
        <v>59.823117486118718</v>
      </c>
      <c r="P4" s="2">
        <f t="shared" ref="P4:P9" si="9">(L4/$L$3)*100</f>
        <v>90.295384789506883</v>
      </c>
      <c r="Q4" s="4">
        <f t="shared" ref="Q4:Q9" si="10">(M4/$M$3)*100</f>
        <v>113.31459739578462</v>
      </c>
      <c r="R4" s="3">
        <f t="shared" ref="R4:R9" si="11">LN(N4)</f>
        <v>4.472690330509943</v>
      </c>
      <c r="S4" s="2">
        <f t="shared" si="1"/>
        <v>4.0913921662892063</v>
      </c>
      <c r="T4" s="2">
        <f t="shared" si="1"/>
        <v>4.503086349366038</v>
      </c>
      <c r="U4" s="4">
        <f t="shared" si="1"/>
        <v>4.7301679981797022</v>
      </c>
      <c r="V4" s="9">
        <f t="shared" ref="V4:V9" si="12">AVERAGE(R4:U4)</f>
        <v>4.4493342110862226</v>
      </c>
      <c r="W4" s="10">
        <f t="shared" ref="W4:W9" si="13">_xlfn.STDEV.S(R4:U4)</f>
        <v>0.26484267285247076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2.81016381196096</v>
      </c>
      <c r="C5" s="12">
        <v>2.1500444762334201</v>
      </c>
      <c r="D5" s="12">
        <v>2.3506294017025899</v>
      </c>
      <c r="E5" s="12">
        <v>2.7985016453807998</v>
      </c>
      <c r="F5" s="3">
        <f t="shared" si="2"/>
        <v>5.4190636017528195E-3</v>
      </c>
      <c r="G5" s="2">
        <f t="shared" si="2"/>
        <v>4.1461026982536975E-3</v>
      </c>
      <c r="H5" s="2">
        <f t="shared" si="2"/>
        <v>4.5329066504089894E-3</v>
      </c>
      <c r="I5" s="2">
        <f t="shared" si="2"/>
        <v>5.3965745133362896E-3</v>
      </c>
      <c r="J5" s="9">
        <f t="shared" si="3"/>
        <v>2.1676254407011278E-2</v>
      </c>
      <c r="K5" s="6">
        <f t="shared" si="4"/>
        <v>1.658441079301479E-2</v>
      </c>
      <c r="L5" s="6">
        <f t="shared" si="5"/>
        <v>1.8131626601635958E-2</v>
      </c>
      <c r="M5" s="10">
        <f t="shared" si="6"/>
        <v>2.1586298053345158E-2</v>
      </c>
      <c r="N5" s="2">
        <f t="shared" si="7"/>
        <v>57.05443555464327</v>
      </c>
      <c r="O5" s="2">
        <f t="shared" si="8"/>
        <v>39.664482557837907</v>
      </c>
      <c r="P5" s="2">
        <f t="shared" si="9"/>
        <v>60.599894706424806</v>
      </c>
      <c r="Q5" s="4">
        <f t="shared" si="10"/>
        <v>73.653065661998397</v>
      </c>
      <c r="R5" s="3">
        <f t="shared" si="11"/>
        <v>4.04400582183347</v>
      </c>
      <c r="S5" s="2">
        <f t="shared" si="1"/>
        <v>3.6804561413603643</v>
      </c>
      <c r="T5" s="2">
        <f t="shared" si="1"/>
        <v>4.1042931555560171</v>
      </c>
      <c r="U5" s="4">
        <f t="shared" si="1"/>
        <v>4.2993657667809604</v>
      </c>
      <c r="V5" s="9">
        <f t="shared" si="12"/>
        <v>4.0320302213827031</v>
      </c>
      <c r="W5" s="10">
        <f t="shared" si="13"/>
        <v>0.25848144629639652</v>
      </c>
      <c r="Z5" cm="1">
        <f t="array" ref="Z5:AA5">LINEST(R3:R9,A3:A9)</f>
        <v>7.2994553788515468E-4</v>
      </c>
      <c r="AA5">
        <v>4.2426801404392123</v>
      </c>
      <c r="AB5" cm="1">
        <f t="array" ref="AB5:AC5">LINEST(S3:S9,A3:A9)</f>
        <v>1.0309715829557834E-3</v>
      </c>
      <c r="AC5">
        <v>4.105630440551292</v>
      </c>
      <c r="AD5" cm="1">
        <f t="array" ref="AD5:AE5">LINEST(T3:T9,A3:A9)</f>
        <v>-3.5341536593502034E-4</v>
      </c>
      <c r="AE5">
        <v>4.3927769253170776</v>
      </c>
      <c r="AF5" cm="1">
        <f t="array" ref="AF5:AG5">LINEST(U3:U9,A3:A9)</f>
        <v>1.0043226417709799E-6</v>
      </c>
      <c r="AG5">
        <v>4.453787961588997</v>
      </c>
      <c r="AH5" cm="1">
        <f t="array" ref="AH5:AI5">LINEST(V3:V9,A3:A9)</f>
        <v>3.5212651938692471E-4</v>
      </c>
      <c r="AI5">
        <v>4.2987188669741441</v>
      </c>
    </row>
    <row r="6" spans="1:35">
      <c r="A6">
        <v>60</v>
      </c>
      <c r="B6" s="12">
        <v>3.1779088685981902</v>
      </c>
      <c r="C6" s="12">
        <v>4.0451532343119201</v>
      </c>
      <c r="D6" s="12">
        <v>3.2964936558300102</v>
      </c>
      <c r="E6" s="12">
        <v>3.1703802578810398</v>
      </c>
      <c r="F6" s="3">
        <f t="shared" si="2"/>
        <v>6.1282158022989948E-3</v>
      </c>
      <c r="G6" s="2">
        <f t="shared" si="2"/>
        <v>7.8005924644925844E-3</v>
      </c>
      <c r="H6" s="2">
        <f t="shared" si="2"/>
        <v>6.356892330505062E-3</v>
      </c>
      <c r="I6" s="2">
        <f t="shared" si="2"/>
        <v>6.1136977802052558E-3</v>
      </c>
      <c r="J6" s="9">
        <f t="shared" si="3"/>
        <v>2.4512863209195979E-2</v>
      </c>
      <c r="K6" s="6">
        <f t="shared" si="4"/>
        <v>3.1202369857970338E-2</v>
      </c>
      <c r="L6" s="6">
        <f t="shared" si="5"/>
        <v>2.5427569322020248E-2</v>
      </c>
      <c r="M6" s="10">
        <f t="shared" si="6"/>
        <v>2.4454791120821023E-2</v>
      </c>
      <c r="N6" s="2">
        <f t="shared" si="7"/>
        <v>64.520721521725889</v>
      </c>
      <c r="O6" s="2">
        <f t="shared" si="8"/>
        <v>74.625856199603362</v>
      </c>
      <c r="P6" s="2">
        <f t="shared" si="9"/>
        <v>84.984544266740713</v>
      </c>
      <c r="Q6" s="4">
        <f t="shared" si="10"/>
        <v>83.440445958873653</v>
      </c>
      <c r="R6" s="3">
        <f t="shared" si="11"/>
        <v>4.166986436110256</v>
      </c>
      <c r="S6" s="2">
        <f t="shared" si="1"/>
        <v>4.3124870450084671</v>
      </c>
      <c r="T6" s="2">
        <f t="shared" si="1"/>
        <v>4.4424694078008544</v>
      </c>
      <c r="U6" s="4">
        <f t="shared" si="1"/>
        <v>4.4241331553435463</v>
      </c>
      <c r="V6" s="9">
        <f t="shared" si="12"/>
        <v>4.3365190110657812</v>
      </c>
      <c r="W6" s="10">
        <f t="shared" si="13"/>
        <v>0.12678137903424558</v>
      </c>
    </row>
    <row r="7" spans="1:35">
      <c r="A7">
        <v>90</v>
      </c>
      <c r="B7" s="12">
        <v>2.1097052328251502</v>
      </c>
      <c r="C7" s="12">
        <v>2.7233001293333201</v>
      </c>
      <c r="D7" s="12">
        <v>2.5292135938835401</v>
      </c>
      <c r="E7" s="12">
        <v>2.1728951309815101</v>
      </c>
      <c r="F7" s="3">
        <f t="shared" si="2"/>
        <v>4.068313309341362E-3</v>
      </c>
      <c r="G7" s="2">
        <f t="shared" si="2"/>
        <v>5.2515574162279345E-3</v>
      </c>
      <c r="H7" s="2">
        <f t="shared" si="2"/>
        <v>4.8772848292102126E-3</v>
      </c>
      <c r="I7" s="2">
        <f t="shared" si="2"/>
        <v>4.1901674431253444E-3</v>
      </c>
      <c r="J7" s="9">
        <f t="shared" si="3"/>
        <v>1.6273253237365448E-2</v>
      </c>
      <c r="K7" s="6">
        <f t="shared" si="4"/>
        <v>2.1006229664911738E-2</v>
      </c>
      <c r="L7" s="6">
        <f t="shared" si="5"/>
        <v>1.950913931684085E-2</v>
      </c>
      <c r="M7" s="10">
        <f t="shared" si="6"/>
        <v>1.6760669772501378E-2</v>
      </c>
      <c r="N7" s="2">
        <f t="shared" si="7"/>
        <v>42.833104864987291</v>
      </c>
      <c r="O7" s="2">
        <f t="shared" si="8"/>
        <v>50.240026043057618</v>
      </c>
      <c r="P7" s="2">
        <f t="shared" si="9"/>
        <v>65.203845986264525</v>
      </c>
      <c r="Q7" s="4">
        <f t="shared" si="10"/>
        <v>57.187884103259343</v>
      </c>
      <c r="R7" s="3">
        <f t="shared" si="11"/>
        <v>3.7573112817615923</v>
      </c>
      <c r="S7" s="2">
        <f t="shared" si="1"/>
        <v>3.9168120405327711</v>
      </c>
      <c r="T7" s="2">
        <f t="shared" si="1"/>
        <v>4.1775184547123061</v>
      </c>
      <c r="U7" s="4">
        <f t="shared" si="1"/>
        <v>4.0463420595729103</v>
      </c>
      <c r="V7" s="9">
        <f t="shared" si="12"/>
        <v>3.9744959591448952</v>
      </c>
      <c r="W7" s="10">
        <f t="shared" si="13"/>
        <v>0.17970031942994361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4.2116684736059398</v>
      </c>
      <c r="C8" s="12">
        <v>3.6828379513520999</v>
      </c>
      <c r="D8" s="12">
        <v>2.9108949980221102</v>
      </c>
      <c r="E8" s="12">
        <v>3.2771122403288802</v>
      </c>
      <c r="F8" s="3">
        <f t="shared" si="2"/>
        <v>8.1216971163120492E-3</v>
      </c>
      <c r="G8" s="2">
        <f t="shared" si="2"/>
        <v>7.10191093073664E-3</v>
      </c>
      <c r="H8" s="2">
        <f t="shared" si="2"/>
        <v>5.6133116031049039E-3</v>
      </c>
      <c r="I8" s="2">
        <f t="shared" si="2"/>
        <v>6.3195175971014128E-3</v>
      </c>
      <c r="J8" s="9">
        <f t="shared" si="3"/>
        <v>3.2486788465248197E-2</v>
      </c>
      <c r="K8" s="6">
        <f t="shared" si="4"/>
        <v>2.840764372294656E-2</v>
      </c>
      <c r="L8" s="6">
        <f t="shared" si="5"/>
        <v>2.2453246412419615E-2</v>
      </c>
      <c r="M8" s="10">
        <f t="shared" si="6"/>
        <v>2.5278070388405651E-2</v>
      </c>
      <c r="N8" s="2">
        <f t="shared" si="7"/>
        <v>85.509024947977366</v>
      </c>
      <c r="O8" s="2">
        <f t="shared" si="8"/>
        <v>67.941785995356256</v>
      </c>
      <c r="P8" s="2">
        <f t="shared" si="9"/>
        <v>75.043701169495236</v>
      </c>
      <c r="Q8" s="4">
        <f t="shared" si="10"/>
        <v>86.249498340329851</v>
      </c>
      <c r="R8" s="3">
        <f t="shared" si="11"/>
        <v>4.4486219253192871</v>
      </c>
      <c r="S8" s="2">
        <f t="shared" si="1"/>
        <v>4.2186512502196569</v>
      </c>
      <c r="T8" s="2">
        <f t="shared" si="1"/>
        <v>4.3180706261028536</v>
      </c>
      <c r="U8" s="4">
        <f t="shared" si="1"/>
        <v>4.457244239550552</v>
      </c>
      <c r="V8" s="9">
        <f t="shared" si="12"/>
        <v>4.3606470102980879</v>
      </c>
      <c r="W8" s="10">
        <f t="shared" si="13"/>
        <v>0.1140849898739705</v>
      </c>
      <c r="Z8">
        <f>-LN(2)/Z5</f>
        <v>-949.58753028092485</v>
      </c>
      <c r="AB8">
        <f>-LN(2)/AB5</f>
        <v>-672.32423475019607</v>
      </c>
      <c r="AD8">
        <f>-LN(2)/AD5</f>
        <v>1961.2819570708443</v>
      </c>
      <c r="AF8">
        <f>-LN(2)/AF5</f>
        <v>-690163.84947538271</v>
      </c>
      <c r="AH8">
        <f>-LN(2)/AH5</f>
        <v>-1968.4606026457759</v>
      </c>
    </row>
    <row r="9" spans="1:35">
      <c r="A9">
        <v>240</v>
      </c>
      <c r="B9" s="12">
        <v>4.9447763223750103</v>
      </c>
      <c r="C9" s="12">
        <v>4.8146621189237804</v>
      </c>
      <c r="D9" s="12">
        <v>3.1679184659128601</v>
      </c>
      <c r="E9" s="12">
        <v>3.8357619769537599</v>
      </c>
      <c r="F9" s="3">
        <f t="shared" si="2"/>
        <v>9.5354076062537547E-3</v>
      </c>
      <c r="G9" s="2">
        <f t="shared" si="2"/>
        <v>9.2844979827675714E-3</v>
      </c>
      <c r="H9" s="2">
        <f t="shared" si="2"/>
        <v>6.1089505098884623E-3</v>
      </c>
      <c r="I9" s="2">
        <f t="shared" si="2"/>
        <v>7.3968065583311015E-3</v>
      </c>
      <c r="J9" s="9">
        <f t="shared" si="3"/>
        <v>3.8141630425015019E-2</v>
      </c>
      <c r="K9" s="6">
        <f t="shared" si="4"/>
        <v>3.7137991931070286E-2</v>
      </c>
      <c r="L9" s="6">
        <f t="shared" si="5"/>
        <v>2.4435802039553849E-2</v>
      </c>
      <c r="M9" s="10">
        <f t="shared" si="6"/>
        <v>2.9587226233324406E-2</v>
      </c>
      <c r="N9" s="2">
        <f t="shared" si="7"/>
        <v>100.39323003743468</v>
      </c>
      <c r="O9" s="2">
        <f t="shared" si="8"/>
        <v>88.821921476010587</v>
      </c>
      <c r="P9" s="2">
        <f t="shared" si="9"/>
        <v>81.669839292322251</v>
      </c>
      <c r="Q9" s="4">
        <f t="shared" si="10"/>
        <v>100.9524611924712</v>
      </c>
      <c r="R9" s="3">
        <f t="shared" si="11"/>
        <v>4.6090947750781011</v>
      </c>
      <c r="S9" s="2">
        <f t="shared" si="1"/>
        <v>4.48663348300094</v>
      </c>
      <c r="T9" s="2">
        <f t="shared" si="1"/>
        <v>4.4026847695994498</v>
      </c>
      <c r="U9" s="4">
        <f t="shared" si="1"/>
        <v>4.6146497247734022</v>
      </c>
      <c r="V9" s="9">
        <f t="shared" si="12"/>
        <v>4.5282656881129739</v>
      </c>
      <c r="W9" s="10">
        <f t="shared" si="13"/>
        <v>0.10246845154575977</v>
      </c>
    </row>
    <row r="10" spans="1:35" ht="16.5">
      <c r="A10" t="s">
        <v>1</v>
      </c>
      <c r="B10" s="12">
        <v>1.90911564094339</v>
      </c>
      <c r="C10" s="12">
        <v>2.82478739503388</v>
      </c>
      <c r="D10" s="12">
        <v>3.5833857753029501</v>
      </c>
      <c r="E10" s="12">
        <v>3.2916580105507101</v>
      </c>
      <c r="F10" s="3">
        <f t="shared" si="2"/>
        <v>3.6815003585695082E-3</v>
      </c>
      <c r="G10" s="2">
        <f t="shared" si="2"/>
        <v>5.4472634264108597E-3</v>
      </c>
      <c r="H10" s="2">
        <f t="shared" si="2"/>
        <v>6.9101293466705552E-3</v>
      </c>
      <c r="I10" s="2">
        <f t="shared" si="2"/>
        <v>6.3475673690161589E-3</v>
      </c>
      <c r="J10" s="9">
        <f t="shared" si="3"/>
        <v>1.4726001434278033E-2</v>
      </c>
      <c r="K10" s="6">
        <f t="shared" si="4"/>
        <v>2.1789053705643439E-2</v>
      </c>
      <c r="L10" s="6">
        <f t="shared" si="5"/>
        <v>2.7640517386682221E-2</v>
      </c>
      <c r="M10" s="10">
        <f t="shared" si="6"/>
        <v>2.5390269476064636E-2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-1.4595810873695523</v>
      </c>
      <c r="AB11">
        <f t="shared" ref="AB11:AH11" si="14">(0.693/AB8)*(100/0.05)</f>
        <v>-2.0615053397784657</v>
      </c>
      <c r="AD11">
        <f t="shared" si="14"/>
        <v>0.70668064579045919</v>
      </c>
      <c r="AF11">
        <f t="shared" si="14"/>
        <v>-2.0082187745033972E-3</v>
      </c>
      <c r="AH11">
        <f t="shared" si="14"/>
        <v>-0.70410350003302058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-4.5013480734476987</v>
      </c>
      <c r="AB14">
        <f>(0.693/AB8)*(25.7)*(0.1/50000)*(120000000)</f>
        <v>-6.3576824678767885</v>
      </c>
      <c r="AD14">
        <f>(0.693/AD8)*(25.7)*(0.1/50000)*(120000000)</f>
        <v>2.1794031116177761</v>
      </c>
      <c r="AF14">
        <f>(0.693/AF8)*(25.7)*(0.1/50000)*(120000000)</f>
        <v>-6.1933467005684754E-3</v>
      </c>
      <c r="AH14">
        <f>(0.693/AH8)*(25.7)*(0.1/50000)*(120000000)</f>
        <v>-2.1714551941018354</v>
      </c>
    </row>
    <row r="17" spans="1:2">
      <c r="A17" s="1" t="s">
        <v>5</v>
      </c>
      <c r="B17">
        <v>518.57000000000005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BE8F-DD23-4DEC-A4C9-9647769954A0}">
  <dimension ref="A2:AI17"/>
  <sheetViews>
    <sheetView workbookViewId="0">
      <selection activeCell="J3" sqref="J3:M10"/>
    </sheetView>
  </sheetViews>
  <sheetFormatPr defaultRowHeight="14.5"/>
  <cols>
    <col min="1" max="1" width="15.7265625" bestFit="1" customWidth="1"/>
    <col min="23" max="23" width="17.08984375" bestFit="1" customWidth="1"/>
    <col min="25" max="25" width="15.1796875" bestFit="1" customWidth="1"/>
    <col min="26" max="26" width="18.453125" customWidth="1"/>
    <col min="27" max="27" width="19.6328125" bestFit="1" customWidth="1"/>
    <col min="28" max="29" width="19.26953125" customWidth="1"/>
    <col min="30" max="30" width="18.36328125" bestFit="1" customWidth="1"/>
    <col min="31" max="31" width="19.6328125" bestFit="1" customWidth="1"/>
    <col min="32" max="32" width="18.36328125" bestFit="1" customWidth="1"/>
    <col min="33" max="33" width="19.6328125" bestFit="1" customWidth="1"/>
    <col min="34" max="34" width="18.54296875" bestFit="1" customWidth="1"/>
    <col min="35" max="35" width="18.6328125" bestFit="1" customWidth="1"/>
  </cols>
  <sheetData>
    <row r="2" spans="1:35" ht="15" thickBot="1">
      <c r="A2" s="5" t="s">
        <v>0</v>
      </c>
      <c r="B2" s="24" t="s">
        <v>40</v>
      </c>
      <c r="C2" s="25"/>
      <c r="D2" s="25"/>
      <c r="E2" s="25"/>
      <c r="F2" s="26" t="s">
        <v>38</v>
      </c>
      <c r="G2" s="27"/>
      <c r="H2" s="27"/>
      <c r="I2" s="28"/>
      <c r="J2" s="30" t="s">
        <v>39</v>
      </c>
      <c r="K2" s="31"/>
      <c r="L2" s="31"/>
      <c r="M2" s="32"/>
      <c r="N2" s="25" t="s">
        <v>4</v>
      </c>
      <c r="O2" s="25"/>
      <c r="P2" s="25"/>
      <c r="Q2" s="29"/>
      <c r="R2" s="24" t="s">
        <v>3</v>
      </c>
      <c r="S2" s="25"/>
      <c r="T2" s="25"/>
      <c r="U2" s="29"/>
      <c r="V2" s="7" t="s">
        <v>6</v>
      </c>
      <c r="W2" s="8" t="s">
        <v>7</v>
      </c>
    </row>
    <row r="3" spans="1:35">
      <c r="A3">
        <v>0</v>
      </c>
      <c r="B3" s="12">
        <v>9.7134354624739405</v>
      </c>
      <c r="C3" s="12">
        <v>12.3840242435784</v>
      </c>
      <c r="D3" s="12">
        <v>10.739599288989901</v>
      </c>
      <c r="E3" s="12">
        <v>14.231555048211099</v>
      </c>
      <c r="F3" s="3">
        <f>B3/$B$17</f>
        <v>1.4626266866544408E-2</v>
      </c>
      <c r="G3" s="2">
        <f>C3/$B$17</f>
        <v>1.8647577797588046E-2</v>
      </c>
      <c r="H3" s="2">
        <f>D3/$B$17</f>
        <v>1.6171440665598419E-2</v>
      </c>
      <c r="I3" s="2">
        <f>E3/$B$17</f>
        <v>2.1429547029495306E-2</v>
      </c>
      <c r="J3" s="9">
        <f>F3*4</f>
        <v>5.8505067466177632E-2</v>
      </c>
      <c r="K3" s="6">
        <f t="shared" ref="K3:M3" si="0">G3*4</f>
        <v>7.4590311190352185E-2</v>
      </c>
      <c r="L3" s="6">
        <f t="shared" si="0"/>
        <v>6.4685762662393675E-2</v>
      </c>
      <c r="M3" s="10">
        <f t="shared" si="0"/>
        <v>8.5718188117981223E-2</v>
      </c>
      <c r="N3" s="2">
        <f>(J3/$J$3)*100</f>
        <v>100</v>
      </c>
      <c r="O3" s="2">
        <f>(K3/$K$3)*100</f>
        <v>100</v>
      </c>
      <c r="P3" s="2">
        <f>(L3/$L$3)*100</f>
        <v>100</v>
      </c>
      <c r="Q3" s="4">
        <f>(M3/$M$3)*100</f>
        <v>100</v>
      </c>
      <c r="R3" s="3">
        <f>LN(N3)</f>
        <v>4.6051701859880918</v>
      </c>
      <c r="S3" s="2">
        <f t="shared" ref="S3:U9" si="1">LN(O3)</f>
        <v>4.6051701859880918</v>
      </c>
      <c r="T3" s="2">
        <f t="shared" si="1"/>
        <v>4.6051701859880918</v>
      </c>
      <c r="U3" s="4">
        <f t="shared" si="1"/>
        <v>4.6051701859880918</v>
      </c>
      <c r="V3" s="9">
        <f>AVERAGE(R3:U3)</f>
        <v>4.6051701859880918</v>
      </c>
      <c r="W3" s="10">
        <f>_xlfn.STDEV.S(R3:U3)</f>
        <v>0</v>
      </c>
    </row>
    <row r="4" spans="1:35">
      <c r="A4">
        <v>15</v>
      </c>
      <c r="B4" s="12">
        <v>13.6311330799617</v>
      </c>
      <c r="C4" s="12">
        <v>13.551796453557699</v>
      </c>
      <c r="D4" s="12">
        <v>10.610377758322601</v>
      </c>
      <c r="E4" s="12">
        <v>14.8270188523522</v>
      </c>
      <c r="F4" s="3">
        <f t="shared" ref="F4:I10" si="2">B4/$B$17</f>
        <v>2.0525445491570961E-2</v>
      </c>
      <c r="G4" s="2">
        <f t="shared" si="2"/>
        <v>2.0405982231166419E-2</v>
      </c>
      <c r="H4" s="2">
        <f t="shared" si="2"/>
        <v>1.5976861868040638E-2</v>
      </c>
      <c r="I4" s="2">
        <f t="shared" si="2"/>
        <v>2.2326182678373881E-2</v>
      </c>
      <c r="J4" s="9">
        <f t="shared" ref="J4:J10" si="3">F4*4</f>
        <v>8.2101781966283843E-2</v>
      </c>
      <c r="K4" s="6">
        <f t="shared" ref="K4:K10" si="4">G4*4</f>
        <v>8.1623928924665676E-2</v>
      </c>
      <c r="L4" s="6">
        <f t="shared" ref="L4:L10" si="5">H4*4</f>
        <v>6.3907447472162551E-2</v>
      </c>
      <c r="M4" s="10">
        <f t="shared" ref="M4:M10" si="6">I4*4</f>
        <v>8.9304730713495525E-2</v>
      </c>
      <c r="N4" s="2">
        <f t="shared" ref="N4:N9" si="7">(J4/$J$3)*100</f>
        <v>140.33277034292405</v>
      </c>
      <c r="O4" s="2">
        <f t="shared" ref="O4:O9" si="8">(K4/$K$3)*100</f>
        <v>109.42966669808349</v>
      </c>
      <c r="P4" s="2">
        <f t="shared" ref="P4:P9" si="9">(L4/$L$3)*100</f>
        <v>98.796775119908091</v>
      </c>
      <c r="Q4" s="4">
        <f t="shared" ref="Q4:Q9" si="10">(M4/$M$3)*100</f>
        <v>104.18410920046261</v>
      </c>
      <c r="R4" s="3">
        <f t="shared" ref="R4:R9" si="11">LN(N4)</f>
        <v>4.9440165331980825</v>
      </c>
      <c r="S4" s="2">
        <f t="shared" si="1"/>
        <v>4.6952820296255071</v>
      </c>
      <c r="T4" s="2">
        <f t="shared" si="1"/>
        <v>4.5930649637343492</v>
      </c>
      <c r="U4" s="4">
        <f t="shared" si="1"/>
        <v>4.6461596148148816</v>
      </c>
      <c r="V4" s="9">
        <f t="shared" ref="V4:V9" si="12">AVERAGE(R4:U4)</f>
        <v>4.7196307853432051</v>
      </c>
      <c r="W4" s="10">
        <f t="shared" ref="W4:W9" si="13">_xlfn.STDEV.S(R4:U4)</f>
        <v>0.15530480336392205</v>
      </c>
      <c r="Z4" t="s">
        <v>8</v>
      </c>
      <c r="AA4" t="s">
        <v>24</v>
      </c>
      <c r="AB4" t="s">
        <v>9</v>
      </c>
      <c r="AC4" t="s">
        <v>23</v>
      </c>
      <c r="AD4" t="s">
        <v>10</v>
      </c>
      <c r="AE4" t="s">
        <v>21</v>
      </c>
      <c r="AF4" t="s">
        <v>11</v>
      </c>
      <c r="AG4" t="s">
        <v>22</v>
      </c>
      <c r="AH4" t="s">
        <v>12</v>
      </c>
      <c r="AI4" t="s">
        <v>20</v>
      </c>
    </row>
    <row r="5" spans="1:35">
      <c r="A5">
        <v>30</v>
      </c>
      <c r="B5" s="12">
        <v>5.4186630153522799</v>
      </c>
      <c r="C5" s="12"/>
      <c r="D5" s="12">
        <v>9.8258374619121298</v>
      </c>
      <c r="E5" s="12">
        <v>10.4181421776447</v>
      </c>
      <c r="F5" s="3">
        <f t="shared" si="2"/>
        <v>8.1592976685337486E-3</v>
      </c>
      <c r="G5" s="2"/>
      <c r="H5" s="2">
        <f t="shared" si="2"/>
        <v>1.4795519202287772E-2</v>
      </c>
      <c r="I5" s="2">
        <f t="shared" si="2"/>
        <v>1.5687397968774251E-2</v>
      </c>
      <c r="J5" s="9">
        <f t="shared" si="3"/>
        <v>3.2637190674134994E-2</v>
      </c>
      <c r="K5" s="6"/>
      <c r="L5" s="6">
        <f t="shared" si="5"/>
        <v>5.9182076809151087E-2</v>
      </c>
      <c r="M5" s="10">
        <f t="shared" si="6"/>
        <v>6.2749591875097002E-2</v>
      </c>
      <c r="N5" s="2">
        <f t="shared" si="7"/>
        <v>55.785237224113757</v>
      </c>
      <c r="O5" s="2"/>
      <c r="P5" s="2">
        <f t="shared" si="9"/>
        <v>91.491658091800986</v>
      </c>
      <c r="Q5" s="4">
        <f t="shared" si="10"/>
        <v>73.204524328873362</v>
      </c>
      <c r="R5" s="3">
        <f t="shared" si="11"/>
        <v>4.0215092685074421</v>
      </c>
      <c r="S5" s="2"/>
      <c r="T5" s="2">
        <f t="shared" si="1"/>
        <v>4.5162477997297676</v>
      </c>
      <c r="U5" s="4">
        <f t="shared" si="1"/>
        <v>4.2932572268287386</v>
      </c>
      <c r="V5" s="9">
        <f t="shared" si="12"/>
        <v>4.2770047650219825</v>
      </c>
      <c r="W5" s="10">
        <f t="shared" si="13"/>
        <v>0.24776936948519493</v>
      </c>
      <c r="Z5" cm="1">
        <f t="array" ref="Z5:AA5">LINEST(R3:R9,A3:A9)</f>
        <v>1.0831748340663083E-3</v>
      </c>
      <c r="AA5">
        <v>4.5836002797148243</v>
      </c>
      <c r="AB5" t="e" cm="1">
        <f t="array" ref="AB5">LINEST(S3:S9,A3:A9)</f>
        <v>#VALUE!</v>
      </c>
      <c r="AD5" cm="1">
        <f t="array" ref="AD5:AE5">LINEST(T3:T9,A3:A9)</f>
        <v>-3.6993956074660838E-7</v>
      </c>
      <c r="AE5">
        <v>4.560877245914333</v>
      </c>
      <c r="AF5" cm="1">
        <f t="array" ref="AF5:AG5">LINEST(U3:U9,A3:A9)</f>
        <v>-8.9017118933206547E-4</v>
      </c>
      <c r="AG5">
        <v>4.4967029039450006</v>
      </c>
      <c r="AH5" cm="1">
        <f t="array" ref="AH5:AI5">LINEST(V3:V9,A3:A9)</f>
        <v>1.1888711973500472E-4</v>
      </c>
      <c r="AI5">
        <v>4.5459091179786606</v>
      </c>
    </row>
    <row r="6" spans="1:35">
      <c r="A6">
        <v>60</v>
      </c>
      <c r="B6" s="12">
        <v>16.733154623587399</v>
      </c>
      <c r="C6" s="12">
        <v>14.302842877938</v>
      </c>
      <c r="D6" s="12">
        <v>14.379111717868399</v>
      </c>
      <c r="E6" s="12">
        <v>13.127880076221301</v>
      </c>
      <c r="F6" s="3">
        <f t="shared" si="2"/>
        <v>2.5196397915985776E-2</v>
      </c>
      <c r="G6" s="2">
        <f t="shared" si="2"/>
        <v>2.1536890597685016E-2</v>
      </c>
      <c r="H6" s="2">
        <f t="shared" si="2"/>
        <v>2.1651734456043209E-2</v>
      </c>
      <c r="I6" s="2">
        <f t="shared" si="2"/>
        <v>1.9767658737076744E-2</v>
      </c>
      <c r="J6" s="9">
        <f t="shared" si="3"/>
        <v>0.1007855916639431</v>
      </c>
      <c r="K6" s="6">
        <f t="shared" si="4"/>
        <v>8.6147562390740062E-2</v>
      </c>
      <c r="L6" s="6">
        <f t="shared" si="5"/>
        <v>8.6606937824172836E-2</v>
      </c>
      <c r="M6" s="10">
        <f t="shared" si="6"/>
        <v>7.9070634948306975E-2</v>
      </c>
      <c r="N6" s="2">
        <f t="shared" si="7"/>
        <v>172.26814022940539</v>
      </c>
      <c r="O6" s="2">
        <f t="shared" si="8"/>
        <v>115.49430618528207</v>
      </c>
      <c r="P6" s="2">
        <f t="shared" si="9"/>
        <v>133.88871717597212</v>
      </c>
      <c r="Q6" s="4">
        <f t="shared" si="10"/>
        <v>92.244874377740388</v>
      </c>
      <c r="R6" s="3">
        <f t="shared" si="11"/>
        <v>5.1490522177269638</v>
      </c>
      <c r="S6" s="2">
        <f t="shared" si="1"/>
        <v>4.7492212316495817</v>
      </c>
      <c r="T6" s="2">
        <f t="shared" si="1"/>
        <v>4.8970089860846011</v>
      </c>
      <c r="U6" s="4">
        <f t="shared" si="1"/>
        <v>4.524446719076078</v>
      </c>
      <c r="V6" s="9">
        <f t="shared" si="12"/>
        <v>4.8299322886343061</v>
      </c>
      <c r="W6" s="10">
        <f t="shared" si="13"/>
        <v>0.26215295815792206</v>
      </c>
    </row>
    <row r="7" spans="1:35">
      <c r="A7">
        <v>90</v>
      </c>
      <c r="B7" s="12">
        <v>7.0194667592452404</v>
      </c>
      <c r="C7" s="12">
        <v>10.302460234598</v>
      </c>
      <c r="D7" s="12">
        <v>6.3383927982825101</v>
      </c>
      <c r="E7" s="12">
        <v>9.0989669490212801</v>
      </c>
      <c r="F7" s="3">
        <f t="shared" si="2"/>
        <v>1.0569750988535376E-2</v>
      </c>
      <c r="G7" s="2">
        <f t="shared" si="2"/>
        <v>1.5513206769668834E-2</v>
      </c>
      <c r="H7" s="2">
        <f t="shared" si="2"/>
        <v>9.5442055419855919E-3</v>
      </c>
      <c r="I7" s="2">
        <f t="shared" si="2"/>
        <v>1.3701014365143793E-2</v>
      </c>
      <c r="J7" s="9">
        <f t="shared" si="3"/>
        <v>4.2279003954141504E-2</v>
      </c>
      <c r="K7" s="6">
        <f t="shared" si="4"/>
        <v>6.2052827078675335E-2</v>
      </c>
      <c r="L7" s="6">
        <f t="shared" si="5"/>
        <v>3.8176822167942367E-2</v>
      </c>
      <c r="M7" s="10">
        <f t="shared" si="6"/>
        <v>5.4804057460575172E-2</v>
      </c>
      <c r="N7" s="2">
        <f t="shared" si="7"/>
        <v>72.26554174744507</v>
      </c>
      <c r="O7" s="2">
        <f t="shared" si="8"/>
        <v>83.191538000583506</v>
      </c>
      <c r="P7" s="2">
        <f t="shared" si="9"/>
        <v>59.018894725248714</v>
      </c>
      <c r="Q7" s="4">
        <f t="shared" si="10"/>
        <v>63.935156194789947</v>
      </c>
      <c r="R7" s="3">
        <f t="shared" si="11"/>
        <v>4.2803474145508353</v>
      </c>
      <c r="S7" s="2">
        <f t="shared" si="1"/>
        <v>4.4211456359309276</v>
      </c>
      <c r="T7" s="2">
        <f t="shared" si="1"/>
        <v>4.0778576422172552</v>
      </c>
      <c r="U7" s="4">
        <f t="shared" si="1"/>
        <v>4.1578693852849371</v>
      </c>
      <c r="V7" s="9">
        <f t="shared" si="12"/>
        <v>4.2343050194959888</v>
      </c>
      <c r="W7" s="10">
        <f t="shared" si="13"/>
        <v>0.14983046655783391</v>
      </c>
      <c r="Y7" s="1" t="s">
        <v>36</v>
      </c>
      <c r="Z7" t="s">
        <v>13</v>
      </c>
      <c r="AB7" t="s">
        <v>14</v>
      </c>
      <c r="AD7" t="s">
        <v>15</v>
      </c>
      <c r="AF7" t="s">
        <v>16</v>
      </c>
      <c r="AH7" t="s">
        <v>17</v>
      </c>
    </row>
    <row r="8" spans="1:35">
      <c r="A8">
        <v>120</v>
      </c>
      <c r="B8" s="12">
        <v>11.9917885888977</v>
      </c>
      <c r="C8" s="12">
        <v>11.7258533835248</v>
      </c>
      <c r="D8" s="12">
        <v>10.572288446813999</v>
      </c>
      <c r="E8" s="12">
        <v>11.346784009182301</v>
      </c>
      <c r="F8" s="3">
        <f t="shared" si="2"/>
        <v>1.8056958404264509E-2</v>
      </c>
      <c r="G8" s="2">
        <f t="shared" si="2"/>
        <v>1.7656519311626255E-2</v>
      </c>
      <c r="H8" s="2">
        <f t="shared" si="2"/>
        <v>1.5919507862134075E-2</v>
      </c>
      <c r="I8" s="2">
        <f t="shared" si="2"/>
        <v>1.708572539926774E-2</v>
      </c>
      <c r="J8" s="9">
        <f t="shared" si="3"/>
        <v>7.2227833617058035E-2</v>
      </c>
      <c r="K8" s="6">
        <f t="shared" si="4"/>
        <v>7.062607724650502E-2</v>
      </c>
      <c r="L8" s="6">
        <f t="shared" si="5"/>
        <v>6.3678031448536301E-2</v>
      </c>
      <c r="M8" s="10">
        <f t="shared" si="6"/>
        <v>6.834290159707096E-2</v>
      </c>
      <c r="N8" s="2">
        <f t="shared" si="7"/>
        <v>123.45568810567336</v>
      </c>
      <c r="O8" s="2">
        <f t="shared" si="8"/>
        <v>94.685323226859097</v>
      </c>
      <c r="P8" s="2">
        <f t="shared" si="9"/>
        <v>98.442112804456059</v>
      </c>
      <c r="Q8" s="4">
        <f t="shared" si="10"/>
        <v>79.729755256847966</v>
      </c>
      <c r="R8" s="3">
        <f t="shared" si="11"/>
        <v>4.8158822909198582</v>
      </c>
      <c r="S8" s="2">
        <f t="shared" si="1"/>
        <v>4.5505590064161661</v>
      </c>
      <c r="T8" s="2">
        <f t="shared" si="1"/>
        <v>4.5894686881577895</v>
      </c>
      <c r="U8" s="4">
        <f t="shared" si="1"/>
        <v>4.3786428568602256</v>
      </c>
      <c r="V8" s="9">
        <f t="shared" si="12"/>
        <v>4.5836382105885098</v>
      </c>
      <c r="W8" s="10">
        <f t="shared" si="13"/>
        <v>0.17989685574100478</v>
      </c>
      <c r="Z8">
        <f>-LN(2)/Z5</f>
        <v>-639.9217917183563</v>
      </c>
      <c r="AB8" t="e">
        <f>-LN(2)/AB5</f>
        <v>#VALUE!</v>
      </c>
      <c r="AD8">
        <f>-LN(2)/AD5</f>
        <v>1873676.8221301946</v>
      </c>
      <c r="AF8">
        <f>-LN(2)/AF5</f>
        <v>778.66728205396544</v>
      </c>
      <c r="AH8">
        <f>-LN(2)/AH5</f>
        <v>-5830.2966890353337</v>
      </c>
    </row>
    <row r="9" spans="1:35">
      <c r="A9">
        <v>240</v>
      </c>
      <c r="B9" s="12">
        <v>12.663526347661399</v>
      </c>
      <c r="C9" s="12">
        <v>13.0275224320844</v>
      </c>
      <c r="D9" s="12">
        <v>11.1996746780771</v>
      </c>
      <c r="E9" s="12">
        <v>11.331889473000601</v>
      </c>
      <c r="F9" s="3">
        <f t="shared" si="2"/>
        <v>1.9068445613086706E-2</v>
      </c>
      <c r="G9" s="2">
        <f t="shared" si="2"/>
        <v>1.9616542513479562E-2</v>
      </c>
      <c r="H9" s="2">
        <f t="shared" si="2"/>
        <v>1.6864211564783942E-2</v>
      </c>
      <c r="I9" s="2">
        <f t="shared" si="2"/>
        <v>1.7063297550553601E-2</v>
      </c>
      <c r="J9" s="9">
        <f t="shared" si="3"/>
        <v>7.6273782452346825E-2</v>
      </c>
      <c r="K9" s="6">
        <f t="shared" si="4"/>
        <v>7.8466170053918247E-2</v>
      </c>
      <c r="L9" s="6">
        <f t="shared" si="5"/>
        <v>6.7456846259135769E-2</v>
      </c>
      <c r="M9" s="10">
        <f t="shared" si="6"/>
        <v>6.8253190202214403E-2</v>
      </c>
      <c r="N9" s="2">
        <f t="shared" si="7"/>
        <v>130.37124091249271</v>
      </c>
      <c r="O9" s="2">
        <f t="shared" si="8"/>
        <v>105.19619613018504</v>
      </c>
      <c r="P9" s="2">
        <f t="shared" si="9"/>
        <v>104.2839157840727</v>
      </c>
      <c r="Q9" s="4">
        <f t="shared" si="10"/>
        <v>79.625096727746666</v>
      </c>
      <c r="R9" s="3">
        <f t="shared" si="11"/>
        <v>4.8703860800192986</v>
      </c>
      <c r="S9" s="2">
        <f t="shared" si="1"/>
        <v>4.6558271411915593</v>
      </c>
      <c r="T9" s="2">
        <f t="shared" si="1"/>
        <v>4.6471171390322592</v>
      </c>
      <c r="U9" s="4">
        <f t="shared" si="1"/>
        <v>4.3773293286827561</v>
      </c>
      <c r="V9" s="9">
        <f t="shared" si="12"/>
        <v>4.6376649222314681</v>
      </c>
      <c r="W9" s="10">
        <f t="shared" si="13"/>
        <v>0.20195128880538818</v>
      </c>
    </row>
    <row r="10" spans="1:35" ht="16.5">
      <c r="A10" t="s">
        <v>1</v>
      </c>
      <c r="B10" s="12">
        <v>14.8080723490104</v>
      </c>
      <c r="C10" s="12">
        <v>16.255638950231901</v>
      </c>
      <c r="D10" s="12">
        <v>18.358964364184601</v>
      </c>
      <c r="E10" s="12">
        <v>18.498410654292499</v>
      </c>
      <c r="F10" s="3">
        <f t="shared" si="2"/>
        <v>2.2297653471057312E-2</v>
      </c>
      <c r="G10" s="2">
        <f t="shared" si="2"/>
        <v>2.4477365839390672E-2</v>
      </c>
      <c r="H10" s="2">
        <f t="shared" si="2"/>
        <v>2.7644504688514385E-2</v>
      </c>
      <c r="I10" s="2">
        <f t="shared" si="2"/>
        <v>2.7854479692780099E-2</v>
      </c>
      <c r="J10" s="9">
        <f t="shared" si="3"/>
        <v>8.9190613884229247E-2</v>
      </c>
      <c r="K10" s="6">
        <f t="shared" si="4"/>
        <v>9.790946335756269E-2</v>
      </c>
      <c r="L10" s="6">
        <f t="shared" si="5"/>
        <v>0.11057801875405754</v>
      </c>
      <c r="M10" s="10">
        <f t="shared" si="6"/>
        <v>0.11141791877112039</v>
      </c>
      <c r="N10" s="2"/>
      <c r="O10" s="2"/>
      <c r="P10" s="2"/>
      <c r="Q10" s="4"/>
      <c r="R10" s="3"/>
      <c r="S10" s="2"/>
      <c r="T10" s="2"/>
      <c r="U10" s="4"/>
      <c r="V10" s="3"/>
      <c r="W10" s="10"/>
      <c r="Y10" s="11" t="s">
        <v>37</v>
      </c>
      <c r="Z10" t="s">
        <v>30</v>
      </c>
      <c r="AB10" t="s">
        <v>34</v>
      </c>
      <c r="AD10" t="s">
        <v>33</v>
      </c>
      <c r="AF10" t="s">
        <v>32</v>
      </c>
      <c r="AH10" t="s">
        <v>31</v>
      </c>
    </row>
    <row r="11" spans="1:35">
      <c r="Z11">
        <f>(0.693/Z8)*(100/0.05)</f>
        <v>-2.1658896726711396</v>
      </c>
      <c r="AB11" t="e">
        <f t="shared" ref="AB11:AH11" si="14">(0.693/AB8)*(100/0.05)</f>
        <v>#VALUE!</v>
      </c>
      <c r="AD11">
        <f t="shared" si="14"/>
        <v>7.3972201802883391E-4</v>
      </c>
      <c r="AF11">
        <f t="shared" si="14"/>
        <v>1.7799643467027593</v>
      </c>
      <c r="AH11">
        <f t="shared" si="14"/>
        <v>-0.2377237512812275</v>
      </c>
    </row>
    <row r="12" spans="1:35">
      <c r="A12" t="s">
        <v>46</v>
      </c>
    </row>
    <row r="13" spans="1:35">
      <c r="Y13" s="1" t="s">
        <v>35</v>
      </c>
      <c r="Z13" t="s">
        <v>25</v>
      </c>
      <c r="AB13" t="s">
        <v>26</v>
      </c>
      <c r="AD13" t="s">
        <v>27</v>
      </c>
      <c r="AF13" t="s">
        <v>29</v>
      </c>
      <c r="AH13" t="s">
        <v>28</v>
      </c>
    </row>
    <row r="14" spans="1:35">
      <c r="Z14">
        <f>(0.693/Z8)*(25.7)*(0.1/50000)*(120000000)</f>
        <v>-6.6796037505177939</v>
      </c>
      <c r="AB14" t="e">
        <f>(0.693/AB8)*(25.7)*(0.1/50000)*(120000000)</f>
        <v>#VALUE!</v>
      </c>
      <c r="AD14">
        <f>(0.693/AD8)*(25.7)*(0.1/50000)*(120000000)</f>
        <v>2.2813027036009234E-3</v>
      </c>
      <c r="AF14">
        <f>(0.693/AF8)*(25.7)*(0.1/50000)*(120000000)</f>
        <v>5.4894100452313088</v>
      </c>
      <c r="AH14">
        <f>(0.693/AH8)*(25.7)*(0.1/50000)*(120000000)</f>
        <v>-0.73314004895130569</v>
      </c>
    </row>
    <row r="17" spans="1:2">
      <c r="A17" s="1" t="s">
        <v>5</v>
      </c>
      <c r="B17">
        <v>664.10900000000004</v>
      </c>
    </row>
  </sheetData>
  <mergeCells count="5">
    <mergeCell ref="B2:E2"/>
    <mergeCell ref="F2:I2"/>
    <mergeCell ref="J2:M2"/>
    <mergeCell ref="N2:Q2"/>
    <mergeCell ref="R2:U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100C7699C73A498CB057F667D9CD99" ma:contentTypeVersion="10" ma:contentTypeDescription="Create a new document." ma:contentTypeScope="" ma:versionID="5f062718f82295bc3f70e57076f02df9">
  <xsd:schema xmlns:xsd="http://www.w3.org/2001/XMLSchema" xmlns:xs="http://www.w3.org/2001/XMLSchema" xmlns:p="http://schemas.microsoft.com/office/2006/metadata/properties" xmlns:ns3="0b516ab0-04e4-4c88-99cd-523706b96b1a" xmlns:ns4="589fc4a7-9825-4918-b2d3-6237c872ffbf" targetNamespace="http://schemas.microsoft.com/office/2006/metadata/properties" ma:root="true" ma:fieldsID="c329608f2d23344d5b2c9b32e22dc2db" ns3:_="" ns4:_="">
    <xsd:import namespace="0b516ab0-04e4-4c88-99cd-523706b96b1a"/>
    <xsd:import namespace="589fc4a7-9825-4918-b2d3-6237c872ffb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516ab0-04e4-4c88-99cd-523706b96b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9fc4a7-9825-4918-b2d3-6237c872ffb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B2648C-9C88-49F3-8B85-40F8E73670B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95DE75D-8F9E-4319-9533-9A817015FF4D}">
  <ds:schemaRefs>
    <ds:schemaRef ds:uri="http://purl.org/dc/elements/1.1/"/>
    <ds:schemaRef ds:uri="http://purl.org/dc/dcmitype/"/>
    <ds:schemaRef ds:uri="http://schemas.microsoft.com/office/infopath/2007/PartnerControls"/>
    <ds:schemaRef ds:uri="589fc4a7-9825-4918-b2d3-6237c872ffbf"/>
    <ds:schemaRef ds:uri="http://schemas.microsoft.com/office/2006/documentManagement/types"/>
    <ds:schemaRef ds:uri="http://purl.org/dc/terms/"/>
    <ds:schemaRef ds:uri="0b516ab0-04e4-4c88-99cd-523706b96b1a"/>
    <ds:schemaRef ds:uri="http://schemas.microsoft.com/office/2006/metadata/properties"/>
    <ds:schemaRef ds:uri="http://www.w3.org/XML/1998/namespace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CF38BCE6-22E1-48E5-A607-88CE943B38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b516ab0-04e4-4c88-99cd-523706b96b1a"/>
    <ds:schemaRef ds:uri="589fc4a7-9825-4918-b2d3-6237c872ffb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Template</vt:lpstr>
      <vt:lpstr>Phen-Run 1</vt:lpstr>
      <vt:lpstr>PFAS 1</vt:lpstr>
      <vt:lpstr>PFAS 2</vt:lpstr>
      <vt:lpstr>PFAS 2-0 min removed</vt:lpstr>
      <vt:lpstr>PFAS 3</vt:lpstr>
      <vt:lpstr>PFAS 4</vt:lpstr>
      <vt:lpstr>PFAS 5</vt:lpstr>
      <vt:lpstr>PFAS 6</vt:lpstr>
      <vt:lpstr>PFAS 7</vt:lpstr>
      <vt:lpstr>PFAS 8</vt:lpstr>
      <vt:lpstr>PFAS 8- 240 min removed</vt:lpstr>
      <vt:lpstr>PFAS 9</vt:lpstr>
      <vt:lpstr>PFAS 10</vt:lpstr>
      <vt:lpstr>PFAS 11</vt:lpstr>
      <vt:lpstr>PFAS 12</vt:lpstr>
      <vt:lpstr>PFAS 13</vt:lpstr>
      <vt:lpstr>PFAS 14</vt:lpstr>
      <vt:lpstr>PFAS 15</vt:lpstr>
      <vt:lpstr>PFAS 15-reinject</vt:lpstr>
      <vt:lpstr>PFAS 16</vt:lpstr>
      <vt:lpstr>Phen - Run 2</vt:lpstr>
      <vt:lpstr>PFAS 17</vt:lpstr>
      <vt:lpstr>PFAS 18</vt:lpstr>
      <vt:lpstr>PFAS 19</vt:lpstr>
      <vt:lpstr>PFAS 19-reinject</vt:lpstr>
      <vt:lpstr>PFAS 20</vt:lpstr>
      <vt:lpstr>PFAS 21</vt:lpstr>
      <vt:lpstr>PFAS 22</vt:lpstr>
      <vt:lpstr>PFAS 23</vt:lpstr>
      <vt:lpstr>PFAS 24</vt:lpstr>
      <vt:lpstr>PFAS 25</vt:lpstr>
      <vt:lpstr>PFAS 26</vt:lpstr>
      <vt:lpstr>PFAS 27</vt:lpstr>
      <vt:lpstr>PFAS 28</vt:lpstr>
      <vt:lpstr>PFAS 29</vt:lpstr>
      <vt:lpstr>PFAS 30</vt:lpstr>
      <vt:lpstr>PFAS 31</vt:lpstr>
      <vt:lpstr>PFAS 32</vt:lpstr>
      <vt:lpstr>PFAS 32-outlier removed</vt:lpstr>
      <vt:lpstr>Phen - Run 3</vt:lpstr>
      <vt:lpstr>PFAS 33</vt:lpstr>
      <vt:lpstr>PFAS 34</vt:lpstr>
      <vt:lpstr>PFAS 35</vt:lpstr>
      <vt:lpstr>PFAS 36</vt:lpstr>
      <vt:lpstr>PFAS 37</vt:lpstr>
      <vt:lpstr>PFAS 38</vt:lpstr>
      <vt:lpstr>PFAS 39</vt:lpstr>
      <vt:lpstr>PFAS 39-outliers removed</vt:lpstr>
      <vt:lpstr>PFAS 40</vt:lpstr>
      <vt:lpstr>PFAS 41</vt:lpstr>
      <vt:lpstr>PFAS 42</vt:lpstr>
      <vt:lpstr>PFAS 43</vt:lpstr>
      <vt:lpstr>PFAS 44</vt:lpstr>
      <vt:lpstr>PFAS 45</vt:lpstr>
      <vt:lpstr>PFAS 46</vt:lpstr>
      <vt:lpstr>PFAS 47</vt:lpstr>
      <vt:lpstr>PFAS 48</vt:lpstr>
      <vt:lpstr>PFAS 49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Crizer, David (NIH/NIEHS) [E]</dc:creator>
  <cp:lastModifiedBy>Crizer, David (NIH/NIEHS) [E]</cp:lastModifiedBy>
  <dcterms:created xsi:type="dcterms:W3CDTF">2020-09-04T17:22:42Z</dcterms:created>
  <dcterms:modified xsi:type="dcterms:W3CDTF">2022-02-04T20:30:04Z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0x01010027100C7699C73A498CB057F667D9CD99</vt:lpwstr>
  </property>
</Properties>
</file>