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olon\PycharmProjects\EPA_OMEGA_Model\usepa_omega2_preproc\alpha_package_costs\"/>
    </mc:Choice>
  </mc:AlternateContent>
  <xr:revisionPtr revIDLastSave="0" documentId="13_ncr:1_{8E879297-A4C3-4FC4-BD05-4F6C4A83FFE3}" xr6:coauthVersionLast="45" xr6:coauthVersionMax="45" xr10:uidLastSave="{00000000-0000-0000-0000-000000000000}"/>
  <bookViews>
    <workbookView xWindow="-19065" yWindow="120" windowWidth="17910" windowHeight="14100" tabRatio="826" activeTab="3" xr2:uid="{31AE0ECC-ADD6-46A3-9F50-4BA6582DDF8B}"/>
  </bookViews>
  <sheets>
    <sheet name="inputs_code" sheetId="15" r:id="rId1"/>
    <sheet name="inputs_workbook" sheetId="8" r:id="rId2"/>
    <sheet name="bev_metrics" sheetId="20" r:id="rId3"/>
    <sheet name="pev_curves" sheetId="21" r:id="rId4"/>
    <sheet name="price_class" sheetId="19" r:id="rId5"/>
    <sheet name="engine" sheetId="18" r:id="rId6"/>
    <sheet name="trans" sheetId="2" r:id="rId7"/>
    <sheet name="accessories" sheetId="3" r:id="rId8"/>
    <sheet name="start-stop" sheetId="5" r:id="rId9"/>
    <sheet name="weight_ice" sheetId="4" r:id="rId10"/>
    <sheet name="weight_pev" sheetId="22" r:id="rId11"/>
    <sheet name="aero" sheetId="6" r:id="rId12"/>
    <sheet name="nonaero" sheetId="9" r:id="rId13"/>
    <sheet name="ac" sheetId="17" r:id="rId14"/>
    <sheet name="et_dmc" sheetId="7" r:id="rId15"/>
  </sheets>
  <definedNames>
    <definedName name="_xlnm._FilterDatabase" localSheetId="11" hidden="1">aero!$B$1:$E$3</definedName>
    <definedName name="_xlnm._FilterDatabase" localSheetId="12" hidden="1">nonaero!$C$1:$E$4</definedName>
    <definedName name="_xlnm._FilterDatabase" localSheetId="6" hidden="1">trans!$A$1:$H$91</definedName>
    <definedName name="AWD_scaler">inputs_workbook!$B$6</definedName>
    <definedName name="Markup">inputs_workbook!$B$1</definedName>
    <definedName name="Null_4cyl_DMC">inputs_workbook!$B$4</definedName>
    <definedName name="Null_6cyl_DMC">inputs_workbook!$B$3</definedName>
    <definedName name="Null_8cyl_DMC">inputs_workbook!$B$2</definedName>
    <definedName name="TRX10_">inputs_workbook!$B$5</definedName>
    <definedName name="workbook_dollar_basis">inputs_workbook!#REF!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2" l="1"/>
  <c r="B2" i="22"/>
  <c r="B31" i="18" l="1"/>
  <c r="B30" i="18"/>
  <c r="B29" i="18"/>
  <c r="B28" i="18"/>
  <c r="B27" i="18" l="1"/>
  <c r="C26" i="18"/>
  <c r="B26" i="18"/>
  <c r="C25" i="18"/>
  <c r="B25" i="18"/>
  <c r="C24" i="18"/>
  <c r="B24" i="18" s="1"/>
  <c r="E3" i="2" l="1"/>
  <c r="E4" i="2"/>
  <c r="E5" i="2"/>
  <c r="E6" i="2"/>
  <c r="E7" i="2"/>
  <c r="E2" i="2"/>
  <c r="F91" i="2"/>
  <c r="E91" i="2" s="1"/>
  <c r="F90" i="2"/>
  <c r="E90" i="2" s="1"/>
  <c r="F89" i="2"/>
  <c r="E89" i="2" s="1"/>
  <c r="F88" i="2"/>
  <c r="E88" i="2" s="1"/>
  <c r="F87" i="2"/>
  <c r="E87" i="2" s="1"/>
  <c r="F86" i="2"/>
  <c r="E86" i="2" s="1"/>
  <c r="F85" i="2"/>
  <c r="E85" i="2" s="1"/>
  <c r="F84" i="2"/>
  <c r="E84" i="2" s="1"/>
  <c r="F83" i="2"/>
  <c r="E83" i="2" s="1"/>
  <c r="F82" i="2"/>
  <c r="E82" i="2" s="1"/>
  <c r="F81" i="2"/>
  <c r="E81" i="2" s="1"/>
  <c r="F80" i="2"/>
  <c r="E80" i="2" s="1"/>
  <c r="F79" i="2"/>
  <c r="E79" i="2" s="1"/>
  <c r="F78" i="2"/>
  <c r="E78" i="2" s="1"/>
  <c r="F77" i="2"/>
  <c r="E77" i="2" s="1"/>
  <c r="F76" i="2"/>
  <c r="E76" i="2" s="1"/>
  <c r="F75" i="2"/>
  <c r="E75" i="2" s="1"/>
  <c r="F74" i="2"/>
  <c r="E74" i="2" s="1"/>
  <c r="F73" i="2"/>
  <c r="E73" i="2" s="1"/>
  <c r="F72" i="2"/>
  <c r="E72" i="2" s="1"/>
  <c r="F71" i="2"/>
  <c r="E71" i="2" s="1"/>
  <c r="F70" i="2"/>
  <c r="E70" i="2" s="1"/>
  <c r="F69" i="2"/>
  <c r="E69" i="2" s="1"/>
  <c r="F68" i="2"/>
  <c r="E68" i="2" s="1"/>
  <c r="F67" i="2"/>
  <c r="E67" i="2" s="1"/>
  <c r="F66" i="2"/>
  <c r="E66" i="2" s="1"/>
  <c r="F65" i="2"/>
  <c r="E65" i="2" s="1"/>
  <c r="F64" i="2"/>
  <c r="E64" i="2" s="1"/>
  <c r="F63" i="2"/>
  <c r="E63" i="2" s="1"/>
  <c r="F62" i="2"/>
  <c r="E62" i="2" s="1"/>
  <c r="F61" i="2"/>
  <c r="E61" i="2" s="1"/>
  <c r="F60" i="2"/>
  <c r="E60" i="2" s="1"/>
  <c r="F59" i="2"/>
  <c r="E59" i="2" s="1"/>
  <c r="F58" i="2"/>
  <c r="E58" i="2" s="1"/>
  <c r="F57" i="2"/>
  <c r="E57" i="2" s="1"/>
  <c r="F56" i="2"/>
  <c r="E56" i="2" s="1"/>
  <c r="F55" i="2"/>
  <c r="E55" i="2" s="1"/>
  <c r="F54" i="2"/>
  <c r="E54" i="2" s="1"/>
  <c r="F53" i="2"/>
  <c r="E53" i="2" s="1"/>
  <c r="F52" i="2"/>
  <c r="E52" i="2" s="1"/>
  <c r="F51" i="2"/>
  <c r="E51" i="2" s="1"/>
  <c r="F50" i="2"/>
  <c r="E50" i="2" s="1"/>
  <c r="F49" i="2"/>
  <c r="E49" i="2" s="1"/>
  <c r="F48" i="2"/>
  <c r="E48" i="2" s="1"/>
  <c r="F47" i="2"/>
  <c r="E47" i="2" s="1"/>
  <c r="F46" i="2"/>
  <c r="E46" i="2" s="1"/>
  <c r="F45" i="2"/>
  <c r="E45" i="2" s="1"/>
  <c r="F44" i="2"/>
  <c r="E44" i="2" s="1"/>
  <c r="F43" i="2"/>
  <c r="E43" i="2" s="1"/>
  <c r="F42" i="2"/>
  <c r="E42" i="2" s="1"/>
  <c r="F41" i="2"/>
  <c r="E41" i="2" s="1"/>
  <c r="F40" i="2"/>
  <c r="E40" i="2" s="1"/>
  <c r="F39" i="2"/>
  <c r="E39" i="2" s="1"/>
  <c r="F38" i="2"/>
  <c r="E38" i="2" s="1"/>
  <c r="F37" i="2"/>
  <c r="E37" i="2" s="1"/>
  <c r="F36" i="2"/>
  <c r="E36" i="2" s="1"/>
  <c r="F35" i="2"/>
  <c r="E35" i="2" s="1"/>
  <c r="F34" i="2"/>
  <c r="E34" i="2" s="1"/>
  <c r="F33" i="2"/>
  <c r="E33" i="2" s="1"/>
  <c r="F32" i="2"/>
  <c r="E32" i="2" s="1"/>
  <c r="F31" i="2"/>
  <c r="E31" i="2" s="1"/>
  <c r="F30" i="2"/>
  <c r="E30" i="2" s="1"/>
  <c r="F29" i="2"/>
  <c r="E29" i="2" s="1"/>
  <c r="F28" i="2"/>
  <c r="E28" i="2" s="1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 s="1"/>
  <c r="F18" i="2"/>
  <c r="E18" i="2" s="1"/>
  <c r="F17" i="2"/>
  <c r="E17" i="2" s="1"/>
  <c r="F16" i="2"/>
  <c r="E16" i="2" s="1"/>
  <c r="F15" i="2"/>
  <c r="E15" i="2" s="1"/>
  <c r="F14" i="2"/>
  <c r="E14" i="2" s="1"/>
  <c r="F13" i="2"/>
  <c r="E13" i="2" s="1"/>
  <c r="F12" i="2"/>
  <c r="E12" i="2" s="1"/>
  <c r="F11" i="2"/>
  <c r="E11" i="2" s="1"/>
  <c r="F10" i="2"/>
  <c r="E10" i="2" s="1"/>
  <c r="F9" i="2"/>
  <c r="E9" i="2" s="1"/>
  <c r="F8" i="2"/>
  <c r="E8" i="2" s="1"/>
  <c r="B23" i="18" l="1"/>
  <c r="A67" i="2" l="1"/>
  <c r="A66" i="2"/>
  <c r="A65" i="2"/>
  <c r="A64" i="2"/>
  <c r="A63" i="2"/>
  <c r="A62" i="2"/>
  <c r="A37" i="2"/>
  <c r="A36" i="2"/>
  <c r="A35" i="2"/>
  <c r="A34" i="2"/>
  <c r="A33" i="2"/>
  <c r="A3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7" i="2" l="1"/>
  <c r="A6" i="2"/>
  <c r="A5" i="2"/>
  <c r="A4" i="2"/>
  <c r="A3" i="2"/>
  <c r="A4" i="9" l="1"/>
  <c r="A3" i="9"/>
  <c r="A2" i="9"/>
  <c r="A5" i="9"/>
  <c r="A6" i="9"/>
  <c r="A7" i="9"/>
  <c r="A8" i="9"/>
  <c r="A9" i="9"/>
  <c r="A10" i="9"/>
  <c r="A11" i="9"/>
  <c r="A12" i="9"/>
  <c r="A13" i="9"/>
  <c r="A14" i="9"/>
  <c r="F14" i="9"/>
  <c r="E14" i="9" s="1"/>
  <c r="F13" i="9"/>
  <c r="E13" i="9" s="1"/>
  <c r="F12" i="9"/>
  <c r="E12" i="9"/>
  <c r="F11" i="9"/>
  <c r="E11" i="9"/>
  <c r="E10" i="9"/>
  <c r="F9" i="9"/>
  <c r="F8" i="9"/>
  <c r="F7" i="9"/>
  <c r="F6" i="9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2" i="2"/>
  <c r="B22" i="18" l="1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A3" i="6"/>
  <c r="A4" i="6"/>
  <c r="A5" i="6"/>
  <c r="A6" i="6"/>
  <c r="A7" i="6"/>
  <c r="A8" i="6"/>
  <c r="A9" i="6"/>
  <c r="A10" i="6"/>
  <c r="A11" i="6"/>
  <c r="A2" i="6"/>
  <c r="B5" i="18" l="1"/>
  <c r="B6" i="18"/>
  <c r="B3" i="18" l="1"/>
  <c r="B4" i="18"/>
  <c r="B2" i="18"/>
  <c r="B3" i="17" l="1"/>
  <c r="B2" i="17"/>
  <c r="F4" i="9" l="1"/>
  <c r="K23" i="7"/>
  <c r="E5" i="9" l="1"/>
  <c r="E4" i="9"/>
  <c r="E2" i="9"/>
  <c r="E9" i="9"/>
  <c r="E8" i="9"/>
  <c r="E7" i="9"/>
  <c r="E6" i="9"/>
  <c r="E3" i="9" l="1"/>
  <c r="E7" i="6" l="1"/>
  <c r="E2" i="6"/>
  <c r="B16" i="3"/>
  <c r="B15" i="3"/>
  <c r="B14" i="3"/>
  <c r="B13" i="3"/>
  <c r="B12" i="3"/>
  <c r="B11" i="3"/>
  <c r="B10" i="3"/>
  <c r="B9" i="3"/>
  <c r="B8" i="3"/>
  <c r="B7" i="3"/>
  <c r="B6" i="3"/>
  <c r="B5" i="3"/>
  <c r="C18" i="3"/>
  <c r="B18" i="3" s="1"/>
  <c r="C19" i="3"/>
  <c r="B19" i="3" s="1"/>
  <c r="C20" i="3"/>
  <c r="B20" i="3" s="1"/>
  <c r="C21" i="3"/>
  <c r="B21" i="3" s="1"/>
  <c r="C22" i="3"/>
  <c r="B22" i="3" s="1"/>
  <c r="C17" i="3"/>
  <c r="B17" i="3" s="1"/>
  <c r="E4" i="6" l="1"/>
  <c r="E5" i="6"/>
  <c r="E6" i="6"/>
  <c r="E8" i="6"/>
  <c r="E9" i="6"/>
  <c r="E10" i="6"/>
  <c r="E11" i="6"/>
  <c r="E3" i="6"/>
  <c r="D4" i="5"/>
  <c r="D3" i="5"/>
  <c r="D2" i="5"/>
  <c r="B4" i="3"/>
  <c r="B3" i="3"/>
  <c r="B2" i="3"/>
  <c r="B3" i="4" l="1"/>
  <c r="B2" i="4"/>
  <c r="B4" i="5"/>
  <c r="B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C4D4E348-B3CC-4315-8C9C-4D45F7A7FFE0}">
      <text>
        <r>
          <rPr>
            <b/>
            <sz val="9"/>
            <color indexed="81"/>
            <rFont val="Tahoma"/>
            <charset val="1"/>
          </rPr>
          <t>Sherwood, Todd:
From MSa: 20210406_1732</t>
        </r>
        <r>
          <rPr>
            <sz val="9"/>
            <color indexed="81"/>
            <rFont val="Tahoma"/>
            <charset val="1"/>
          </rPr>
          <t xml:space="preserve">
For battery cost, at various annual production volumes:
50K: $/gross kWh = -0.00011558x3 + 0.03260786x2 - 3.23269439x + 243.16460812
125K: $/gross kWh = -0.00010551x3 + 0.02954283x2 - 2.89409681x + 218.42199600
250K: $/gross kWh = -0.00009965x3 + 0.02776430x2 - 2.69776661x + 203.67861255
450K: $/gross kWh = -0.00009556x3 + 0.02652171x2 - 2.56085176x + 193.19055124
Where x is gross kWh.
For Wh/kg (if you need that for figuring battery weight):
Wh/kg = 0.0000000847x3 – 0.0000249011 x2 + 0.0023686408 + 0.1245668155
Where x is gross kWh.
</t>
        </r>
        <r>
          <rPr>
            <b/>
            <sz val="9"/>
            <color indexed="81"/>
            <rFont val="Tahoma"/>
            <family val="2"/>
          </rPr>
          <t>Cost Sensitivities (all with 450K coeffs)</t>
        </r>
        <r>
          <rPr>
            <sz val="9"/>
            <color indexed="81"/>
            <rFont val="Tahoma"/>
            <charset val="1"/>
          </rPr>
          <t xml:space="preserve">
batt_cost_low, constant = 180 (aiming for approximately 80$/kWh in 2030, from BNF study)
                      bev learning rate = 0.04
batt_cost_high, constant = 230 (aiming for approximately 124$/kWh in 2030, from MIT study)
                      bev learning rate = 0.01
batt_cost_mid, constant = 193.19055124 (as above)
                      bev learning rate = 0.025</t>
        </r>
      </text>
    </comment>
  </commentList>
</comments>
</file>

<file path=xl/sharedStrings.xml><?xml version="1.0" encoding="utf-8"?>
<sst xmlns="http://schemas.openxmlformats.org/spreadsheetml/2006/main" count="831" uniqueCount="285">
  <si>
    <t>Markup</t>
  </si>
  <si>
    <t>key</t>
  </si>
  <si>
    <t>LUB2</t>
  </si>
  <si>
    <t>TRX10</t>
  </si>
  <si>
    <t>EPS</t>
  </si>
  <si>
    <t>IACC1</t>
  </si>
  <si>
    <t>IACC2</t>
  </si>
  <si>
    <t>DMC_ln_coefficient</t>
  </si>
  <si>
    <t>DMC_constant</t>
  </si>
  <si>
    <t>IC_slope</t>
  </si>
  <si>
    <t>curb_weight_min</t>
  </si>
  <si>
    <t>curb_weight_max</t>
  </si>
  <si>
    <t>Tech</t>
  </si>
  <si>
    <t>Aero05</t>
  </si>
  <si>
    <t>Aero10</t>
  </si>
  <si>
    <t>Aero15</t>
  </si>
  <si>
    <t>Aero20</t>
  </si>
  <si>
    <t>Tech_#</t>
  </si>
  <si>
    <t>Increment</t>
  </si>
  <si>
    <t>Source</t>
  </si>
  <si>
    <t>CWC_VehType</t>
  </si>
  <si>
    <t>LF_code</t>
  </si>
  <si>
    <t>ST_Thru</t>
  </si>
  <si>
    <t>Complexity</t>
  </si>
  <si>
    <t>dmc_base</t>
  </si>
  <si>
    <t>Notes</t>
  </si>
  <si>
    <t>ATK1-I3</t>
  </si>
  <si>
    <t>183_ClassNA</t>
  </si>
  <si>
    <t>base</t>
  </si>
  <si>
    <t>2017-2025 FRM</t>
  </si>
  <si>
    <t>ClassNA</t>
  </si>
  <si>
    <t>Med2</t>
  </si>
  <si>
    <t>Cost neutral with base engine; cam switching done with DCP &amp; DVVL which are added/costed separately</t>
  </si>
  <si>
    <t>ATK1-I4</t>
  </si>
  <si>
    <t>184_ClassNA</t>
  </si>
  <si>
    <t>ATK1-V6</t>
  </si>
  <si>
    <t>185_ClassNA</t>
  </si>
  <si>
    <t>ATK1-V8</t>
  </si>
  <si>
    <t>186_ClassNA</t>
  </si>
  <si>
    <t>DeacPD_I4</t>
  </si>
  <si>
    <t>193_ClassNA</t>
  </si>
  <si>
    <t>High1</t>
  </si>
  <si>
    <t>20160216: set equal to one-half the Deac-V8 per J.McDonald</t>
  </si>
  <si>
    <t>DeacPD_V6</t>
  </si>
  <si>
    <t>194_ClassNA</t>
  </si>
  <si>
    <t>2012-2016 FRM</t>
  </si>
  <si>
    <t>DeacPD_V8</t>
  </si>
  <si>
    <t>195_ClassNA</t>
  </si>
  <si>
    <t>DI-I4</t>
  </si>
  <si>
    <t>197_ClassNA</t>
  </si>
  <si>
    <t>FEV</t>
  </si>
  <si>
    <t>DI-I4&gt;I3</t>
  </si>
  <si>
    <t>198_ClassNA</t>
  </si>
  <si>
    <t>DI-V6</t>
  </si>
  <si>
    <t>199_ClassNA</t>
  </si>
  <si>
    <t>DI-V8</t>
  </si>
  <si>
    <t>200_ClassNA</t>
  </si>
  <si>
    <t>207_ClassNA</t>
  </si>
  <si>
    <t>Low2</t>
  </si>
  <si>
    <t>20171019: LUB2 removed from EFR2 and new LUB2 code added; 2011-03-22: Included cost of LUB2 which is double LUB; 2011-03-07: Set at double the cost for EFR1</t>
  </si>
  <si>
    <t>EGR-I</t>
  </si>
  <si>
    <t>215_ClassNA</t>
  </si>
  <si>
    <t>TAR 2010</t>
  </si>
  <si>
    <t>New cost is from diesel VW EGR teardown for single loop EGR; Old cost was for Dual loop EGR with venturi; dual loop cost was for TDS engine but we use this EGR cost only for ATK2 which has no turbo</t>
  </si>
  <si>
    <t>EGR-V</t>
  </si>
  <si>
    <t>216_ClassNA</t>
  </si>
  <si>
    <t>I4 DOHC to I4 DOHC wT</t>
  </si>
  <si>
    <t>229_ClassNA</t>
  </si>
  <si>
    <t>I4 to I3 wT</t>
  </si>
  <si>
    <t>230_ClassNA</t>
  </si>
  <si>
    <t>LUB1</t>
  </si>
  <si>
    <t>241_ClassNA</t>
  </si>
  <si>
    <t>TURB11-I</t>
  </si>
  <si>
    <t>265_ClassNA</t>
  </si>
  <si>
    <t>TURB11-V</t>
  </si>
  <si>
    <t>266_ClassNA</t>
  </si>
  <si>
    <t>TURB21-I</t>
  </si>
  <si>
    <t>267_ClassNA</t>
  </si>
  <si>
    <t>20160229 email fr J.Cherry; additional $44 is an additional delta from VW diesel VGT teardown vs Mini Cooper non-VGT gasoline teardown</t>
  </si>
  <si>
    <t>TURB21-V</t>
  </si>
  <si>
    <t>268_ClassNA</t>
  </si>
  <si>
    <t>20160328 JoeMcD says we need 2*44 for V engines (2 turbos); 20160229 email fr J.Cherry; additional $44 is an additional delta from VW diesel VGT teardown vs Mini Cooper non-VGT gasoline teardown</t>
  </si>
  <si>
    <t>269_ClassNA</t>
  </si>
  <si>
    <t>V6 DOHC to I3 DOHC wT</t>
  </si>
  <si>
    <t>271_ClassNA</t>
  </si>
  <si>
    <t>EPA Internal</t>
  </si>
  <si>
    <t>V6 DOHC to I4 wT</t>
  </si>
  <si>
    <t>272_ClassNA</t>
  </si>
  <si>
    <t>V6 OHV to I3 DOHC wT</t>
  </si>
  <si>
    <t>273_ClassNA</t>
  </si>
  <si>
    <t>V6 OHV to I4 DOHC wT</t>
  </si>
  <si>
    <t>274_ClassNA</t>
  </si>
  <si>
    <t>V6 SOHC to I3 DOHC wT</t>
  </si>
  <si>
    <t>275_ClassNA</t>
  </si>
  <si>
    <t>V6 SOHC to I4 wT</t>
  </si>
  <si>
    <t>276_ClassNA</t>
  </si>
  <si>
    <t>V6 OHV to V6 DOHC</t>
  </si>
  <si>
    <t>277_ClassNA</t>
  </si>
  <si>
    <t>V6 SOHC to V6 DOHC</t>
  </si>
  <si>
    <t>278_ClassNA</t>
  </si>
  <si>
    <t>V8 DOHC to I4 DOHC wT</t>
  </si>
  <si>
    <t>279_ClassNA</t>
  </si>
  <si>
    <t>V8 DOHC to V6 DOHC wT</t>
  </si>
  <si>
    <t>280_ClassNA</t>
  </si>
  <si>
    <t>V8 OHV to I4 DOHC wT</t>
  </si>
  <si>
    <t>281_ClassNA</t>
  </si>
  <si>
    <t>V8 OHV to V6 DOHC wT</t>
  </si>
  <si>
    <t>282_ClassNA</t>
  </si>
  <si>
    <t>V8 OHV to V8 DOHC</t>
  </si>
  <si>
    <t>283_ClassNA</t>
  </si>
  <si>
    <t>V8 SOHC 3V to I4 DOHC wT</t>
  </si>
  <si>
    <t>284_ClassNA</t>
  </si>
  <si>
    <t>V8 SOHC 3V to V6 DOHC wT</t>
  </si>
  <si>
    <t>285_ClassNA</t>
  </si>
  <si>
    <t>V8 SOHC 3V to V8 DOHC</t>
  </si>
  <si>
    <t>286_ClassNA</t>
  </si>
  <si>
    <t>V8 SOHC to I4 DOHC wT</t>
  </si>
  <si>
    <t>287_ClassNA</t>
  </si>
  <si>
    <t>V8 SOHC to V6 DOHC wT</t>
  </si>
  <si>
    <t>288_ClassNA</t>
  </si>
  <si>
    <t>V8 SOHC to V8 DOHC</t>
  </si>
  <si>
    <t>289_ClassNA</t>
  </si>
  <si>
    <t>VVLTD-OHC-I4</t>
  </si>
  <si>
    <t>294_ClassNA</t>
  </si>
  <si>
    <t>VVLTD-OHC-V6</t>
  </si>
  <si>
    <t>295_ClassNA</t>
  </si>
  <si>
    <t>VVLTD-OHC-V8</t>
  </si>
  <si>
    <t>296_ClassNA</t>
  </si>
  <si>
    <t>VVTC-OHC-I</t>
  </si>
  <si>
    <t>297_ClassNA</t>
  </si>
  <si>
    <t>One cam phaser per bank of cylinders</t>
  </si>
  <si>
    <t>VVTC-OHC-V</t>
  </si>
  <si>
    <t>298_ClassNA</t>
  </si>
  <si>
    <t>VVTD-OHC-I</t>
  </si>
  <si>
    <t>300_ClassNA</t>
  </si>
  <si>
    <t>Two cam phasers per bank of cylinders, less $6 (2012 cost in 2007$) credit for removal of EGR valve</t>
  </si>
  <si>
    <t>VVTD-OHC-V</t>
  </si>
  <si>
    <t>301_ClassNA</t>
  </si>
  <si>
    <t>Two cam phasers per bank of cylinders, less $6 (2012 cost in 2007$) credit for removal of EGR valve; additional $4.08 to set value equivalent to legacy value for consistency</t>
  </si>
  <si>
    <t>VVTD-OHV-V</t>
  </si>
  <si>
    <t>302_ClassNA</t>
  </si>
  <si>
    <t>EPA internal on 4/28 to accommodate TEB-CEB machine; tech used only on Viper</t>
  </si>
  <si>
    <t>ATK2-I3</t>
  </si>
  <si>
    <t>314_ClassNA</t>
  </si>
  <si>
    <t>20150723: NAS2015, see Table S.2</t>
  </si>
  <si>
    <t>ATK2-I4</t>
  </si>
  <si>
    <t>315_ClassNA</t>
  </si>
  <si>
    <t>ATK2-V6</t>
  </si>
  <si>
    <t>316_ClassNA</t>
  </si>
  <si>
    <t>ATK2-V8</t>
  </si>
  <si>
    <t>317_ClassNA</t>
  </si>
  <si>
    <t>TURBM-I</t>
  </si>
  <si>
    <t>320_ClassNA</t>
  </si>
  <si>
    <t>20160216: set equal to TURB24 per J.McDonald</t>
  </si>
  <si>
    <t>TURBM-V</t>
  </si>
  <si>
    <t>321_ClassNA</t>
  </si>
  <si>
    <t>TURB12-I</t>
  </si>
  <si>
    <t>337_ClassNA</t>
  </si>
  <si>
    <t>TURB12-V</t>
  </si>
  <si>
    <t>338_ClassNA</t>
  </si>
  <si>
    <t>DeacFC_NVH</t>
  </si>
  <si>
    <t>339_ClassNA</t>
  </si>
  <si>
    <t>DeacFC_OCV</t>
  </si>
  <si>
    <t>358_ClassNA</t>
  </si>
  <si>
    <t>DeacFC_RFF</t>
  </si>
  <si>
    <t>359_ClassNA</t>
  </si>
  <si>
    <t>DeacFC_HVL</t>
  </si>
  <si>
    <t>360_ClassNA</t>
  </si>
  <si>
    <t>Null_8cyl_DMC</t>
  </si>
  <si>
    <t>Null_6cyl_DMC</t>
  </si>
  <si>
    <t>Null_4cyl_DMC</t>
  </si>
  <si>
    <t>dmc</t>
  </si>
  <si>
    <t>CEGR</t>
  </si>
  <si>
    <t>trans</t>
  </si>
  <si>
    <t>electric_EPS_HEA_REGEN_HPW</t>
  </si>
  <si>
    <t>electric_EPS_HEA_REGEN_Truck</t>
  </si>
  <si>
    <t>electric_EPS_HEA_REGEN_LPW_LRL</t>
  </si>
  <si>
    <t>electric_EPS_HEA_REGEN_LPW_HRL</t>
  </si>
  <si>
    <t>electric_EPS_HEA_REGEN_MPW_LRL</t>
  </si>
  <si>
    <t>electric_EPS_HEA_REGEN_MPW_HRL</t>
  </si>
  <si>
    <t>Accessory</t>
  </si>
  <si>
    <t>electric_EPS_LPW_LRL</t>
  </si>
  <si>
    <t>electric_EPS_LPW_HRL</t>
  </si>
  <si>
    <t>electric_EPS_MPW_LRL</t>
  </si>
  <si>
    <t>electric_EPS_MPW_HRL</t>
  </si>
  <si>
    <t>electric_EPS_HPW</t>
  </si>
  <si>
    <t>electric_EPS_Truck</t>
  </si>
  <si>
    <t>electric_HPS_LPW_LRL</t>
  </si>
  <si>
    <t>electric_HPS_LPW_HRL</t>
  </si>
  <si>
    <t>electric_HPS_MPW_LRL</t>
  </si>
  <si>
    <t>electric_HPS_MPW_HRL</t>
  </si>
  <si>
    <t>electric_HPS_HPW</t>
  </si>
  <si>
    <t>electric_HPS_Truck</t>
  </si>
  <si>
    <t>aero</t>
  </si>
  <si>
    <t>Aero00</t>
  </si>
  <si>
    <t>nonaero</t>
  </si>
  <si>
    <t>LRRT1</t>
  </si>
  <si>
    <t>LRRT2</t>
  </si>
  <si>
    <t>NADR1</t>
  </si>
  <si>
    <t>NADR2</t>
  </si>
  <si>
    <t>NADR3</t>
  </si>
  <si>
    <t>NADR4</t>
  </si>
  <si>
    <t>NADR0</t>
  </si>
  <si>
    <t>LDB</t>
  </si>
  <si>
    <t>gap</t>
  </si>
  <si>
    <t>LPW_LRL</t>
  </si>
  <si>
    <t>MPW_LRL</t>
  </si>
  <si>
    <t>LPW_HRL</t>
  </si>
  <si>
    <t>MPW_HRL</t>
  </si>
  <si>
    <t>HPW</t>
  </si>
  <si>
    <t>Truck</t>
  </si>
  <si>
    <t>learning_rate_bev</t>
  </si>
  <si>
    <t>item</t>
  </si>
  <si>
    <t>value</t>
  </si>
  <si>
    <t>start_year</t>
  </si>
  <si>
    <t>end_year</t>
  </si>
  <si>
    <t>learning_rate_weight</t>
  </si>
  <si>
    <t>learning_rate_roadload</t>
  </si>
  <si>
    <t>dmc_basis</t>
  </si>
  <si>
    <t>EFR</t>
  </si>
  <si>
    <t>value is per cylinder</t>
  </si>
  <si>
    <t>dollar_basis</t>
  </si>
  <si>
    <t>boost_multiplier</t>
  </si>
  <si>
    <t>item_cost</t>
  </si>
  <si>
    <t>dollars_per_cyl_8</t>
  </si>
  <si>
    <t>dollars_per_cyl_6</t>
  </si>
  <si>
    <t>dollars_per_cyl_4</t>
  </si>
  <si>
    <t>dollars_per_liter</t>
  </si>
  <si>
    <t>dollars_per_cyl_3</t>
  </si>
  <si>
    <t>price_class</t>
  </si>
  <si>
    <t>scaler</t>
  </si>
  <si>
    <t>AWD_scaler</t>
  </si>
  <si>
    <t>aero_class</t>
  </si>
  <si>
    <t>DI_3</t>
  </si>
  <si>
    <t>DI_4</t>
  </si>
  <si>
    <t>DI_6</t>
  </si>
  <si>
    <t>DI_8</t>
  </si>
  <si>
    <t>TURB11_3</t>
  </si>
  <si>
    <t>TURB11_4</t>
  </si>
  <si>
    <t>TURB11_6</t>
  </si>
  <si>
    <t>TURB11_8</t>
  </si>
  <si>
    <t>TURB12_3</t>
  </si>
  <si>
    <t>TURB12_4</t>
  </si>
  <si>
    <t>TURB12_6</t>
  </si>
  <si>
    <t>TURB12_8</t>
  </si>
  <si>
    <t>TURB21_3</t>
  </si>
  <si>
    <t>TURB21_4</t>
  </si>
  <si>
    <t>TURB21_6</t>
  </si>
  <si>
    <t>TURB21_8</t>
  </si>
  <si>
    <t>DeacPD_3</t>
  </si>
  <si>
    <t>DeacPD_4</t>
  </si>
  <si>
    <t>DeacPD_6</t>
  </si>
  <si>
    <t>DeacPD_8</t>
  </si>
  <si>
    <t>index</t>
  </si>
  <si>
    <t>alpha_class</t>
  </si>
  <si>
    <t>drive</t>
  </si>
  <si>
    <t>FWD</t>
  </si>
  <si>
    <t>AWD</t>
  </si>
  <si>
    <t>TRX11</t>
  </si>
  <si>
    <t>TRX12</t>
  </si>
  <si>
    <t>TRX21</t>
  </si>
  <si>
    <t>TRX22</t>
  </si>
  <si>
    <t>trans_key</t>
  </si>
  <si>
    <t>nonaero_class</t>
  </si>
  <si>
    <t>structure_class</t>
  </si>
  <si>
    <t>unibody</t>
  </si>
  <si>
    <t>ladder</t>
  </si>
  <si>
    <t>learning_rate_ice_powertrain</t>
  </si>
  <si>
    <t>RWD</t>
  </si>
  <si>
    <t>dmc_per_pound</t>
  </si>
  <si>
    <t>dmc_increment</t>
  </si>
  <si>
    <t>ATK2_3</t>
  </si>
  <si>
    <t>ATK2_4</t>
  </si>
  <si>
    <t>ATK2_6</t>
  </si>
  <si>
    <t>ATK2_8</t>
  </si>
  <si>
    <t>x_cubed_factor</t>
  </si>
  <si>
    <t>x_squared_factor</t>
  </si>
  <si>
    <t>x_factor</t>
  </si>
  <si>
    <t>constant</t>
  </si>
  <si>
    <t>dollars_per_kWh_curve</t>
  </si>
  <si>
    <t>kWh_per_kg_curve</t>
  </si>
  <si>
    <t>dollars_per_kW_curve</t>
  </si>
  <si>
    <t>usable_soc</t>
  </si>
  <si>
    <t>charging_loss</t>
  </si>
  <si>
    <t>bev_powertrain_markup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</si>
</sst>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\$* #,##0.00_);_(\$* \(#,##0.00\);_(\$* \-??_);_(@_)"/>
  </numFmts>
  <fonts count="2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3F3F76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sz val="10"/>
      <name val="Arial"/>
      <family val="2"/>
    </font>
    <font>
      <sz val="11"/>
      <color rgb="FF3F3F76"/>
      <name val="Tahoma"/>
      <family val="2"/>
    </font>
    <font>
      <sz val="10"/>
      <color rgb="FF3F3F76"/>
      <name val="Tahoma"/>
      <family val="2"/>
    </font>
    <font>
      <b/>
      <sz val="11"/>
      <color rgb="FFFA7D00"/>
      <name val="Tahoma"/>
      <family val="2"/>
    </font>
    <font>
      <sz val="10"/>
      <color rgb="FFFA7D00"/>
      <name val="Tahoma"/>
      <family val="2"/>
    </font>
    <font>
      <b/>
      <sz val="10"/>
      <color rgb="FF3F3F3F"/>
      <name val="Segoe UI"/>
      <family val="2"/>
    </font>
    <font>
      <sz val="10"/>
      <color theme="0"/>
      <name val="Tahoma"/>
      <family val="2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A7D00"/>
      <name val="Tahoma"/>
      <family val="2"/>
    </font>
    <font>
      <sz val="10"/>
      <name val="Times New Roman"/>
      <family val="1"/>
    </font>
    <font>
      <sz val="11"/>
      <color rgb="FFFA7D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31">
    <xf numFmtId="0" fontId="0" fillId="0" borderId="0"/>
    <xf numFmtId="0" fontId="1" fillId="2" borderId="1" applyNumberFormat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  <xf numFmtId="0" fontId="6" fillId="0" borderId="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2" borderId="1" applyNumberFormat="0" applyAlignment="0" applyProtection="0"/>
    <xf numFmtId="0" fontId="7" fillId="0" borderId="0"/>
    <xf numFmtId="164" fontId="7" fillId="0" borderId="0" applyFill="0" applyBorder="0" applyAlignment="0" applyProtection="0"/>
    <xf numFmtId="0" fontId="10" fillId="3" borderId="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3" applyNumberFormat="0" applyFill="0" applyAlignment="0" applyProtection="0"/>
    <xf numFmtId="0" fontId="3" fillId="0" borderId="0"/>
    <xf numFmtId="0" fontId="12" fillId="3" borderId="2" applyNumberFormat="0" applyAlignment="0" applyProtection="0"/>
    <xf numFmtId="0" fontId="13" fillId="4" borderId="0" applyNumberFormat="0" applyBorder="0" applyAlignment="0" applyProtection="0"/>
    <xf numFmtId="0" fontId="2" fillId="0" borderId="0"/>
    <xf numFmtId="0" fontId="9" fillId="2" borderId="1" applyNumberFormat="0" applyAlignment="0" applyProtection="0"/>
    <xf numFmtId="0" fontId="14" fillId="3" borderId="2" applyNumberFormat="0" applyAlignment="0" applyProtection="0"/>
    <xf numFmtId="0" fontId="16" fillId="3" borderId="1" applyNumberFormat="0" applyAlignment="0" applyProtection="0"/>
    <xf numFmtId="0" fontId="17" fillId="0" borderId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7" fillId="0" borderId="0"/>
    <xf numFmtId="0" fontId="17" fillId="0" borderId="0"/>
  </cellStyleXfs>
  <cellXfs count="14">
    <xf numFmtId="0" fontId="0" fillId="0" borderId="0" xfId="0"/>
    <xf numFmtId="0" fontId="1" fillId="2" borderId="1" xfId="1"/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4" fillId="3" borderId="2" xfId="23"/>
    <xf numFmtId="0" fontId="0" fillId="0" borderId="0" xfId="0" quotePrefix="1"/>
    <xf numFmtId="0" fontId="0" fillId="0" borderId="0" xfId="0" quotePrefix="1" applyNumberFormat="1"/>
    <xf numFmtId="1" fontId="14" fillId="3" borderId="2" xfId="23" applyNumberFormat="1"/>
    <xf numFmtId="1" fontId="1" fillId="2" borderId="1" xfId="1" applyNumberFormat="1"/>
    <xf numFmtId="0" fontId="0" fillId="0" borderId="0" xfId="0"/>
    <xf numFmtId="0" fontId="0" fillId="0" borderId="0" xfId="0" applyFill="1" applyBorder="1"/>
    <xf numFmtId="0" fontId="18" fillId="3" borderId="1" xfId="14" applyFont="1"/>
    <xf numFmtId="1" fontId="18" fillId="3" borderId="1" xfId="14" applyNumberFormat="1" applyFont="1"/>
    <xf numFmtId="0" fontId="1" fillId="2" borderId="0" xfId="1" applyBorder="1"/>
  </cellXfs>
  <cellStyles count="31">
    <cellStyle name="Accent1 2" xfId="20" xr:uid="{D9FD632B-EF7F-49B6-8440-0774D2DADADB}"/>
    <cellStyle name="Calculation 2" xfId="14" xr:uid="{FE108587-6BB1-48C6-A201-65192C808774}"/>
    <cellStyle name="Calculation 3" xfId="6" xr:uid="{5274EEA8-4A6C-49CF-911D-0B513965EDE0}"/>
    <cellStyle name="Calculation 4" xfId="24" xr:uid="{E581566A-4310-498D-B20D-DE28C46FA6DF}"/>
    <cellStyle name="Comma 2" xfId="16" xr:uid="{6C404ECA-4D34-4FDB-9417-7D5B37CECF6C}"/>
    <cellStyle name="Comma 3" xfId="15" xr:uid="{2C18F2F8-CABC-4993-A5E7-40DF4A6C346C}"/>
    <cellStyle name="Currency 2" xfId="13" xr:uid="{675BCA7D-7530-4994-B905-CADA0F721D5F}"/>
    <cellStyle name="Input" xfId="1" builtinId="20"/>
    <cellStyle name="Input 2" xfId="11" xr:uid="{88B890A1-C25D-4F51-BF67-D6C4F98590D3}"/>
    <cellStyle name="Input 3" xfId="22" xr:uid="{1B2D7EB3-7741-4480-BD0C-F6ED1317CF77}"/>
    <cellStyle name="Input 4" xfId="5" xr:uid="{AA04B5F3-8D4C-4162-BCAF-2C5E2DBABC82}"/>
    <cellStyle name="Linked Cell 2" xfId="17" xr:uid="{E76B1D5C-B61E-4A12-A6A9-914B9635274E}"/>
    <cellStyle name="Linked Cell 3" xfId="7" xr:uid="{A4E24AE6-00B3-41A9-BD71-207B6B1CFE7F}"/>
    <cellStyle name="Normal" xfId="0" builtinId="0"/>
    <cellStyle name="Normal 2" xfId="2" xr:uid="{BB3C9F31-2AF0-4A34-BF88-C635292282C0}"/>
    <cellStyle name="Normal 2 2" xfId="28" xr:uid="{619E91A8-96B2-4336-A945-E172440606C8}"/>
    <cellStyle name="Normal 2 3" xfId="27" xr:uid="{EDF5D55F-11F9-420F-8340-0B820C66F3B1}"/>
    <cellStyle name="Normal 3" xfId="12" xr:uid="{7590D559-C3BE-4647-A6D4-765118303AF6}"/>
    <cellStyle name="Normal 3 2" xfId="25" xr:uid="{3A17BD79-5E3B-4085-BA57-8F1B90E3500F}"/>
    <cellStyle name="Normal 4" xfId="18" xr:uid="{FD93B29F-CE10-4238-A1EF-65C899233EB2}"/>
    <cellStyle name="Normal 4 2" xfId="30" xr:uid="{2E72DAA7-577D-488E-ADBD-D334D38B3921}"/>
    <cellStyle name="Normal 4 3" xfId="29" xr:uid="{4D2C7A35-A31B-432E-99A7-BF52415ED0BF}"/>
    <cellStyle name="Normal 5" xfId="8" xr:uid="{67E3CCE3-ADF3-4EA9-9DD7-5499299E58B1}"/>
    <cellStyle name="Normal 6" xfId="21" xr:uid="{E30054B3-EB6B-45E1-B681-D9CAAB0ABBFF}"/>
    <cellStyle name="Normal 7" xfId="3" xr:uid="{C6E5CA8E-5BF8-4D04-B0E4-0F911B37164F}"/>
    <cellStyle name="Output" xfId="23" builtinId="21"/>
    <cellStyle name="Output 2" xfId="19" xr:uid="{E4B9B678-BB91-49BE-9466-2B18699E335C}"/>
    <cellStyle name="Percent 2" xfId="9" xr:uid="{853BFCA4-8A84-4DA7-A80C-99F2129715B2}"/>
    <cellStyle name="Percent 2 2" xfId="26" xr:uid="{980F5F3C-CB52-4C6B-9481-5B24D30F92F3}"/>
    <cellStyle name="Percent 3" xfId="10" xr:uid="{1573D7D6-7F3E-4DB1-9CC8-18AD53222C70}"/>
    <cellStyle name="Percent 4" xfId="4" xr:uid="{E1B2A24A-4C5A-4471-AE28-D80443CC0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D2098-7ED5-4FD1-9252-DA736D36E254}" name="et_dmc" displayName="et_dmc" ref="A1:L62" totalsRowShown="0">
  <autoFilter ref="A1:L62" xr:uid="{FC23E305-CC0C-448F-8C6F-468416C8658D}"/>
  <tableColumns count="12">
    <tableColumn id="1" xr3:uid="{809B6FC5-91F1-4455-B7C1-3CD73723C495}" name="Tech_#"/>
    <tableColumn id="2" xr3:uid="{0496EB90-A038-4080-8E29-2F166E1AFC3F}" name="Tech"/>
    <tableColumn id="3" xr3:uid="{B754036B-7825-451E-9BD9-9F73488E7136}" name="key"/>
    <tableColumn id="4" xr3:uid="{055B5EBF-8498-4FE7-ACA2-FEDFA214A0BF}" name="Increment"/>
    <tableColumn id="5" xr3:uid="{38305A37-AAA6-4268-967E-28C8B0618F24}" name="Source"/>
    <tableColumn id="6" xr3:uid="{29300B72-D99E-4435-980F-74685850F759}" name="dmc_basis"/>
    <tableColumn id="7" xr3:uid="{E0F44C76-9AFC-4E89-A13A-54B003EC4D41}" name="CWC_VehType"/>
    <tableColumn id="8" xr3:uid="{FC37FB33-4E09-4893-8B75-8DF18C3B2D28}" name="LF_code"/>
    <tableColumn id="9" xr3:uid="{14A224E0-34D4-42D6-BC21-4CB2661EB1F2}" name="ST_Thru"/>
    <tableColumn id="10" xr3:uid="{6606FF16-B104-4C2A-9AE4-F0942CDCB8D5}" name="Complexity"/>
    <tableColumn id="11" xr3:uid="{B79E1E85-D444-4837-BBE4-180D9CC6FAFD}" name="dmc_base"/>
    <tableColumn id="12" xr3:uid="{54E86EF3-4875-4167-AC02-79D13FBFD15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9CD-C45C-4464-97D6-845ECC18E560}">
  <dimension ref="A1:B8"/>
  <sheetViews>
    <sheetView workbookViewId="0">
      <selection activeCell="B8" sqref="B8"/>
    </sheetView>
  </sheetViews>
  <sheetFormatPr defaultRowHeight="15" x14ac:dyDescent="0.25"/>
  <cols>
    <col min="1" max="1" width="22.140625" bestFit="1" customWidth="1"/>
  </cols>
  <sheetData>
    <row r="1" spans="1:2" x14ac:dyDescent="0.25">
      <c r="A1" t="s">
        <v>212</v>
      </c>
      <c r="B1" t="s">
        <v>213</v>
      </c>
    </row>
    <row r="2" spans="1:2" s="9" customFormat="1" x14ac:dyDescent="0.25">
      <c r="A2" t="s">
        <v>214</v>
      </c>
      <c r="B2" s="1">
        <v>2020</v>
      </c>
    </row>
    <row r="3" spans="1:2" s="9" customFormat="1" x14ac:dyDescent="0.25">
      <c r="A3" t="s">
        <v>215</v>
      </c>
      <c r="B3" s="1">
        <v>2050</v>
      </c>
    </row>
    <row r="4" spans="1:2" x14ac:dyDescent="0.25">
      <c r="A4" t="s">
        <v>216</v>
      </c>
      <c r="B4" s="1">
        <v>5.0000000000000001E-3</v>
      </c>
    </row>
    <row r="5" spans="1:2" x14ac:dyDescent="0.25">
      <c r="A5" t="s">
        <v>267</v>
      </c>
      <c r="B5" s="1">
        <v>0.01</v>
      </c>
    </row>
    <row r="6" spans="1:2" x14ac:dyDescent="0.25">
      <c r="A6" t="s">
        <v>217</v>
      </c>
      <c r="B6" s="1">
        <v>1.4999999999999999E-2</v>
      </c>
    </row>
    <row r="7" spans="1:2" x14ac:dyDescent="0.25">
      <c r="A7" t="s">
        <v>211</v>
      </c>
      <c r="B7" s="1">
        <v>0.04</v>
      </c>
    </row>
    <row r="8" spans="1:2" s="9" customFormat="1" x14ac:dyDescent="0.25">
      <c r="A8" s="9" t="s">
        <v>222</v>
      </c>
      <c r="B8" s="1">
        <v>1.2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E309-23D5-4D0A-B316-FCB0CC8B49A8}">
  <dimension ref="A1:G3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  <col min="2" max="2" width="10.5703125" style="9" customWidth="1"/>
    <col min="3" max="3" width="14.28515625" bestFit="1" customWidth="1"/>
    <col min="4" max="4" width="18.7109375" bestFit="1" customWidth="1"/>
    <col min="5" max="5" width="13.85546875" bestFit="1" customWidth="1"/>
  </cols>
  <sheetData>
    <row r="1" spans="1:7" x14ac:dyDescent="0.25">
      <c r="A1" t="s">
        <v>264</v>
      </c>
      <c r="B1" s="9" t="s">
        <v>223</v>
      </c>
      <c r="C1" t="s">
        <v>269</v>
      </c>
      <c r="D1" t="s">
        <v>7</v>
      </c>
      <c r="E1" t="s">
        <v>8</v>
      </c>
      <c r="F1" t="s">
        <v>9</v>
      </c>
      <c r="G1" s="2" t="s">
        <v>221</v>
      </c>
    </row>
    <row r="2" spans="1:7" x14ac:dyDescent="0.25">
      <c r="A2" t="s">
        <v>265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25">
      <c r="A3" t="s">
        <v>266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00CC-D75A-4DA9-B2EA-0CA83BEECCA6}">
  <dimension ref="A1:G3"/>
  <sheetViews>
    <sheetView workbookViewId="0">
      <selection activeCell="C4" sqref="C4"/>
    </sheetView>
  </sheetViews>
  <sheetFormatPr defaultColWidth="8.85546875" defaultRowHeight="15" x14ac:dyDescent="0.25"/>
  <cols>
    <col min="1" max="1" width="10.5703125" style="9" bestFit="1" customWidth="1"/>
    <col min="2" max="2" width="10.5703125" style="9" customWidth="1"/>
    <col min="3" max="3" width="14.28515625" style="9" bestFit="1" customWidth="1"/>
    <col min="4" max="4" width="18.7109375" style="9" bestFit="1" customWidth="1"/>
    <col min="5" max="5" width="13.85546875" style="9" bestFit="1" customWidth="1"/>
    <col min="6" max="16384" width="8.85546875" style="9"/>
  </cols>
  <sheetData>
    <row r="1" spans="1:7" x14ac:dyDescent="0.25">
      <c r="A1" s="9" t="s">
        <v>264</v>
      </c>
      <c r="B1" s="9" t="s">
        <v>223</v>
      </c>
      <c r="C1" s="9" t="s">
        <v>269</v>
      </c>
      <c r="D1" s="9" t="s">
        <v>7</v>
      </c>
      <c r="E1" s="9" t="s">
        <v>8</v>
      </c>
      <c r="F1" s="9" t="s">
        <v>9</v>
      </c>
      <c r="G1" s="2" t="s">
        <v>221</v>
      </c>
    </row>
    <row r="2" spans="1:7" x14ac:dyDescent="0.25">
      <c r="A2" s="9" t="s">
        <v>265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25">
      <c r="A3" s="9" t="s">
        <v>266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4D6-2983-4058-A10D-F319D379B239}">
  <dimension ref="A1:G11"/>
  <sheetViews>
    <sheetView workbookViewId="0">
      <selection activeCell="F1" sqref="F1:G11"/>
    </sheetView>
  </sheetViews>
  <sheetFormatPr defaultRowHeight="15" x14ac:dyDescent="0.25"/>
  <cols>
    <col min="1" max="1" width="15.7109375" style="9" bestFit="1" customWidth="1"/>
  </cols>
  <sheetData>
    <row r="1" spans="1:7" x14ac:dyDescent="0.25">
      <c r="A1" s="9" t="s">
        <v>232</v>
      </c>
      <c r="B1" t="s">
        <v>264</v>
      </c>
      <c r="C1" t="s">
        <v>12</v>
      </c>
      <c r="D1" t="s">
        <v>193</v>
      </c>
      <c r="E1" t="s">
        <v>223</v>
      </c>
      <c r="F1" t="s">
        <v>171</v>
      </c>
      <c r="G1" s="2" t="s">
        <v>221</v>
      </c>
    </row>
    <row r="2" spans="1:7" x14ac:dyDescent="0.25">
      <c r="A2" s="9" t="str">
        <f>CONCATENATE(B2,"_",D2)</f>
        <v>unibody_0</v>
      </c>
      <c r="B2" t="s">
        <v>265</v>
      </c>
      <c r="C2" t="s">
        <v>194</v>
      </c>
      <c r="D2" s="5">
        <v>0</v>
      </c>
      <c r="E2" s="4">
        <f t="shared" ref="E2:E11" si="0">F2*Markup</f>
        <v>0</v>
      </c>
      <c r="F2" s="1">
        <v>0</v>
      </c>
      <c r="G2" s="1">
        <v>2015</v>
      </c>
    </row>
    <row r="3" spans="1:7" x14ac:dyDescent="0.25">
      <c r="A3" s="9" t="str">
        <f t="shared" ref="A3:A11" si="1">CONCATENATE(B3,"_",D3)</f>
        <v>unibody_5</v>
      </c>
      <c r="B3" s="9" t="s">
        <v>265</v>
      </c>
      <c r="C3" t="s">
        <v>13</v>
      </c>
      <c r="D3" s="6">
        <v>5</v>
      </c>
      <c r="E3" s="4">
        <f t="shared" si="0"/>
        <v>15</v>
      </c>
      <c r="F3" s="1">
        <v>10</v>
      </c>
      <c r="G3" s="1">
        <v>2015</v>
      </c>
    </row>
    <row r="4" spans="1:7" x14ac:dyDescent="0.25">
      <c r="A4" s="9" t="str">
        <f t="shared" si="1"/>
        <v>unibody_10</v>
      </c>
      <c r="B4" s="9" t="s">
        <v>265</v>
      </c>
      <c r="C4" t="s">
        <v>14</v>
      </c>
      <c r="D4" s="6">
        <v>10</v>
      </c>
      <c r="E4" s="4">
        <f t="shared" si="0"/>
        <v>45</v>
      </c>
      <c r="F4" s="1">
        <v>30</v>
      </c>
      <c r="G4" s="1">
        <v>2015</v>
      </c>
    </row>
    <row r="5" spans="1:7" x14ac:dyDescent="0.25">
      <c r="A5" s="9" t="str">
        <f t="shared" si="1"/>
        <v>unibody_15</v>
      </c>
      <c r="B5" s="9" t="s">
        <v>265</v>
      </c>
      <c r="C5" t="s">
        <v>15</v>
      </c>
      <c r="D5" s="6">
        <v>15</v>
      </c>
      <c r="E5" s="4">
        <f t="shared" si="0"/>
        <v>111</v>
      </c>
      <c r="F5" s="1">
        <v>74</v>
      </c>
      <c r="G5" s="1">
        <v>2015</v>
      </c>
    </row>
    <row r="6" spans="1:7" x14ac:dyDescent="0.25">
      <c r="A6" s="9" t="str">
        <f t="shared" si="1"/>
        <v>unibody_20</v>
      </c>
      <c r="B6" s="9" t="s">
        <v>265</v>
      </c>
      <c r="C6" t="s">
        <v>16</v>
      </c>
      <c r="D6" s="6">
        <v>20</v>
      </c>
      <c r="E6" s="4">
        <f t="shared" si="0"/>
        <v>201</v>
      </c>
      <c r="F6" s="1">
        <v>134</v>
      </c>
      <c r="G6" s="1">
        <v>2015</v>
      </c>
    </row>
    <row r="7" spans="1:7" x14ac:dyDescent="0.25">
      <c r="A7" s="9" t="str">
        <f t="shared" si="1"/>
        <v>ladder_0</v>
      </c>
      <c r="B7" t="s">
        <v>266</v>
      </c>
      <c r="C7" t="s">
        <v>194</v>
      </c>
      <c r="D7" s="6">
        <v>0</v>
      </c>
      <c r="E7" s="4">
        <f t="shared" si="0"/>
        <v>0</v>
      </c>
      <c r="F7" s="1">
        <v>0</v>
      </c>
      <c r="G7" s="1">
        <v>2015</v>
      </c>
    </row>
    <row r="8" spans="1:7" x14ac:dyDescent="0.25">
      <c r="A8" s="9" t="str">
        <f t="shared" si="1"/>
        <v>ladder_5</v>
      </c>
      <c r="B8" s="9" t="s">
        <v>266</v>
      </c>
      <c r="C8" t="s">
        <v>13</v>
      </c>
      <c r="D8" s="6">
        <v>5</v>
      </c>
      <c r="E8" s="4">
        <f t="shared" si="0"/>
        <v>22.5</v>
      </c>
      <c r="F8" s="1">
        <v>15</v>
      </c>
      <c r="G8" s="1">
        <v>2015</v>
      </c>
    </row>
    <row r="9" spans="1:7" x14ac:dyDescent="0.25">
      <c r="A9" s="9" t="str">
        <f t="shared" si="1"/>
        <v>ladder_10</v>
      </c>
      <c r="B9" s="9" t="s">
        <v>266</v>
      </c>
      <c r="C9" t="s">
        <v>14</v>
      </c>
      <c r="D9" s="6">
        <v>10</v>
      </c>
      <c r="E9" s="4">
        <f t="shared" si="0"/>
        <v>45</v>
      </c>
      <c r="F9" s="1">
        <v>30</v>
      </c>
      <c r="G9" s="1">
        <v>2015</v>
      </c>
    </row>
    <row r="10" spans="1:7" x14ac:dyDescent="0.25">
      <c r="A10" s="9" t="str">
        <f t="shared" si="1"/>
        <v>ladder_15</v>
      </c>
      <c r="B10" s="9" t="s">
        <v>266</v>
      </c>
      <c r="C10" t="s">
        <v>15</v>
      </c>
      <c r="D10" s="6">
        <v>15</v>
      </c>
      <c r="E10" s="4">
        <f t="shared" si="0"/>
        <v>187.5</v>
      </c>
      <c r="F10" s="1">
        <v>125</v>
      </c>
      <c r="G10" s="1">
        <v>2015</v>
      </c>
    </row>
    <row r="11" spans="1:7" x14ac:dyDescent="0.25">
      <c r="A11" s="9" t="str">
        <f t="shared" si="1"/>
        <v>ladder_20</v>
      </c>
      <c r="B11" s="9" t="s">
        <v>266</v>
      </c>
      <c r="C11" t="s">
        <v>16</v>
      </c>
      <c r="D11" s="6">
        <v>20</v>
      </c>
      <c r="E11" s="4">
        <f t="shared" si="0"/>
        <v>292.5</v>
      </c>
      <c r="F11" s="1">
        <v>195</v>
      </c>
      <c r="G11" s="1">
        <v>2015</v>
      </c>
    </row>
  </sheetData>
  <autoFilter ref="B1:E3" xr:uid="{C53A1DC7-378E-419F-B9C5-4907A7B2017F}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F0F9-D24F-4187-97FF-36498970686A}">
  <dimension ref="A1:G14"/>
  <sheetViews>
    <sheetView workbookViewId="0">
      <selection activeCell="F5" sqref="F5:G14"/>
    </sheetView>
  </sheetViews>
  <sheetFormatPr defaultRowHeight="15" x14ac:dyDescent="0.25"/>
  <cols>
    <col min="1" max="1" width="13.42578125" bestFit="1" customWidth="1"/>
    <col min="2" max="2" width="10.7109375" style="9" customWidth="1"/>
    <col min="4" max="4" width="8.85546875" style="9"/>
    <col min="5" max="5" width="11.85546875" bestFit="1" customWidth="1"/>
  </cols>
  <sheetData>
    <row r="1" spans="1:7" x14ac:dyDescent="0.25">
      <c r="A1" t="s">
        <v>263</v>
      </c>
      <c r="B1" s="9" t="s">
        <v>264</v>
      </c>
      <c r="C1" t="s">
        <v>12</v>
      </c>
      <c r="D1" s="9" t="s">
        <v>195</v>
      </c>
      <c r="E1" t="s">
        <v>223</v>
      </c>
      <c r="F1" t="s">
        <v>171</v>
      </c>
      <c r="G1" s="2" t="s">
        <v>221</v>
      </c>
    </row>
    <row r="2" spans="1:7" x14ac:dyDescent="0.25">
      <c r="A2" t="str">
        <f>C2</f>
        <v>LDB</v>
      </c>
      <c r="C2" t="s">
        <v>203</v>
      </c>
      <c r="D2" s="9">
        <v>99</v>
      </c>
      <c r="E2" s="7">
        <f t="shared" ref="E2:E9" si="0">F2*Markup</f>
        <v>82.5</v>
      </c>
      <c r="F2" s="8">
        <v>55</v>
      </c>
      <c r="G2" s="1">
        <v>2006</v>
      </c>
    </row>
    <row r="3" spans="1:7" x14ac:dyDescent="0.25">
      <c r="A3" s="9" t="str">
        <f>C3</f>
        <v>LRRT1</v>
      </c>
      <c r="B3" s="5"/>
      <c r="C3" t="s">
        <v>196</v>
      </c>
      <c r="D3" s="5">
        <v>99</v>
      </c>
      <c r="E3" s="7">
        <f t="shared" si="0"/>
        <v>7.5</v>
      </c>
      <c r="F3" s="8">
        <v>5</v>
      </c>
      <c r="G3" s="1">
        <v>2006</v>
      </c>
    </row>
    <row r="4" spans="1:7" x14ac:dyDescent="0.25">
      <c r="A4" s="9" t="str">
        <f>C4</f>
        <v>LRRT2</v>
      </c>
      <c r="B4" s="6"/>
      <c r="C4" t="s">
        <v>197</v>
      </c>
      <c r="D4" s="6">
        <v>99</v>
      </c>
      <c r="E4" s="7">
        <f t="shared" si="0"/>
        <v>60</v>
      </c>
      <c r="F4" s="8">
        <f>4*10</f>
        <v>40</v>
      </c>
      <c r="G4" s="1">
        <v>2009</v>
      </c>
    </row>
    <row r="5" spans="1:7" x14ac:dyDescent="0.25">
      <c r="A5" s="9" t="str">
        <f t="shared" ref="A5:A14" si="1">CONCATENATE(B5,"_",D5)</f>
        <v>unibody_0</v>
      </c>
      <c r="B5" s="9" t="s">
        <v>265</v>
      </c>
      <c r="C5" t="s">
        <v>202</v>
      </c>
      <c r="D5" s="6">
        <v>0</v>
      </c>
      <c r="E5" s="7">
        <f t="shared" si="0"/>
        <v>0</v>
      </c>
      <c r="F5" s="8">
        <v>0</v>
      </c>
      <c r="G5" s="1">
        <v>2015</v>
      </c>
    </row>
    <row r="6" spans="1:7" x14ac:dyDescent="0.25">
      <c r="A6" s="9" t="str">
        <f t="shared" si="1"/>
        <v>unibody_5</v>
      </c>
      <c r="B6" s="9" t="s">
        <v>265</v>
      </c>
      <c r="C6" t="s">
        <v>198</v>
      </c>
      <c r="D6" s="6">
        <v>5</v>
      </c>
      <c r="E6" s="7">
        <f t="shared" si="0"/>
        <v>7.5</v>
      </c>
      <c r="F6" s="8">
        <f>$F$3</f>
        <v>5</v>
      </c>
      <c r="G6" s="1">
        <v>2006</v>
      </c>
    </row>
    <row r="7" spans="1:7" x14ac:dyDescent="0.25">
      <c r="A7" s="9" t="str">
        <f t="shared" si="1"/>
        <v>unibody_10</v>
      </c>
      <c r="B7" s="9" t="s">
        <v>265</v>
      </c>
      <c r="C7" t="s">
        <v>199</v>
      </c>
      <c r="D7" s="6">
        <v>10</v>
      </c>
      <c r="E7" s="7">
        <f t="shared" si="0"/>
        <v>60</v>
      </c>
      <c r="F7" s="8">
        <f>$F$4</f>
        <v>40</v>
      </c>
      <c r="G7" s="1">
        <v>2009</v>
      </c>
    </row>
    <row r="8" spans="1:7" x14ac:dyDescent="0.25">
      <c r="A8" s="9" t="str">
        <f t="shared" si="1"/>
        <v>unibody_15</v>
      </c>
      <c r="B8" s="9" t="s">
        <v>265</v>
      </c>
      <c r="C8" t="s">
        <v>200</v>
      </c>
      <c r="D8" s="6">
        <v>15</v>
      </c>
      <c r="E8" s="7">
        <f t="shared" si="0"/>
        <v>90</v>
      </c>
      <c r="F8" s="8">
        <f>$F$2+$F$3</f>
        <v>60</v>
      </c>
      <c r="G8" s="1">
        <v>2009</v>
      </c>
    </row>
    <row r="9" spans="1:7" x14ac:dyDescent="0.25">
      <c r="A9" s="9" t="str">
        <f t="shared" si="1"/>
        <v>unibody_20</v>
      </c>
      <c r="B9" s="9" t="s">
        <v>265</v>
      </c>
      <c r="C9" t="s">
        <v>201</v>
      </c>
      <c r="D9" s="6">
        <v>20</v>
      </c>
      <c r="E9" s="7">
        <f t="shared" si="0"/>
        <v>142.5</v>
      </c>
      <c r="F9" s="8">
        <f>$F$2+$F$4</f>
        <v>95</v>
      </c>
      <c r="G9" s="1">
        <v>2009</v>
      </c>
    </row>
    <row r="10" spans="1:7" x14ac:dyDescent="0.25">
      <c r="A10" s="9" t="str">
        <f t="shared" si="1"/>
        <v>ladder_0</v>
      </c>
      <c r="B10" s="9" t="s">
        <v>266</v>
      </c>
      <c r="C10" s="9" t="s">
        <v>202</v>
      </c>
      <c r="D10" s="6">
        <v>0</v>
      </c>
      <c r="E10" s="7">
        <f t="shared" ref="E10:E14" si="2">F10*Markup</f>
        <v>0</v>
      </c>
      <c r="F10" s="8">
        <v>0</v>
      </c>
      <c r="G10" s="1">
        <v>2015</v>
      </c>
    </row>
    <row r="11" spans="1:7" x14ac:dyDescent="0.25">
      <c r="A11" s="9" t="str">
        <f t="shared" si="1"/>
        <v>ladder_5</v>
      </c>
      <c r="B11" s="9" t="s">
        <v>266</v>
      </c>
      <c r="C11" s="9" t="s">
        <v>198</v>
      </c>
      <c r="D11" s="6">
        <v>5</v>
      </c>
      <c r="E11" s="7">
        <f t="shared" si="2"/>
        <v>7.5</v>
      </c>
      <c r="F11" s="8">
        <f>$F$3</f>
        <v>5</v>
      </c>
      <c r="G11" s="1">
        <v>2006</v>
      </c>
    </row>
    <row r="12" spans="1:7" x14ac:dyDescent="0.25">
      <c r="A12" s="9" t="str">
        <f t="shared" si="1"/>
        <v>ladder_10</v>
      </c>
      <c r="B12" s="9" t="s">
        <v>266</v>
      </c>
      <c r="C12" s="9" t="s">
        <v>199</v>
      </c>
      <c r="D12" s="6">
        <v>10</v>
      </c>
      <c r="E12" s="7">
        <f t="shared" si="2"/>
        <v>60</v>
      </c>
      <c r="F12" s="8">
        <f>$F$4</f>
        <v>40</v>
      </c>
      <c r="G12" s="1">
        <v>2009</v>
      </c>
    </row>
    <row r="13" spans="1:7" x14ac:dyDescent="0.25">
      <c r="A13" s="9" t="str">
        <f t="shared" si="1"/>
        <v>ladder_15</v>
      </c>
      <c r="B13" s="9" t="s">
        <v>266</v>
      </c>
      <c r="C13" s="9" t="s">
        <v>200</v>
      </c>
      <c r="D13" s="6">
        <v>15</v>
      </c>
      <c r="E13" s="7">
        <f t="shared" si="2"/>
        <v>90</v>
      </c>
      <c r="F13" s="8">
        <f>$F$2+$F$3</f>
        <v>60</v>
      </c>
      <c r="G13" s="1">
        <v>2009</v>
      </c>
    </row>
    <row r="14" spans="1:7" x14ac:dyDescent="0.25">
      <c r="A14" s="9" t="str">
        <f t="shared" si="1"/>
        <v>ladder_20</v>
      </c>
      <c r="B14" s="9" t="s">
        <v>266</v>
      </c>
      <c r="C14" s="9" t="s">
        <v>201</v>
      </c>
      <c r="D14" s="6">
        <v>20</v>
      </c>
      <c r="E14" s="7">
        <f t="shared" si="2"/>
        <v>142.5</v>
      </c>
      <c r="F14" s="8">
        <f>$F$2+$F$4</f>
        <v>95</v>
      </c>
      <c r="G14" s="1">
        <v>2009</v>
      </c>
    </row>
  </sheetData>
  <autoFilter ref="C1:E4" xr:uid="{C53A1DC7-378E-419F-B9C5-4907A7B2017F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4307-4CCE-4E39-8D04-CE4F082A04BF}">
  <dimension ref="A1:D3"/>
  <sheetViews>
    <sheetView workbookViewId="0">
      <selection activeCell="D1" sqref="D1"/>
    </sheetView>
  </sheetViews>
  <sheetFormatPr defaultRowHeight="15" x14ac:dyDescent="0.25"/>
  <sheetData>
    <row r="1" spans="1:4" x14ac:dyDescent="0.25">
      <c r="A1" s="9" t="s">
        <v>264</v>
      </c>
      <c r="B1" t="s">
        <v>223</v>
      </c>
      <c r="C1" t="s">
        <v>171</v>
      </c>
      <c r="D1" t="s">
        <v>221</v>
      </c>
    </row>
    <row r="2" spans="1:4" x14ac:dyDescent="0.25">
      <c r="A2" s="9" t="s">
        <v>265</v>
      </c>
      <c r="B2" s="7">
        <f>C2*Markup</f>
        <v>170.615600485323</v>
      </c>
      <c r="C2" s="8">
        <v>113.743733656882</v>
      </c>
      <c r="D2" s="1">
        <v>2010</v>
      </c>
    </row>
    <row r="3" spans="1:4" x14ac:dyDescent="0.25">
      <c r="A3" s="9" t="s">
        <v>266</v>
      </c>
      <c r="B3" s="7">
        <f>C3*Markup</f>
        <v>170.615600485323</v>
      </c>
      <c r="C3" s="8">
        <v>113.743733656882</v>
      </c>
      <c r="D3" s="1">
        <v>2010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16C4-514C-4855-AC00-5CBAF6F7CA67}">
  <dimension ref="A1:L62"/>
  <sheetViews>
    <sheetView zoomScale="80" zoomScaleNormal="80" workbookViewId="0">
      <selection activeCell="K51" sqref="K51:K54"/>
    </sheetView>
  </sheetViews>
  <sheetFormatPr defaultRowHeight="15" x14ac:dyDescent="0.25"/>
  <cols>
    <col min="1" max="1" width="9.28515625" customWidth="1"/>
    <col min="2" max="2" width="27" bestFit="1" customWidth="1"/>
    <col min="4" max="4" width="12.28515625" customWidth="1"/>
    <col min="6" max="6" width="17.5703125" customWidth="1"/>
    <col min="7" max="7" width="16.28515625" customWidth="1"/>
    <col min="8" max="8" width="10.28515625" customWidth="1"/>
    <col min="9" max="9" width="10.140625" customWidth="1"/>
    <col min="10" max="10" width="13.28515625" customWidth="1"/>
    <col min="11" max="11" width="12" customWidth="1"/>
    <col min="12" max="12" width="181.85546875" bestFit="1" customWidth="1"/>
  </cols>
  <sheetData>
    <row r="1" spans="1:12" x14ac:dyDescent="0.25">
      <c r="A1" t="s">
        <v>17</v>
      </c>
      <c r="B1" t="s">
        <v>12</v>
      </c>
      <c r="C1" t="s">
        <v>1</v>
      </c>
      <c r="D1" t="s">
        <v>18</v>
      </c>
      <c r="E1" t="s">
        <v>19</v>
      </c>
      <c r="F1" t="s">
        <v>218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25">
      <c r="A2">
        <v>183</v>
      </c>
      <c r="B2" t="s">
        <v>26</v>
      </c>
      <c r="C2" t="s">
        <v>27</v>
      </c>
      <c r="D2" t="s">
        <v>28</v>
      </c>
      <c r="E2" t="s">
        <v>29</v>
      </c>
      <c r="F2">
        <v>2015</v>
      </c>
      <c r="G2" t="s">
        <v>30</v>
      </c>
      <c r="H2">
        <v>24</v>
      </c>
      <c r="I2">
        <v>2025</v>
      </c>
      <c r="J2" t="s">
        <v>31</v>
      </c>
      <c r="K2">
        <v>0</v>
      </c>
      <c r="L2" t="s">
        <v>32</v>
      </c>
    </row>
    <row r="3" spans="1:12" x14ac:dyDescent="0.25">
      <c r="A3">
        <v>184</v>
      </c>
      <c r="B3" t="s">
        <v>33</v>
      </c>
      <c r="C3" t="s">
        <v>34</v>
      </c>
      <c r="D3" t="s">
        <v>28</v>
      </c>
      <c r="E3" t="s">
        <v>29</v>
      </c>
      <c r="F3">
        <v>2015</v>
      </c>
      <c r="G3" t="s">
        <v>30</v>
      </c>
      <c r="H3">
        <v>24</v>
      </c>
      <c r="I3">
        <v>2025</v>
      </c>
      <c r="J3" t="s">
        <v>31</v>
      </c>
      <c r="K3">
        <v>0</v>
      </c>
      <c r="L3" t="s">
        <v>32</v>
      </c>
    </row>
    <row r="4" spans="1:12" x14ac:dyDescent="0.25">
      <c r="A4">
        <v>185</v>
      </c>
      <c r="B4" t="s">
        <v>35</v>
      </c>
      <c r="C4" t="s">
        <v>36</v>
      </c>
      <c r="D4" t="s">
        <v>28</v>
      </c>
      <c r="E4" t="s">
        <v>29</v>
      </c>
      <c r="F4">
        <v>2015</v>
      </c>
      <c r="G4" t="s">
        <v>30</v>
      </c>
      <c r="H4">
        <v>24</v>
      </c>
      <c r="I4">
        <v>2025</v>
      </c>
      <c r="J4" t="s">
        <v>31</v>
      </c>
      <c r="K4">
        <v>0</v>
      </c>
      <c r="L4" t="s">
        <v>32</v>
      </c>
    </row>
    <row r="5" spans="1:12" x14ac:dyDescent="0.25">
      <c r="A5">
        <v>186</v>
      </c>
      <c r="B5" t="s">
        <v>37</v>
      </c>
      <c r="C5" t="s">
        <v>38</v>
      </c>
      <c r="D5" t="s">
        <v>28</v>
      </c>
      <c r="E5" t="s">
        <v>29</v>
      </c>
      <c r="F5">
        <v>2015</v>
      </c>
      <c r="G5" t="s">
        <v>30</v>
      </c>
      <c r="H5">
        <v>24</v>
      </c>
      <c r="I5">
        <v>2025</v>
      </c>
      <c r="J5" t="s">
        <v>31</v>
      </c>
      <c r="K5">
        <v>0</v>
      </c>
      <c r="L5" t="s">
        <v>32</v>
      </c>
    </row>
    <row r="6" spans="1:12" x14ac:dyDescent="0.25">
      <c r="A6">
        <v>193</v>
      </c>
      <c r="B6" t="s">
        <v>39</v>
      </c>
      <c r="C6" t="s">
        <v>40</v>
      </c>
      <c r="D6" t="s">
        <v>28</v>
      </c>
      <c r="F6">
        <v>2015</v>
      </c>
      <c r="G6" t="s">
        <v>30</v>
      </c>
      <c r="H6">
        <v>24</v>
      </c>
      <c r="I6">
        <v>2025</v>
      </c>
      <c r="J6" t="s">
        <v>41</v>
      </c>
      <c r="K6">
        <v>89.592202318229965</v>
      </c>
      <c r="L6" t="s">
        <v>42</v>
      </c>
    </row>
    <row r="7" spans="1:12" x14ac:dyDescent="0.25">
      <c r="A7">
        <v>194</v>
      </c>
      <c r="B7" t="s">
        <v>43</v>
      </c>
      <c r="C7" t="s">
        <v>44</v>
      </c>
      <c r="D7" t="s">
        <v>28</v>
      </c>
      <c r="E7" t="s">
        <v>45</v>
      </c>
      <c r="F7">
        <v>2015</v>
      </c>
      <c r="G7" t="s">
        <v>30</v>
      </c>
      <c r="H7">
        <v>24</v>
      </c>
      <c r="I7">
        <v>2025</v>
      </c>
      <c r="J7" t="s">
        <v>31</v>
      </c>
      <c r="K7">
        <v>159.27502634351916</v>
      </c>
    </row>
    <row r="8" spans="1:12" x14ac:dyDescent="0.25">
      <c r="A8">
        <v>195</v>
      </c>
      <c r="B8" t="s">
        <v>46</v>
      </c>
      <c r="C8" t="s">
        <v>47</v>
      </c>
      <c r="D8" t="s">
        <v>28</v>
      </c>
      <c r="E8" t="s">
        <v>45</v>
      </c>
      <c r="F8">
        <v>2015</v>
      </c>
      <c r="G8" t="s">
        <v>30</v>
      </c>
      <c r="H8">
        <v>24</v>
      </c>
      <c r="I8">
        <v>2025</v>
      </c>
      <c r="J8" t="s">
        <v>31</v>
      </c>
      <c r="K8">
        <v>179.18440463645993</v>
      </c>
    </row>
    <row r="9" spans="1:12" x14ac:dyDescent="0.25">
      <c r="A9">
        <v>197</v>
      </c>
      <c r="B9" t="s">
        <v>48</v>
      </c>
      <c r="C9" t="s">
        <v>49</v>
      </c>
      <c r="D9" t="s">
        <v>28</v>
      </c>
      <c r="E9" t="s">
        <v>50</v>
      </c>
      <c r="F9">
        <v>2012</v>
      </c>
      <c r="G9" t="s">
        <v>30</v>
      </c>
      <c r="H9">
        <v>23</v>
      </c>
      <c r="I9">
        <v>2025</v>
      </c>
      <c r="J9" t="s">
        <v>31</v>
      </c>
      <c r="K9">
        <v>243.88499999999999</v>
      </c>
    </row>
    <row r="10" spans="1:12" x14ac:dyDescent="0.25">
      <c r="A10">
        <v>198</v>
      </c>
      <c r="B10" t="s">
        <v>51</v>
      </c>
      <c r="C10" t="s">
        <v>52</v>
      </c>
      <c r="D10" t="s">
        <v>28</v>
      </c>
      <c r="E10" t="s">
        <v>50</v>
      </c>
      <c r="F10">
        <v>2012</v>
      </c>
      <c r="G10" t="s">
        <v>30</v>
      </c>
      <c r="H10">
        <v>23</v>
      </c>
      <c r="I10">
        <v>2025</v>
      </c>
      <c r="J10" t="s">
        <v>31</v>
      </c>
      <c r="K10">
        <v>243.88499999999999</v>
      </c>
    </row>
    <row r="11" spans="1:12" x14ac:dyDescent="0.25">
      <c r="A11">
        <v>199</v>
      </c>
      <c r="B11" t="s">
        <v>53</v>
      </c>
      <c r="C11" t="s">
        <v>54</v>
      </c>
      <c r="D11" t="s">
        <v>28</v>
      </c>
      <c r="E11" t="s">
        <v>50</v>
      </c>
      <c r="F11">
        <v>2012</v>
      </c>
      <c r="G11" t="s">
        <v>30</v>
      </c>
      <c r="H11">
        <v>23</v>
      </c>
      <c r="I11">
        <v>2025</v>
      </c>
      <c r="J11" t="s">
        <v>31</v>
      </c>
      <c r="K11">
        <v>367.54500000000002</v>
      </c>
    </row>
    <row r="12" spans="1:12" x14ac:dyDescent="0.25">
      <c r="A12">
        <v>200</v>
      </c>
      <c r="B12" t="s">
        <v>55</v>
      </c>
      <c r="C12" t="s">
        <v>56</v>
      </c>
      <c r="D12" t="s">
        <v>28</v>
      </c>
      <c r="E12" t="s">
        <v>50</v>
      </c>
      <c r="F12">
        <v>2012</v>
      </c>
      <c r="G12" t="s">
        <v>30</v>
      </c>
      <c r="H12">
        <v>23</v>
      </c>
      <c r="I12">
        <v>2025</v>
      </c>
      <c r="J12" t="s">
        <v>31</v>
      </c>
      <c r="K12">
        <v>442.06851256369526</v>
      </c>
    </row>
    <row r="13" spans="1:12" x14ac:dyDescent="0.25">
      <c r="A13">
        <v>205</v>
      </c>
      <c r="B13" t="s">
        <v>219</v>
      </c>
      <c r="C13" t="s">
        <v>57</v>
      </c>
      <c r="D13" t="s">
        <v>28</v>
      </c>
      <c r="E13" t="s">
        <v>45</v>
      </c>
      <c r="F13">
        <v>2006</v>
      </c>
      <c r="G13" t="s">
        <v>30</v>
      </c>
      <c r="H13">
        <v>1</v>
      </c>
      <c r="I13">
        <v>2018</v>
      </c>
      <c r="J13" t="s">
        <v>58</v>
      </c>
      <c r="K13">
        <v>13</v>
      </c>
      <c r="L13" t="s">
        <v>220</v>
      </c>
    </row>
    <row r="14" spans="1:12" x14ac:dyDescent="0.25">
      <c r="A14">
        <v>215</v>
      </c>
      <c r="B14" t="s">
        <v>60</v>
      </c>
      <c r="C14" t="s">
        <v>61</v>
      </c>
      <c r="D14" t="s">
        <v>28</v>
      </c>
      <c r="E14" t="s">
        <v>62</v>
      </c>
      <c r="F14">
        <v>2012</v>
      </c>
      <c r="G14" t="s">
        <v>30</v>
      </c>
      <c r="H14">
        <v>23</v>
      </c>
      <c r="I14">
        <v>2025</v>
      </c>
      <c r="J14" t="s">
        <v>31</v>
      </c>
      <c r="K14">
        <v>113.57755999999999</v>
      </c>
      <c r="L14" t="s">
        <v>63</v>
      </c>
    </row>
    <row r="15" spans="1:12" x14ac:dyDescent="0.25">
      <c r="A15">
        <v>216</v>
      </c>
      <c r="B15" t="s">
        <v>64</v>
      </c>
      <c r="C15" t="s">
        <v>65</v>
      </c>
      <c r="D15" t="s">
        <v>28</v>
      </c>
      <c r="E15" t="s">
        <v>62</v>
      </c>
      <c r="F15">
        <v>2012</v>
      </c>
      <c r="G15" t="s">
        <v>30</v>
      </c>
      <c r="H15">
        <v>23</v>
      </c>
      <c r="I15">
        <v>2025</v>
      </c>
      <c r="J15" t="s">
        <v>31</v>
      </c>
      <c r="K15">
        <v>113.57755999999999</v>
      </c>
    </row>
    <row r="16" spans="1:12" x14ac:dyDescent="0.25">
      <c r="A16">
        <v>229</v>
      </c>
      <c r="B16" t="s">
        <v>66</v>
      </c>
      <c r="C16" t="s">
        <v>67</v>
      </c>
      <c r="D16" t="s">
        <v>28</v>
      </c>
      <c r="E16" t="s">
        <v>50</v>
      </c>
      <c r="F16">
        <v>2012</v>
      </c>
      <c r="G16" t="s">
        <v>30</v>
      </c>
      <c r="H16">
        <v>23</v>
      </c>
      <c r="I16">
        <v>2018</v>
      </c>
      <c r="J16" t="s">
        <v>31</v>
      </c>
      <c r="K16">
        <v>-97.21050000000001</v>
      </c>
    </row>
    <row r="17" spans="1:12" x14ac:dyDescent="0.25">
      <c r="A17">
        <v>230</v>
      </c>
      <c r="B17" t="s">
        <v>68</v>
      </c>
      <c r="C17" t="s">
        <v>69</v>
      </c>
      <c r="D17" t="s">
        <v>28</v>
      </c>
      <c r="E17" t="s">
        <v>50</v>
      </c>
      <c r="F17">
        <v>2012</v>
      </c>
      <c r="G17" t="s">
        <v>30</v>
      </c>
      <c r="H17">
        <v>23</v>
      </c>
      <c r="I17">
        <v>2018</v>
      </c>
      <c r="J17" t="s">
        <v>31</v>
      </c>
      <c r="K17">
        <v>-220.98500000000001</v>
      </c>
    </row>
    <row r="18" spans="1:12" x14ac:dyDescent="0.25">
      <c r="A18">
        <v>241</v>
      </c>
      <c r="B18" t="s">
        <v>70</v>
      </c>
      <c r="C18" t="s">
        <v>71</v>
      </c>
      <c r="D18" t="s">
        <v>28</v>
      </c>
      <c r="E18" t="s">
        <v>45</v>
      </c>
      <c r="F18">
        <v>2006</v>
      </c>
      <c r="G18" s="9" t="s">
        <v>30</v>
      </c>
      <c r="H18">
        <v>1</v>
      </c>
      <c r="I18">
        <v>2018</v>
      </c>
      <c r="J18" t="s">
        <v>58</v>
      </c>
      <c r="K18">
        <v>3</v>
      </c>
    </row>
    <row r="19" spans="1:12" x14ac:dyDescent="0.25">
      <c r="A19">
        <v>265</v>
      </c>
      <c r="B19" t="s">
        <v>72</v>
      </c>
      <c r="C19" t="s">
        <v>73</v>
      </c>
      <c r="D19" t="s">
        <v>28</v>
      </c>
      <c r="E19" t="s">
        <v>50</v>
      </c>
      <c r="F19">
        <v>2012</v>
      </c>
      <c r="G19" t="s">
        <v>30</v>
      </c>
      <c r="H19">
        <v>23</v>
      </c>
      <c r="I19">
        <v>2018</v>
      </c>
      <c r="J19" t="s">
        <v>31</v>
      </c>
      <c r="K19">
        <v>462.58</v>
      </c>
    </row>
    <row r="20" spans="1:12" x14ac:dyDescent="0.25">
      <c r="A20">
        <v>266</v>
      </c>
      <c r="B20" t="s">
        <v>74</v>
      </c>
      <c r="C20" t="s">
        <v>75</v>
      </c>
      <c r="D20" t="s">
        <v>28</v>
      </c>
      <c r="E20" t="s">
        <v>50</v>
      </c>
      <c r="F20">
        <v>2012</v>
      </c>
      <c r="G20" t="s">
        <v>30</v>
      </c>
      <c r="H20">
        <v>23</v>
      </c>
      <c r="I20">
        <v>2018</v>
      </c>
      <c r="J20" t="s">
        <v>31</v>
      </c>
      <c r="K20">
        <v>779.745</v>
      </c>
    </row>
    <row r="21" spans="1:12" x14ac:dyDescent="0.25">
      <c r="A21">
        <v>267</v>
      </c>
      <c r="B21" t="s">
        <v>76</v>
      </c>
      <c r="C21" t="s">
        <v>77</v>
      </c>
      <c r="D21" t="s">
        <v>28</v>
      </c>
      <c r="E21" t="s">
        <v>50</v>
      </c>
      <c r="F21">
        <v>2012</v>
      </c>
      <c r="G21" t="s">
        <v>30</v>
      </c>
      <c r="H21">
        <v>23</v>
      </c>
      <c r="I21">
        <v>2025</v>
      </c>
      <c r="J21" t="s">
        <v>31</v>
      </c>
      <c r="K21">
        <v>739.71799999999996</v>
      </c>
      <c r="L21" t="s">
        <v>78</v>
      </c>
    </row>
    <row r="22" spans="1:12" x14ac:dyDescent="0.25">
      <c r="A22">
        <v>268</v>
      </c>
      <c r="B22" t="s">
        <v>79</v>
      </c>
      <c r="C22" t="s">
        <v>80</v>
      </c>
      <c r="D22" t="s">
        <v>28</v>
      </c>
      <c r="E22" t="s">
        <v>50</v>
      </c>
      <c r="F22">
        <v>2012</v>
      </c>
      <c r="G22" t="s">
        <v>30</v>
      </c>
      <c r="H22">
        <v>23</v>
      </c>
      <c r="I22">
        <v>2025</v>
      </c>
      <c r="J22" t="s">
        <v>31</v>
      </c>
      <c r="K22">
        <v>1261.3135</v>
      </c>
      <c r="L22" t="s">
        <v>81</v>
      </c>
    </row>
    <row r="23" spans="1:12" x14ac:dyDescent="0.25">
      <c r="A23">
        <v>269</v>
      </c>
      <c r="B23" t="s">
        <v>2</v>
      </c>
      <c r="C23" t="s">
        <v>82</v>
      </c>
      <c r="D23" t="s">
        <v>28</v>
      </c>
      <c r="E23" t="s">
        <v>29</v>
      </c>
      <c r="F23">
        <v>2006</v>
      </c>
      <c r="G23" s="9" t="s">
        <v>30</v>
      </c>
      <c r="H23">
        <v>1</v>
      </c>
      <c r="I23">
        <v>2025</v>
      </c>
      <c r="J23" t="s">
        <v>58</v>
      </c>
      <c r="K23">
        <f>2*K18</f>
        <v>6</v>
      </c>
      <c r="L23" t="s">
        <v>59</v>
      </c>
    </row>
    <row r="24" spans="1:12" x14ac:dyDescent="0.25">
      <c r="A24">
        <v>271</v>
      </c>
      <c r="B24" t="s">
        <v>83</v>
      </c>
      <c r="C24" t="s">
        <v>84</v>
      </c>
      <c r="D24" t="s">
        <v>28</v>
      </c>
      <c r="E24" t="s">
        <v>85</v>
      </c>
      <c r="F24">
        <v>2016</v>
      </c>
      <c r="G24" t="s">
        <v>30</v>
      </c>
      <c r="H24">
        <v>28</v>
      </c>
      <c r="I24">
        <v>2018</v>
      </c>
      <c r="J24" t="s">
        <v>31</v>
      </c>
      <c r="K24">
        <v>-847.59770000000003</v>
      </c>
    </row>
    <row r="25" spans="1:12" x14ac:dyDescent="0.25">
      <c r="A25">
        <v>272</v>
      </c>
      <c r="B25" t="s">
        <v>86</v>
      </c>
      <c r="C25" t="s">
        <v>87</v>
      </c>
      <c r="D25" t="s">
        <v>28</v>
      </c>
      <c r="E25" t="s">
        <v>50</v>
      </c>
      <c r="F25">
        <v>2012</v>
      </c>
      <c r="G25" t="s">
        <v>30</v>
      </c>
      <c r="H25">
        <v>23</v>
      </c>
      <c r="I25">
        <v>2018</v>
      </c>
      <c r="J25" t="s">
        <v>31</v>
      </c>
      <c r="K25">
        <v>-626.61270000000002</v>
      </c>
    </row>
    <row r="26" spans="1:12" x14ac:dyDescent="0.25">
      <c r="A26">
        <v>273</v>
      </c>
      <c r="B26" t="s">
        <v>88</v>
      </c>
      <c r="C26" t="s">
        <v>89</v>
      </c>
      <c r="D26" t="s">
        <v>28</v>
      </c>
      <c r="E26" t="s">
        <v>85</v>
      </c>
      <c r="F26">
        <v>2016</v>
      </c>
      <c r="G26" t="s">
        <v>30</v>
      </c>
      <c r="H26">
        <v>28</v>
      </c>
      <c r="I26">
        <v>2018</v>
      </c>
      <c r="J26" t="s">
        <v>31</v>
      </c>
      <c r="K26">
        <v>88.164999999999964</v>
      </c>
    </row>
    <row r="27" spans="1:12" x14ac:dyDescent="0.25">
      <c r="A27">
        <v>274</v>
      </c>
      <c r="B27" t="s">
        <v>90</v>
      </c>
      <c r="C27" t="s">
        <v>91</v>
      </c>
      <c r="D27" t="s">
        <v>28</v>
      </c>
      <c r="E27" t="s">
        <v>45</v>
      </c>
      <c r="F27">
        <v>2016</v>
      </c>
      <c r="G27" t="s">
        <v>30</v>
      </c>
      <c r="H27">
        <v>28</v>
      </c>
      <c r="I27">
        <v>2018</v>
      </c>
      <c r="J27" t="s">
        <v>31</v>
      </c>
      <c r="K27">
        <v>309.14999999999998</v>
      </c>
    </row>
    <row r="28" spans="1:12" x14ac:dyDescent="0.25">
      <c r="A28">
        <v>275</v>
      </c>
      <c r="B28" t="s">
        <v>92</v>
      </c>
      <c r="C28" t="s">
        <v>93</v>
      </c>
      <c r="D28" t="s">
        <v>28</v>
      </c>
      <c r="E28" t="s">
        <v>85</v>
      </c>
      <c r="F28">
        <v>2016</v>
      </c>
      <c r="G28" t="s">
        <v>30</v>
      </c>
      <c r="H28">
        <v>28</v>
      </c>
      <c r="I28">
        <v>2018</v>
      </c>
      <c r="J28" t="s">
        <v>31</v>
      </c>
      <c r="K28">
        <v>-658.79864999999995</v>
      </c>
    </row>
    <row r="29" spans="1:12" x14ac:dyDescent="0.25">
      <c r="A29">
        <v>276</v>
      </c>
      <c r="B29" t="s">
        <v>94</v>
      </c>
      <c r="C29" t="s">
        <v>95</v>
      </c>
      <c r="D29" t="s">
        <v>28</v>
      </c>
      <c r="E29" t="s">
        <v>50</v>
      </c>
      <c r="F29">
        <v>2012</v>
      </c>
      <c r="G29" t="s">
        <v>30</v>
      </c>
      <c r="H29">
        <v>23</v>
      </c>
      <c r="I29">
        <v>2018</v>
      </c>
      <c r="J29" t="s">
        <v>31</v>
      </c>
      <c r="K29">
        <v>-437.81365</v>
      </c>
    </row>
    <row r="30" spans="1:12" x14ac:dyDescent="0.25">
      <c r="A30">
        <v>277</v>
      </c>
      <c r="B30" t="s">
        <v>96</v>
      </c>
      <c r="C30" t="s">
        <v>97</v>
      </c>
      <c r="D30" t="s">
        <v>28</v>
      </c>
      <c r="E30" t="s">
        <v>45</v>
      </c>
      <c r="F30">
        <v>2016</v>
      </c>
      <c r="G30" t="s">
        <v>30</v>
      </c>
      <c r="H30">
        <v>28</v>
      </c>
      <c r="I30">
        <v>2018</v>
      </c>
      <c r="J30" t="s">
        <v>31</v>
      </c>
      <c r="K30">
        <v>541.10772384767472</v>
      </c>
    </row>
    <row r="31" spans="1:12" x14ac:dyDescent="0.25">
      <c r="A31">
        <v>278</v>
      </c>
      <c r="B31" t="s">
        <v>98</v>
      </c>
      <c r="C31" t="s">
        <v>99</v>
      </c>
      <c r="D31" t="s">
        <v>28</v>
      </c>
      <c r="E31" t="s">
        <v>50</v>
      </c>
      <c r="F31">
        <v>2012</v>
      </c>
      <c r="G31" t="s">
        <v>30</v>
      </c>
      <c r="H31">
        <v>23</v>
      </c>
      <c r="I31">
        <v>2018</v>
      </c>
      <c r="J31" t="s">
        <v>31</v>
      </c>
      <c r="K31">
        <v>188.79966055354828</v>
      </c>
    </row>
    <row r="32" spans="1:12" x14ac:dyDescent="0.25">
      <c r="A32">
        <v>279</v>
      </c>
      <c r="B32" t="s">
        <v>100</v>
      </c>
      <c r="C32" t="s">
        <v>101</v>
      </c>
      <c r="D32" t="s">
        <v>28</v>
      </c>
      <c r="E32" t="s">
        <v>85</v>
      </c>
      <c r="F32">
        <v>2016</v>
      </c>
      <c r="G32" t="s">
        <v>30</v>
      </c>
      <c r="H32">
        <v>28</v>
      </c>
      <c r="I32">
        <v>2018</v>
      </c>
      <c r="J32" t="s">
        <v>31</v>
      </c>
      <c r="K32">
        <v>-940.23964999999998</v>
      </c>
    </row>
    <row r="33" spans="1:12" x14ac:dyDescent="0.25">
      <c r="A33">
        <v>280</v>
      </c>
      <c r="B33" t="s">
        <v>102</v>
      </c>
      <c r="C33" t="s">
        <v>103</v>
      </c>
      <c r="D33" t="s">
        <v>28</v>
      </c>
      <c r="E33" t="s">
        <v>50</v>
      </c>
      <c r="F33">
        <v>2012</v>
      </c>
      <c r="G33" t="s">
        <v>30</v>
      </c>
      <c r="H33">
        <v>23</v>
      </c>
      <c r="I33">
        <v>2018</v>
      </c>
      <c r="J33" t="s">
        <v>31</v>
      </c>
      <c r="K33">
        <v>-313.62695000000002</v>
      </c>
    </row>
    <row r="34" spans="1:12" x14ac:dyDescent="0.25">
      <c r="A34">
        <v>281</v>
      </c>
      <c r="B34" t="s">
        <v>104</v>
      </c>
      <c r="C34" t="s">
        <v>105</v>
      </c>
      <c r="D34" t="s">
        <v>28</v>
      </c>
      <c r="E34" t="s">
        <v>85</v>
      </c>
      <c r="F34">
        <v>2016</v>
      </c>
      <c r="G34" t="s">
        <v>30</v>
      </c>
      <c r="H34">
        <v>28</v>
      </c>
      <c r="I34">
        <v>2018</v>
      </c>
      <c r="J34" t="s">
        <v>31</v>
      </c>
      <c r="K34">
        <v>-265.93770000000001</v>
      </c>
    </row>
    <row r="35" spans="1:12" x14ac:dyDescent="0.25">
      <c r="A35">
        <v>282</v>
      </c>
      <c r="B35" t="s">
        <v>106</v>
      </c>
      <c r="C35" t="s">
        <v>107</v>
      </c>
      <c r="D35" t="s">
        <v>28</v>
      </c>
      <c r="E35" t="s">
        <v>45</v>
      </c>
      <c r="F35">
        <v>2016</v>
      </c>
      <c r="G35" t="s">
        <v>30</v>
      </c>
      <c r="H35">
        <v>28</v>
      </c>
      <c r="I35">
        <v>2018</v>
      </c>
      <c r="J35" t="s">
        <v>31</v>
      </c>
      <c r="K35">
        <v>360.67500000000001</v>
      </c>
    </row>
    <row r="36" spans="1:12" x14ac:dyDescent="0.25">
      <c r="A36">
        <v>283</v>
      </c>
      <c r="B36" t="s">
        <v>108</v>
      </c>
      <c r="C36" t="s">
        <v>109</v>
      </c>
      <c r="D36" t="s">
        <v>28</v>
      </c>
      <c r="E36" t="s">
        <v>45</v>
      </c>
      <c r="F36">
        <v>2016</v>
      </c>
      <c r="G36" t="s">
        <v>30</v>
      </c>
      <c r="H36">
        <v>28</v>
      </c>
      <c r="I36">
        <v>2018</v>
      </c>
      <c r="J36" t="s">
        <v>31</v>
      </c>
      <c r="K36">
        <v>592.64179278554764</v>
      </c>
    </row>
    <row r="37" spans="1:12" x14ac:dyDescent="0.25">
      <c r="A37">
        <v>284</v>
      </c>
      <c r="B37" t="s">
        <v>110</v>
      </c>
      <c r="C37" t="s">
        <v>111</v>
      </c>
      <c r="D37" t="s">
        <v>28</v>
      </c>
      <c r="E37" t="s">
        <v>85</v>
      </c>
      <c r="F37">
        <v>2016</v>
      </c>
      <c r="G37" t="s">
        <v>30</v>
      </c>
      <c r="H37">
        <v>28</v>
      </c>
      <c r="I37">
        <v>2018</v>
      </c>
      <c r="J37" t="s">
        <v>31</v>
      </c>
      <c r="K37">
        <v>-804.40830000000005</v>
      </c>
    </row>
    <row r="38" spans="1:12" x14ac:dyDescent="0.25">
      <c r="A38">
        <v>285</v>
      </c>
      <c r="B38" t="s">
        <v>112</v>
      </c>
      <c r="C38" t="s">
        <v>113</v>
      </c>
      <c r="D38" t="s">
        <v>28</v>
      </c>
      <c r="E38" t="s">
        <v>50</v>
      </c>
      <c r="F38">
        <v>2012</v>
      </c>
      <c r="G38" t="s">
        <v>30</v>
      </c>
      <c r="H38">
        <v>23</v>
      </c>
      <c r="I38">
        <v>2018</v>
      </c>
      <c r="J38" t="s">
        <v>31</v>
      </c>
      <c r="K38">
        <v>-177.79560000000001</v>
      </c>
    </row>
    <row r="39" spans="1:12" x14ac:dyDescent="0.25">
      <c r="A39">
        <v>286</v>
      </c>
      <c r="B39" t="s">
        <v>114</v>
      </c>
      <c r="C39" t="s">
        <v>115</v>
      </c>
      <c r="D39" t="s">
        <v>28</v>
      </c>
      <c r="E39" t="s">
        <v>50</v>
      </c>
      <c r="F39">
        <v>2012</v>
      </c>
      <c r="G39" t="s">
        <v>30</v>
      </c>
      <c r="H39">
        <v>23</v>
      </c>
      <c r="I39">
        <v>2018</v>
      </c>
      <c r="J39" t="s">
        <v>31</v>
      </c>
      <c r="K39">
        <v>135.83591145034848</v>
      </c>
    </row>
    <row r="40" spans="1:12" x14ac:dyDescent="0.25">
      <c r="A40">
        <v>287</v>
      </c>
      <c r="B40" t="s">
        <v>116</v>
      </c>
      <c r="C40" t="s">
        <v>117</v>
      </c>
      <c r="D40" t="s">
        <v>28</v>
      </c>
      <c r="E40" t="s">
        <v>85</v>
      </c>
      <c r="F40">
        <v>2016</v>
      </c>
      <c r="G40" t="s">
        <v>30</v>
      </c>
      <c r="H40">
        <v>28</v>
      </c>
      <c r="I40">
        <v>2018</v>
      </c>
      <c r="J40" t="s">
        <v>31</v>
      </c>
      <c r="K40">
        <v>-722.52935000000002</v>
      </c>
    </row>
    <row r="41" spans="1:12" x14ac:dyDescent="0.25">
      <c r="A41">
        <v>288</v>
      </c>
      <c r="B41" t="s">
        <v>118</v>
      </c>
      <c r="C41" t="s">
        <v>119</v>
      </c>
      <c r="D41" t="s">
        <v>28</v>
      </c>
      <c r="E41" t="s">
        <v>50</v>
      </c>
      <c r="F41">
        <v>2012</v>
      </c>
      <c r="G41" t="s">
        <v>30</v>
      </c>
      <c r="H41">
        <v>23</v>
      </c>
      <c r="I41">
        <v>2018</v>
      </c>
      <c r="J41" t="s">
        <v>31</v>
      </c>
      <c r="K41">
        <v>-95.91664999999999</v>
      </c>
    </row>
    <row r="42" spans="1:12" x14ac:dyDescent="0.25">
      <c r="A42">
        <v>289</v>
      </c>
      <c r="B42" t="s">
        <v>120</v>
      </c>
      <c r="C42" t="s">
        <v>121</v>
      </c>
      <c r="D42" t="s">
        <v>28</v>
      </c>
      <c r="E42" t="s">
        <v>50</v>
      </c>
      <c r="F42">
        <v>2012</v>
      </c>
      <c r="G42" t="s">
        <v>30</v>
      </c>
      <c r="H42">
        <v>23</v>
      </c>
      <c r="I42">
        <v>2018</v>
      </c>
      <c r="J42" t="s">
        <v>31</v>
      </c>
      <c r="K42">
        <v>217.71486145034851</v>
      </c>
    </row>
    <row r="43" spans="1:12" x14ac:dyDescent="0.25">
      <c r="A43">
        <v>294</v>
      </c>
      <c r="B43" t="s">
        <v>122</v>
      </c>
      <c r="C43" t="s">
        <v>123</v>
      </c>
      <c r="D43" t="s">
        <v>28</v>
      </c>
      <c r="E43" t="s">
        <v>45</v>
      </c>
      <c r="F43">
        <v>2015</v>
      </c>
      <c r="G43" t="s">
        <v>30</v>
      </c>
      <c r="H43">
        <v>24</v>
      </c>
      <c r="I43">
        <v>2018</v>
      </c>
      <c r="J43" t="s">
        <v>31</v>
      </c>
      <c r="K43">
        <v>132.72918861960008</v>
      </c>
    </row>
    <row r="44" spans="1:12" x14ac:dyDescent="0.25">
      <c r="A44">
        <v>295</v>
      </c>
      <c r="B44" t="s">
        <v>124</v>
      </c>
      <c r="C44" t="s">
        <v>125</v>
      </c>
      <c r="D44" t="s">
        <v>28</v>
      </c>
      <c r="E44" t="s">
        <v>45</v>
      </c>
      <c r="F44">
        <v>2015</v>
      </c>
      <c r="G44" t="s">
        <v>30</v>
      </c>
      <c r="H44">
        <v>24</v>
      </c>
      <c r="I44">
        <v>2018</v>
      </c>
      <c r="J44" t="s">
        <v>31</v>
      </c>
      <c r="K44">
        <v>192.45732349841887</v>
      </c>
    </row>
    <row r="45" spans="1:12" x14ac:dyDescent="0.25">
      <c r="A45">
        <v>296</v>
      </c>
      <c r="B45" t="s">
        <v>126</v>
      </c>
      <c r="C45" t="s">
        <v>127</v>
      </c>
      <c r="D45" t="s">
        <v>28</v>
      </c>
      <c r="E45" t="s">
        <v>45</v>
      </c>
      <c r="F45">
        <v>2015</v>
      </c>
      <c r="G45" t="s">
        <v>30</v>
      </c>
      <c r="H45">
        <v>24</v>
      </c>
      <c r="I45">
        <v>2018</v>
      </c>
      <c r="J45" t="s">
        <v>31</v>
      </c>
      <c r="K45">
        <v>274.95</v>
      </c>
    </row>
    <row r="46" spans="1:12" x14ac:dyDescent="0.25">
      <c r="A46">
        <v>297</v>
      </c>
      <c r="B46" t="s">
        <v>128</v>
      </c>
      <c r="C46" t="s">
        <v>129</v>
      </c>
      <c r="D46" t="s">
        <v>28</v>
      </c>
      <c r="E46" t="s">
        <v>45</v>
      </c>
      <c r="F46">
        <v>2015</v>
      </c>
      <c r="G46" t="s">
        <v>30</v>
      </c>
      <c r="H46">
        <v>24</v>
      </c>
      <c r="I46">
        <v>2018</v>
      </c>
      <c r="J46" t="s">
        <v>58</v>
      </c>
      <c r="K46">
        <v>42.300000000000004</v>
      </c>
      <c r="L46" t="s">
        <v>130</v>
      </c>
    </row>
    <row r="47" spans="1:12" x14ac:dyDescent="0.25">
      <c r="A47">
        <v>298</v>
      </c>
      <c r="B47" t="s">
        <v>131</v>
      </c>
      <c r="C47" t="s">
        <v>132</v>
      </c>
      <c r="D47" t="s">
        <v>28</v>
      </c>
      <c r="E47" t="s">
        <v>45</v>
      </c>
      <c r="F47">
        <v>2015</v>
      </c>
      <c r="G47" t="s">
        <v>30</v>
      </c>
      <c r="H47">
        <v>24</v>
      </c>
      <c r="I47">
        <v>2018</v>
      </c>
      <c r="J47" t="s">
        <v>58</v>
      </c>
      <c r="K47">
        <v>84.600000000000009</v>
      </c>
      <c r="L47" t="s">
        <v>130</v>
      </c>
    </row>
    <row r="48" spans="1:12" x14ac:dyDescent="0.25">
      <c r="A48">
        <v>300</v>
      </c>
      <c r="B48" t="s">
        <v>133</v>
      </c>
      <c r="C48" t="s">
        <v>134</v>
      </c>
      <c r="D48" t="s">
        <v>28</v>
      </c>
      <c r="E48" t="s">
        <v>45</v>
      </c>
      <c r="F48">
        <v>2015</v>
      </c>
      <c r="G48" t="s">
        <v>30</v>
      </c>
      <c r="H48">
        <v>24</v>
      </c>
      <c r="I48">
        <v>2018</v>
      </c>
      <c r="J48" t="s">
        <v>31</v>
      </c>
      <c r="K48">
        <v>77.550000000000011</v>
      </c>
      <c r="L48" t="s">
        <v>135</v>
      </c>
    </row>
    <row r="49" spans="1:12" x14ac:dyDescent="0.25">
      <c r="A49">
        <v>301</v>
      </c>
      <c r="B49" t="s">
        <v>136</v>
      </c>
      <c r="C49" t="s">
        <v>137</v>
      </c>
      <c r="D49" t="s">
        <v>28</v>
      </c>
      <c r="E49" t="s">
        <v>45</v>
      </c>
      <c r="F49">
        <v>2015</v>
      </c>
      <c r="G49" t="s">
        <v>30</v>
      </c>
      <c r="H49">
        <v>24</v>
      </c>
      <c r="I49">
        <v>2018</v>
      </c>
      <c r="J49" t="s">
        <v>31</v>
      </c>
      <c r="K49">
        <v>166.41000000000003</v>
      </c>
      <c r="L49" t="s">
        <v>138</v>
      </c>
    </row>
    <row r="50" spans="1:12" x14ac:dyDescent="0.25">
      <c r="A50">
        <v>302</v>
      </c>
      <c r="B50" t="s">
        <v>139</v>
      </c>
      <c r="C50" t="s">
        <v>140</v>
      </c>
      <c r="D50" t="s">
        <v>28</v>
      </c>
      <c r="E50" t="s">
        <v>85</v>
      </c>
      <c r="F50">
        <v>2015</v>
      </c>
      <c r="G50" t="s">
        <v>30</v>
      </c>
      <c r="H50">
        <v>24</v>
      </c>
      <c r="I50">
        <v>2018</v>
      </c>
      <c r="J50" t="s">
        <v>31</v>
      </c>
      <c r="K50">
        <v>84.600000000000009</v>
      </c>
      <c r="L50" t="s">
        <v>141</v>
      </c>
    </row>
    <row r="51" spans="1:12" x14ac:dyDescent="0.25">
      <c r="A51">
        <v>314</v>
      </c>
      <c r="B51" t="s">
        <v>142</v>
      </c>
      <c r="C51" t="s">
        <v>143</v>
      </c>
      <c r="F51">
        <v>2010</v>
      </c>
      <c r="G51" t="s">
        <v>30</v>
      </c>
      <c r="H51">
        <v>22</v>
      </c>
      <c r="I51">
        <v>2025</v>
      </c>
      <c r="J51" t="s">
        <v>31</v>
      </c>
      <c r="K51">
        <v>86</v>
      </c>
      <c r="L51" t="s">
        <v>144</v>
      </c>
    </row>
    <row r="52" spans="1:12" x14ac:dyDescent="0.25">
      <c r="A52">
        <v>315</v>
      </c>
      <c r="B52" t="s">
        <v>145</v>
      </c>
      <c r="C52" t="s">
        <v>146</v>
      </c>
      <c r="F52">
        <v>2010</v>
      </c>
      <c r="G52" t="s">
        <v>30</v>
      </c>
      <c r="H52">
        <v>22</v>
      </c>
      <c r="I52">
        <v>2025</v>
      </c>
      <c r="J52" t="s">
        <v>31</v>
      </c>
      <c r="K52">
        <v>86</v>
      </c>
      <c r="L52" t="s">
        <v>144</v>
      </c>
    </row>
    <row r="53" spans="1:12" x14ac:dyDescent="0.25">
      <c r="A53">
        <v>316</v>
      </c>
      <c r="B53" t="s">
        <v>147</v>
      </c>
      <c r="C53" t="s">
        <v>148</v>
      </c>
      <c r="F53">
        <v>2010</v>
      </c>
      <c r="G53" t="s">
        <v>30</v>
      </c>
      <c r="H53">
        <v>22</v>
      </c>
      <c r="I53">
        <v>2025</v>
      </c>
      <c r="J53" t="s">
        <v>31</v>
      </c>
      <c r="K53">
        <v>129</v>
      </c>
      <c r="L53" t="s">
        <v>144</v>
      </c>
    </row>
    <row r="54" spans="1:12" x14ac:dyDescent="0.25">
      <c r="A54">
        <v>317</v>
      </c>
      <c r="B54" t="s">
        <v>149</v>
      </c>
      <c r="C54" t="s">
        <v>150</v>
      </c>
      <c r="F54">
        <v>2010</v>
      </c>
      <c r="G54" t="s">
        <v>30</v>
      </c>
      <c r="H54">
        <v>22</v>
      </c>
      <c r="I54">
        <v>2025</v>
      </c>
      <c r="J54" t="s">
        <v>31</v>
      </c>
      <c r="K54">
        <v>204</v>
      </c>
      <c r="L54" t="s">
        <v>144</v>
      </c>
    </row>
    <row r="55" spans="1:12" x14ac:dyDescent="0.25">
      <c r="A55">
        <v>320</v>
      </c>
      <c r="B55" t="s">
        <v>151</v>
      </c>
      <c r="C55" t="s">
        <v>152</v>
      </c>
      <c r="F55">
        <v>2012</v>
      </c>
      <c r="G55" t="s">
        <v>30</v>
      </c>
      <c r="H55">
        <v>23</v>
      </c>
      <c r="I55">
        <v>2025</v>
      </c>
      <c r="J55" t="s">
        <v>31</v>
      </c>
      <c r="K55">
        <v>739.71799999999996</v>
      </c>
      <c r="L55" t="s">
        <v>153</v>
      </c>
    </row>
    <row r="56" spans="1:12" x14ac:dyDescent="0.25">
      <c r="A56">
        <v>321</v>
      </c>
      <c r="B56" t="s">
        <v>154</v>
      </c>
      <c r="C56" t="s">
        <v>155</v>
      </c>
      <c r="F56">
        <v>2012</v>
      </c>
      <c r="G56" t="s">
        <v>30</v>
      </c>
      <c r="H56">
        <v>23</v>
      </c>
      <c r="I56">
        <v>2025</v>
      </c>
      <c r="J56" t="s">
        <v>31</v>
      </c>
      <c r="K56">
        <v>1261.3135</v>
      </c>
      <c r="L56" t="s">
        <v>153</v>
      </c>
    </row>
    <row r="57" spans="1:12" x14ac:dyDescent="0.25">
      <c r="A57">
        <v>337</v>
      </c>
      <c r="B57" t="s">
        <v>156</v>
      </c>
      <c r="C57" t="s">
        <v>157</v>
      </c>
      <c r="F57">
        <v>2012</v>
      </c>
      <c r="G57" t="s">
        <v>30</v>
      </c>
      <c r="H57">
        <v>28</v>
      </c>
      <c r="I57">
        <v>2025</v>
      </c>
      <c r="J57" t="s">
        <v>31</v>
      </c>
      <c r="K57">
        <v>462.58</v>
      </c>
    </row>
    <row r="58" spans="1:12" x14ac:dyDescent="0.25">
      <c r="A58">
        <v>338</v>
      </c>
      <c r="B58" t="s">
        <v>158</v>
      </c>
      <c r="C58" t="s">
        <v>159</v>
      </c>
      <c r="F58">
        <v>2012</v>
      </c>
      <c r="G58" t="s">
        <v>30</v>
      </c>
      <c r="H58">
        <v>28</v>
      </c>
      <c r="I58">
        <v>2025</v>
      </c>
      <c r="J58" t="s">
        <v>31</v>
      </c>
      <c r="K58">
        <v>779.745</v>
      </c>
    </row>
    <row r="59" spans="1:12" x14ac:dyDescent="0.25">
      <c r="A59">
        <v>339</v>
      </c>
      <c r="B59" t="s">
        <v>160</v>
      </c>
      <c r="C59" t="s">
        <v>161</v>
      </c>
      <c r="F59">
        <v>2017</v>
      </c>
      <c r="G59" t="s">
        <v>30</v>
      </c>
      <c r="H59">
        <v>29</v>
      </c>
      <c r="I59">
        <v>2025</v>
      </c>
      <c r="J59" t="s">
        <v>31</v>
      </c>
      <c r="K59">
        <v>120</v>
      </c>
    </row>
    <row r="60" spans="1:12" x14ac:dyDescent="0.25">
      <c r="A60">
        <v>358</v>
      </c>
      <c r="B60" t="s">
        <v>162</v>
      </c>
      <c r="C60" t="s">
        <v>163</v>
      </c>
      <c r="F60">
        <v>2017</v>
      </c>
      <c r="G60" t="s">
        <v>30</v>
      </c>
      <c r="H60">
        <v>29</v>
      </c>
      <c r="I60">
        <v>2025</v>
      </c>
      <c r="J60" t="s">
        <v>31</v>
      </c>
      <c r="K60">
        <v>12.5</v>
      </c>
    </row>
    <row r="61" spans="1:12" x14ac:dyDescent="0.25">
      <c r="A61">
        <v>359</v>
      </c>
      <c r="B61" t="s">
        <v>164</v>
      </c>
      <c r="C61" t="s">
        <v>165</v>
      </c>
      <c r="F61">
        <v>2017</v>
      </c>
      <c r="G61" t="s">
        <v>30</v>
      </c>
      <c r="H61">
        <v>29</v>
      </c>
      <c r="I61">
        <v>2025</v>
      </c>
      <c r="J61" t="s">
        <v>31</v>
      </c>
      <c r="K61">
        <v>11.875</v>
      </c>
    </row>
    <row r="62" spans="1:12" x14ac:dyDescent="0.25">
      <c r="A62">
        <v>360</v>
      </c>
      <c r="B62" t="s">
        <v>166</v>
      </c>
      <c r="C62" t="s">
        <v>167</v>
      </c>
      <c r="F62">
        <v>2017</v>
      </c>
      <c r="G62" t="s">
        <v>30</v>
      </c>
      <c r="H62">
        <v>29</v>
      </c>
      <c r="I62">
        <v>2025</v>
      </c>
      <c r="J62" t="s">
        <v>31</v>
      </c>
      <c r="K62">
        <v>9.75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1237-AECC-44ED-A2C5-2BB79F456807}">
  <dimension ref="A1:C6"/>
  <sheetViews>
    <sheetView workbookViewId="0">
      <selection activeCell="C6" sqref="C6"/>
    </sheetView>
  </sheetViews>
  <sheetFormatPr defaultRowHeight="15" x14ac:dyDescent="0.25"/>
  <cols>
    <col min="1" max="1" width="20.140625" bestFit="1" customWidth="1"/>
  </cols>
  <sheetData>
    <row r="1" spans="1:3" x14ac:dyDescent="0.25">
      <c r="A1" s="2" t="s">
        <v>0</v>
      </c>
      <c r="B1" s="3">
        <v>1.5</v>
      </c>
      <c r="C1" t="s">
        <v>218</v>
      </c>
    </row>
    <row r="2" spans="1:3" x14ac:dyDescent="0.25">
      <c r="A2" t="s">
        <v>168</v>
      </c>
      <c r="B2" s="1">
        <v>0</v>
      </c>
      <c r="C2" s="1">
        <v>2019</v>
      </c>
    </row>
    <row r="3" spans="1:3" x14ac:dyDescent="0.25">
      <c r="A3" t="s">
        <v>169</v>
      </c>
      <c r="B3" s="1">
        <v>0</v>
      </c>
      <c r="C3" s="1">
        <v>2019</v>
      </c>
    </row>
    <row r="4" spans="1:3" x14ac:dyDescent="0.25">
      <c r="A4" t="s">
        <v>170</v>
      </c>
      <c r="B4" s="1">
        <v>0</v>
      </c>
      <c r="C4" s="1">
        <v>2019</v>
      </c>
    </row>
    <row r="5" spans="1:3" x14ac:dyDescent="0.25">
      <c r="A5" t="s">
        <v>3</v>
      </c>
      <c r="B5" s="1">
        <v>1000</v>
      </c>
      <c r="C5" s="1">
        <v>2012</v>
      </c>
    </row>
    <row r="6" spans="1:3" s="9" customFormat="1" x14ac:dyDescent="0.25">
      <c r="A6" s="9" t="s">
        <v>231</v>
      </c>
      <c r="B6" s="1">
        <v>1.2</v>
      </c>
      <c r="C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C5D0-181B-4F4E-94F7-26883B6AC5A8}">
  <dimension ref="A1:B5"/>
  <sheetViews>
    <sheetView workbookViewId="0">
      <selection activeCell="A5" sqref="A5"/>
    </sheetView>
  </sheetViews>
  <sheetFormatPr defaultRowHeight="15" x14ac:dyDescent="0.25"/>
  <cols>
    <col min="1" max="1" width="21.28515625" bestFit="1" customWidth="1"/>
    <col min="2" max="2" width="14.42578125" style="9" customWidth="1"/>
  </cols>
  <sheetData>
    <row r="1" spans="1:2" x14ac:dyDescent="0.25">
      <c r="A1" t="s">
        <v>212</v>
      </c>
      <c r="B1" s="9" t="s">
        <v>213</v>
      </c>
    </row>
    <row r="2" spans="1:2" x14ac:dyDescent="0.25">
      <c r="A2" t="s">
        <v>282</v>
      </c>
      <c r="B2" s="1">
        <v>0.9</v>
      </c>
    </row>
    <row r="3" spans="1:2" x14ac:dyDescent="0.25">
      <c r="A3" t="s">
        <v>283</v>
      </c>
      <c r="B3" s="1">
        <v>0.1</v>
      </c>
    </row>
    <row r="4" spans="1:2" x14ac:dyDescent="0.25">
      <c r="A4" t="s">
        <v>204</v>
      </c>
      <c r="B4" s="1">
        <v>0.3</v>
      </c>
    </row>
    <row r="5" spans="1:2" x14ac:dyDescent="0.25">
      <c r="A5" t="s">
        <v>284</v>
      </c>
      <c r="B5" s="13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349C-4881-488D-B8C5-0F08759EC631}">
  <dimension ref="A1:E5"/>
  <sheetViews>
    <sheetView tabSelected="1" workbookViewId="0">
      <selection activeCell="B6" sqref="B6"/>
    </sheetView>
  </sheetViews>
  <sheetFormatPr defaultRowHeight="15" x14ac:dyDescent="0.25"/>
  <cols>
    <col min="1" max="1" width="15.42578125" bestFit="1" customWidth="1"/>
    <col min="2" max="2" width="12.7109375" customWidth="1"/>
    <col min="3" max="3" width="12.7109375" style="9" customWidth="1"/>
    <col min="4" max="4" width="16.7109375" bestFit="1" customWidth="1"/>
    <col min="5" max="5" width="12.7109375" customWidth="1"/>
  </cols>
  <sheetData>
    <row r="1" spans="1:5" x14ac:dyDescent="0.25">
      <c r="A1" t="s">
        <v>212</v>
      </c>
      <c r="B1" t="s">
        <v>279</v>
      </c>
      <c r="C1" s="9" t="s">
        <v>281</v>
      </c>
      <c r="D1" t="s">
        <v>280</v>
      </c>
      <c r="E1" s="9" t="s">
        <v>221</v>
      </c>
    </row>
    <row r="2" spans="1:5" x14ac:dyDescent="0.25">
      <c r="A2" t="s">
        <v>275</v>
      </c>
      <c r="B2" s="1">
        <v>-9.556E-5</v>
      </c>
      <c r="C2" s="1">
        <v>0</v>
      </c>
      <c r="D2" s="1">
        <v>8.4699999999999997E-8</v>
      </c>
      <c r="E2" s="1">
        <v>2019</v>
      </c>
    </row>
    <row r="3" spans="1:5" x14ac:dyDescent="0.25">
      <c r="A3" t="s">
        <v>276</v>
      </c>
      <c r="B3" s="1">
        <v>2.652171E-2</v>
      </c>
      <c r="C3" s="1">
        <v>0</v>
      </c>
      <c r="D3" s="1">
        <v>-2.4901100000000001E-5</v>
      </c>
      <c r="E3" s="1">
        <v>2019</v>
      </c>
    </row>
    <row r="4" spans="1:5" x14ac:dyDescent="0.25">
      <c r="A4" t="s">
        <v>277</v>
      </c>
      <c r="B4" s="1">
        <v>-2.5608517599999998</v>
      </c>
      <c r="C4" s="1">
        <v>0</v>
      </c>
      <c r="D4" s="1">
        <v>2.3686407999999998E-3</v>
      </c>
      <c r="E4" s="1">
        <v>2019</v>
      </c>
    </row>
    <row r="5" spans="1:5" x14ac:dyDescent="0.25">
      <c r="A5" t="s">
        <v>278</v>
      </c>
      <c r="B5" s="1">
        <v>180</v>
      </c>
      <c r="C5" s="1">
        <v>30</v>
      </c>
      <c r="D5" s="1">
        <v>0.1245668155</v>
      </c>
      <c r="E5" s="1">
        <v>2019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E56F-5991-40E3-98F7-3876634381DF}">
  <dimension ref="A1:B5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229</v>
      </c>
      <c r="B1" t="s">
        <v>230</v>
      </c>
    </row>
    <row r="2" spans="1:2" x14ac:dyDescent="0.25">
      <c r="A2">
        <v>0</v>
      </c>
      <c r="B2">
        <v>0.8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2</v>
      </c>
    </row>
    <row r="5" spans="1:2" x14ac:dyDescent="0.25">
      <c r="A5">
        <v>3</v>
      </c>
      <c r="B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9274-B2D0-4CB1-A413-BFF03ACE11B8}">
  <dimension ref="A1:D31"/>
  <sheetViews>
    <sheetView workbookViewId="0">
      <selection activeCell="A32" sqref="A32"/>
    </sheetView>
  </sheetViews>
  <sheetFormatPr defaultColWidth="8.85546875" defaultRowHeight="15" x14ac:dyDescent="0.25"/>
  <cols>
    <col min="1" max="1" width="22.140625" style="9" bestFit="1" customWidth="1"/>
    <col min="2" max="2" width="9.140625" style="9" bestFit="1" customWidth="1"/>
    <col min="3" max="16384" width="8.85546875" style="9"/>
  </cols>
  <sheetData>
    <row r="1" spans="1:4" x14ac:dyDescent="0.25">
      <c r="A1" s="9" t="s">
        <v>212</v>
      </c>
      <c r="B1" s="9" t="s">
        <v>223</v>
      </c>
      <c r="C1" s="9" t="s">
        <v>171</v>
      </c>
      <c r="D1" s="9" t="s">
        <v>221</v>
      </c>
    </row>
    <row r="2" spans="1:4" x14ac:dyDescent="0.25">
      <c r="A2" s="9" t="s">
        <v>224</v>
      </c>
      <c r="B2" s="4">
        <f t="shared" ref="B2:B23" si="0">Markup*C2</f>
        <v>750</v>
      </c>
      <c r="C2" s="1">
        <v>500</v>
      </c>
      <c r="D2" s="1">
        <v>2019</v>
      </c>
    </row>
    <row r="3" spans="1:4" x14ac:dyDescent="0.25">
      <c r="A3" s="9" t="s">
        <v>225</v>
      </c>
      <c r="B3" s="4">
        <f t="shared" si="0"/>
        <v>825</v>
      </c>
      <c r="C3" s="1">
        <v>550</v>
      </c>
      <c r="D3" s="1">
        <v>2019</v>
      </c>
    </row>
    <row r="4" spans="1:4" x14ac:dyDescent="0.25">
      <c r="A4" s="9" t="s">
        <v>226</v>
      </c>
      <c r="B4" s="4">
        <f t="shared" si="0"/>
        <v>900</v>
      </c>
      <c r="C4" s="1">
        <v>600</v>
      </c>
      <c r="D4" s="1">
        <v>2019</v>
      </c>
    </row>
    <row r="5" spans="1:4" x14ac:dyDescent="0.25">
      <c r="A5" s="10" t="s">
        <v>228</v>
      </c>
      <c r="B5" s="4">
        <f t="shared" si="0"/>
        <v>975</v>
      </c>
      <c r="C5" s="1">
        <v>650</v>
      </c>
      <c r="D5" s="1">
        <v>2019</v>
      </c>
    </row>
    <row r="6" spans="1:4" x14ac:dyDescent="0.25">
      <c r="A6" s="9" t="s">
        <v>227</v>
      </c>
      <c r="B6" s="4">
        <f t="shared" si="0"/>
        <v>600</v>
      </c>
      <c r="C6" s="1">
        <v>400</v>
      </c>
      <c r="D6" s="1">
        <v>2019</v>
      </c>
    </row>
    <row r="7" spans="1:4" x14ac:dyDescent="0.25">
      <c r="A7" s="9" t="s">
        <v>233</v>
      </c>
      <c r="B7" s="7">
        <f t="shared" si="0"/>
        <v>365.82749999999999</v>
      </c>
      <c r="C7" s="8">
        <v>243.88499999999999</v>
      </c>
      <c r="D7" s="1">
        <v>2012</v>
      </c>
    </row>
    <row r="8" spans="1:4" x14ac:dyDescent="0.25">
      <c r="A8" s="9" t="s">
        <v>234</v>
      </c>
      <c r="B8" s="7">
        <f t="shared" si="0"/>
        <v>365.82749999999999</v>
      </c>
      <c r="C8" s="8">
        <v>243.88499999999999</v>
      </c>
      <c r="D8" s="1">
        <v>2012</v>
      </c>
    </row>
    <row r="9" spans="1:4" x14ac:dyDescent="0.25">
      <c r="A9" s="9" t="s">
        <v>235</v>
      </c>
      <c r="B9" s="7">
        <f t="shared" si="0"/>
        <v>551.3175</v>
      </c>
      <c r="C9" s="8">
        <v>367.54500000000002</v>
      </c>
      <c r="D9" s="1">
        <v>2012</v>
      </c>
    </row>
    <row r="10" spans="1:4" x14ac:dyDescent="0.25">
      <c r="A10" s="9" t="s">
        <v>236</v>
      </c>
      <c r="B10" s="7">
        <f t="shared" si="0"/>
        <v>663.10276884554287</v>
      </c>
      <c r="C10" s="8">
        <v>442.06851256369526</v>
      </c>
      <c r="D10" s="1">
        <v>2012</v>
      </c>
    </row>
    <row r="11" spans="1:4" x14ac:dyDescent="0.25">
      <c r="A11" s="9" t="s">
        <v>237</v>
      </c>
      <c r="B11" s="7">
        <f t="shared" si="0"/>
        <v>693.87</v>
      </c>
      <c r="C11" s="8">
        <v>462.58</v>
      </c>
      <c r="D11" s="1">
        <v>2012</v>
      </c>
    </row>
    <row r="12" spans="1:4" x14ac:dyDescent="0.25">
      <c r="A12" s="10" t="s">
        <v>238</v>
      </c>
      <c r="B12" s="7">
        <f t="shared" si="0"/>
        <v>693.87</v>
      </c>
      <c r="C12" s="8">
        <v>462.58</v>
      </c>
      <c r="D12" s="1">
        <v>2012</v>
      </c>
    </row>
    <row r="13" spans="1:4" x14ac:dyDescent="0.25">
      <c r="A13" s="10" t="s">
        <v>239</v>
      </c>
      <c r="B13" s="7">
        <f t="shared" si="0"/>
        <v>1169.6175000000001</v>
      </c>
      <c r="C13" s="8">
        <v>779.745</v>
      </c>
      <c r="D13" s="1">
        <v>2012</v>
      </c>
    </row>
    <row r="14" spans="1:4" x14ac:dyDescent="0.25">
      <c r="A14" s="10" t="s">
        <v>240</v>
      </c>
      <c r="B14" s="7">
        <f t="shared" si="0"/>
        <v>1169.6175000000001</v>
      </c>
      <c r="C14" s="8">
        <v>779.745</v>
      </c>
      <c r="D14" s="1">
        <v>2012</v>
      </c>
    </row>
    <row r="15" spans="1:4" x14ac:dyDescent="0.25">
      <c r="A15" s="9" t="s">
        <v>241</v>
      </c>
      <c r="B15" s="7">
        <f t="shared" si="0"/>
        <v>693.87</v>
      </c>
      <c r="C15" s="8">
        <v>462.58</v>
      </c>
      <c r="D15" s="1">
        <v>2012</v>
      </c>
    </row>
    <row r="16" spans="1:4" x14ac:dyDescent="0.25">
      <c r="A16" s="10" t="s">
        <v>242</v>
      </c>
      <c r="B16" s="7">
        <f t="shared" si="0"/>
        <v>693.87</v>
      </c>
      <c r="C16" s="8">
        <v>462.58</v>
      </c>
      <c r="D16" s="1">
        <v>2012</v>
      </c>
    </row>
    <row r="17" spans="1:4" x14ac:dyDescent="0.25">
      <c r="A17" s="10" t="s">
        <v>243</v>
      </c>
      <c r="B17" s="7">
        <f t="shared" si="0"/>
        <v>1169.6175000000001</v>
      </c>
      <c r="C17" s="8">
        <v>779.745</v>
      </c>
      <c r="D17" s="1">
        <v>2012</v>
      </c>
    </row>
    <row r="18" spans="1:4" x14ac:dyDescent="0.25">
      <c r="A18" s="10" t="s">
        <v>244</v>
      </c>
      <c r="B18" s="7">
        <f t="shared" si="0"/>
        <v>1169.6175000000001</v>
      </c>
      <c r="C18" s="8">
        <v>779.745</v>
      </c>
      <c r="D18" s="1">
        <v>2012</v>
      </c>
    </row>
    <row r="19" spans="1:4" x14ac:dyDescent="0.25">
      <c r="A19" s="9" t="s">
        <v>245</v>
      </c>
      <c r="B19" s="7">
        <f t="shared" si="0"/>
        <v>1109.577</v>
      </c>
      <c r="C19" s="8">
        <v>739.71799999999996</v>
      </c>
      <c r="D19" s="1">
        <v>2012</v>
      </c>
    </row>
    <row r="20" spans="1:4" x14ac:dyDescent="0.25">
      <c r="A20" s="10" t="s">
        <v>246</v>
      </c>
      <c r="B20" s="7">
        <f t="shared" si="0"/>
        <v>1109.577</v>
      </c>
      <c r="C20" s="8">
        <v>739.71799999999996</v>
      </c>
      <c r="D20" s="1">
        <v>2012</v>
      </c>
    </row>
    <row r="21" spans="1:4" x14ac:dyDescent="0.25">
      <c r="A21" s="10" t="s">
        <v>247</v>
      </c>
      <c r="B21" s="7">
        <f t="shared" si="0"/>
        <v>1891.9702499999999</v>
      </c>
      <c r="C21" s="8">
        <v>1261.3135</v>
      </c>
      <c r="D21" s="1">
        <v>2012</v>
      </c>
    </row>
    <row r="22" spans="1:4" x14ac:dyDescent="0.25">
      <c r="A22" s="10" t="s">
        <v>248</v>
      </c>
      <c r="B22" s="7">
        <f t="shared" si="0"/>
        <v>1891.9702499999999</v>
      </c>
      <c r="C22" s="8">
        <v>1261.3135</v>
      </c>
      <c r="D22" s="1">
        <v>2012</v>
      </c>
    </row>
    <row r="23" spans="1:4" x14ac:dyDescent="0.25">
      <c r="A23" s="10" t="s">
        <v>172</v>
      </c>
      <c r="B23" s="7">
        <f t="shared" si="0"/>
        <v>170.36634000000001</v>
      </c>
      <c r="C23" s="8">
        <v>113.57756000000001</v>
      </c>
      <c r="D23" s="1">
        <v>2012</v>
      </c>
    </row>
    <row r="24" spans="1:4" x14ac:dyDescent="0.25">
      <c r="A24" s="9" t="s">
        <v>249</v>
      </c>
      <c r="B24" s="7">
        <f t="shared" ref="B24:B31" si="1">Markup*C24</f>
        <v>114</v>
      </c>
      <c r="C24" s="8">
        <f>C25</f>
        <v>76</v>
      </c>
      <c r="D24" s="1">
        <v>2006</v>
      </c>
    </row>
    <row r="25" spans="1:4" x14ac:dyDescent="0.25">
      <c r="A25" s="9" t="s">
        <v>250</v>
      </c>
      <c r="B25" s="7">
        <f t="shared" si="1"/>
        <v>114</v>
      </c>
      <c r="C25" s="8">
        <f>C27/2</f>
        <v>76</v>
      </c>
      <c r="D25" s="1">
        <v>2006</v>
      </c>
    </row>
    <row r="26" spans="1:4" x14ac:dyDescent="0.25">
      <c r="A26" s="9" t="s">
        <v>251</v>
      </c>
      <c r="B26" s="7">
        <f t="shared" si="1"/>
        <v>204</v>
      </c>
      <c r="C26" s="8">
        <f>136</f>
        <v>136</v>
      </c>
      <c r="D26" s="1">
        <v>2006</v>
      </c>
    </row>
    <row r="27" spans="1:4" x14ac:dyDescent="0.25">
      <c r="A27" s="9" t="s">
        <v>252</v>
      </c>
      <c r="B27" s="7">
        <f t="shared" si="1"/>
        <v>228</v>
      </c>
      <c r="C27" s="8">
        <v>152</v>
      </c>
      <c r="D27" s="1">
        <v>2006</v>
      </c>
    </row>
    <row r="28" spans="1:4" x14ac:dyDescent="0.25">
      <c r="A28" s="9" t="s">
        <v>271</v>
      </c>
      <c r="B28" s="7">
        <f t="shared" si="1"/>
        <v>129</v>
      </c>
      <c r="C28" s="1">
        <v>86</v>
      </c>
      <c r="D28" s="1">
        <v>2010</v>
      </c>
    </row>
    <row r="29" spans="1:4" x14ac:dyDescent="0.25">
      <c r="A29" s="9" t="s">
        <v>272</v>
      </c>
      <c r="B29" s="7">
        <f t="shared" si="1"/>
        <v>129</v>
      </c>
      <c r="C29" s="1">
        <v>86</v>
      </c>
      <c r="D29" s="1">
        <v>2010</v>
      </c>
    </row>
    <row r="30" spans="1:4" x14ac:dyDescent="0.25">
      <c r="A30" s="9" t="s">
        <v>273</v>
      </c>
      <c r="B30" s="7">
        <f t="shared" si="1"/>
        <v>193.5</v>
      </c>
      <c r="C30" s="1">
        <v>129</v>
      </c>
      <c r="D30" s="1">
        <v>2010</v>
      </c>
    </row>
    <row r="31" spans="1:4" x14ac:dyDescent="0.25">
      <c r="A31" s="9" t="s">
        <v>274</v>
      </c>
      <c r="B31" s="7">
        <f t="shared" si="1"/>
        <v>306</v>
      </c>
      <c r="C31" s="1">
        <v>204</v>
      </c>
      <c r="D31" s="1">
        <v>2010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4527-83C9-43E1-99B9-F6C50D02F0E0}">
  <dimension ref="A1:H91"/>
  <sheetViews>
    <sheetView workbookViewId="0">
      <selection activeCell="F2" sqref="F2:F90"/>
    </sheetView>
  </sheetViews>
  <sheetFormatPr defaultRowHeight="15" x14ac:dyDescent="0.25"/>
  <cols>
    <col min="1" max="1" width="21.140625" style="9" bestFit="1" customWidth="1"/>
    <col min="2" max="2" width="12.28515625" bestFit="1" customWidth="1"/>
    <col min="3" max="4" width="12.28515625" style="9" customWidth="1"/>
    <col min="7" max="7" width="8.85546875" style="9"/>
  </cols>
  <sheetData>
    <row r="1" spans="1:8" x14ac:dyDescent="0.25">
      <c r="A1" s="9" t="s">
        <v>262</v>
      </c>
      <c r="B1" t="s">
        <v>173</v>
      </c>
      <c r="C1" s="9" t="s">
        <v>255</v>
      </c>
      <c r="D1" s="9" t="s">
        <v>254</v>
      </c>
      <c r="E1" t="s">
        <v>223</v>
      </c>
      <c r="F1" t="s">
        <v>171</v>
      </c>
      <c r="G1" s="9" t="s">
        <v>270</v>
      </c>
      <c r="H1" s="2" t="s">
        <v>221</v>
      </c>
    </row>
    <row r="2" spans="1:8" x14ac:dyDescent="0.25">
      <c r="A2" s="9" t="str">
        <f>CONCATENATE(B2,"_",C2,"_",D2)</f>
        <v>TRX10_FWD_LPW_LRL</v>
      </c>
      <c r="B2" t="s">
        <v>3</v>
      </c>
      <c r="C2" s="9" t="s">
        <v>256</v>
      </c>
      <c r="D2" s="9" t="s">
        <v>205</v>
      </c>
      <c r="E2" s="7">
        <f t="shared" ref="E2:E33" si="0">Markup*F2</f>
        <v>1200</v>
      </c>
      <c r="F2" s="1">
        <v>800</v>
      </c>
      <c r="G2" s="1">
        <v>0</v>
      </c>
      <c r="H2" s="1">
        <v>2012</v>
      </c>
    </row>
    <row r="3" spans="1:8" s="9" customFormat="1" x14ac:dyDescent="0.25">
      <c r="A3" s="9" t="str">
        <f t="shared" ref="A3:A7" si="1">CONCATENATE(B3,"_",C3,"_",D3)</f>
        <v>TRX10_FWD_LPW_HRL</v>
      </c>
      <c r="B3" s="9" t="s">
        <v>3</v>
      </c>
      <c r="C3" s="9" t="s">
        <v>256</v>
      </c>
      <c r="D3" s="9" t="s">
        <v>207</v>
      </c>
      <c r="E3" s="7">
        <f t="shared" si="0"/>
        <v>1200</v>
      </c>
      <c r="F3" s="1">
        <v>800</v>
      </c>
      <c r="G3" s="1">
        <v>0</v>
      </c>
      <c r="H3" s="1">
        <v>2012</v>
      </c>
    </row>
    <row r="4" spans="1:8" s="9" customFormat="1" x14ac:dyDescent="0.25">
      <c r="A4" s="9" t="str">
        <f t="shared" si="1"/>
        <v>TRX10_FWD_MPW_LRL</v>
      </c>
      <c r="B4" s="9" t="s">
        <v>3</v>
      </c>
      <c r="C4" s="9" t="s">
        <v>256</v>
      </c>
      <c r="D4" s="10" t="s">
        <v>206</v>
      </c>
      <c r="E4" s="7">
        <f t="shared" si="0"/>
        <v>1200</v>
      </c>
      <c r="F4" s="1">
        <v>800</v>
      </c>
      <c r="G4" s="1">
        <v>0</v>
      </c>
      <c r="H4" s="1">
        <v>2012</v>
      </c>
    </row>
    <row r="5" spans="1:8" s="9" customFormat="1" x14ac:dyDescent="0.25">
      <c r="A5" s="9" t="str">
        <f t="shared" si="1"/>
        <v>TRX10_FWD_MPW_HRL</v>
      </c>
      <c r="B5" s="9" t="s">
        <v>3</v>
      </c>
      <c r="C5" s="9" t="s">
        <v>256</v>
      </c>
      <c r="D5" s="10" t="s">
        <v>208</v>
      </c>
      <c r="E5" s="7">
        <f t="shared" si="0"/>
        <v>1200</v>
      </c>
      <c r="F5" s="1">
        <v>800</v>
      </c>
      <c r="G5" s="1">
        <v>0</v>
      </c>
      <c r="H5" s="1">
        <v>2012</v>
      </c>
    </row>
    <row r="6" spans="1:8" s="9" customFormat="1" x14ac:dyDescent="0.25">
      <c r="A6" s="9" t="str">
        <f t="shared" si="1"/>
        <v>TRX10_FWD_HPW</v>
      </c>
      <c r="B6" s="9" t="s">
        <v>3</v>
      </c>
      <c r="C6" s="9" t="s">
        <v>256</v>
      </c>
      <c r="D6" s="10" t="s">
        <v>209</v>
      </c>
      <c r="E6" s="7">
        <f t="shared" si="0"/>
        <v>1200</v>
      </c>
      <c r="F6" s="1">
        <v>800</v>
      </c>
      <c r="G6" s="1">
        <v>0</v>
      </c>
      <c r="H6" s="1">
        <v>2012</v>
      </c>
    </row>
    <row r="7" spans="1:8" s="9" customFormat="1" x14ac:dyDescent="0.25">
      <c r="A7" s="9" t="str">
        <f t="shared" si="1"/>
        <v>TRX10_FWD_Truck</v>
      </c>
      <c r="B7" s="9" t="s">
        <v>3</v>
      </c>
      <c r="C7" s="9" t="s">
        <v>256</v>
      </c>
      <c r="D7" s="10" t="s">
        <v>210</v>
      </c>
      <c r="E7" s="7">
        <f t="shared" si="0"/>
        <v>1200</v>
      </c>
      <c r="F7" s="1">
        <v>800</v>
      </c>
      <c r="G7" s="1">
        <v>0</v>
      </c>
      <c r="H7" s="1">
        <v>2012</v>
      </c>
    </row>
    <row r="8" spans="1:8" x14ac:dyDescent="0.25">
      <c r="A8" s="9" t="str">
        <f t="shared" ref="A8:A61" si="2">CONCATENATE(B8,"_",C8,"_",D8)</f>
        <v>TRX11_FWD_LPW_LRL</v>
      </c>
      <c r="B8" t="s">
        <v>258</v>
      </c>
      <c r="C8" s="9" t="s">
        <v>256</v>
      </c>
      <c r="D8" s="9" t="s">
        <v>205</v>
      </c>
      <c r="E8" s="7">
        <f t="shared" si="0"/>
        <v>1261.5</v>
      </c>
      <c r="F8" s="11">
        <f t="shared" ref="F8:F39" si="3">IF($C8="AWD",($F$2+G8)*AWD_scaler,$F$2+G8)</f>
        <v>841</v>
      </c>
      <c r="G8" s="1">
        <v>41</v>
      </c>
      <c r="H8" s="1">
        <v>2012</v>
      </c>
    </row>
    <row r="9" spans="1:8" s="9" customFormat="1" x14ac:dyDescent="0.25">
      <c r="A9" s="9" t="str">
        <f t="shared" si="2"/>
        <v>TRX11_FWD_LPW_HRL</v>
      </c>
      <c r="B9" s="9" t="s">
        <v>258</v>
      </c>
      <c r="C9" s="9" t="s">
        <v>256</v>
      </c>
      <c r="D9" s="9" t="s">
        <v>207</v>
      </c>
      <c r="E9" s="7">
        <f t="shared" si="0"/>
        <v>1261.5</v>
      </c>
      <c r="F9" s="11">
        <f t="shared" si="3"/>
        <v>841</v>
      </c>
      <c r="G9" s="1">
        <v>41</v>
      </c>
      <c r="H9" s="1">
        <v>2012</v>
      </c>
    </row>
    <row r="10" spans="1:8" s="9" customFormat="1" x14ac:dyDescent="0.25">
      <c r="A10" s="9" t="str">
        <f t="shared" si="2"/>
        <v>TRX11_FWD_MPW_LRL</v>
      </c>
      <c r="B10" s="9" t="s">
        <v>258</v>
      </c>
      <c r="C10" s="9" t="s">
        <v>256</v>
      </c>
      <c r="D10" s="10" t="s">
        <v>206</v>
      </c>
      <c r="E10" s="7">
        <f t="shared" si="0"/>
        <v>1261.5</v>
      </c>
      <c r="F10" s="11">
        <f t="shared" si="3"/>
        <v>841</v>
      </c>
      <c r="G10" s="1">
        <v>41</v>
      </c>
      <c r="H10" s="1">
        <v>2012</v>
      </c>
    </row>
    <row r="11" spans="1:8" s="9" customFormat="1" x14ac:dyDescent="0.25">
      <c r="A11" s="9" t="str">
        <f t="shared" si="2"/>
        <v>TRX11_FWD_MPW_HRL</v>
      </c>
      <c r="B11" s="9" t="s">
        <v>258</v>
      </c>
      <c r="C11" s="9" t="s">
        <v>256</v>
      </c>
      <c r="D11" s="10" t="s">
        <v>208</v>
      </c>
      <c r="E11" s="7">
        <f t="shared" si="0"/>
        <v>1261.5</v>
      </c>
      <c r="F11" s="11">
        <f t="shared" si="3"/>
        <v>841</v>
      </c>
      <c r="G11" s="1">
        <v>41</v>
      </c>
      <c r="H11" s="1">
        <v>2012</v>
      </c>
    </row>
    <row r="12" spans="1:8" s="9" customFormat="1" x14ac:dyDescent="0.25">
      <c r="A12" s="9" t="str">
        <f t="shared" si="2"/>
        <v>TRX11_FWD_HPW</v>
      </c>
      <c r="B12" s="9" t="s">
        <v>258</v>
      </c>
      <c r="C12" s="9" t="s">
        <v>256</v>
      </c>
      <c r="D12" s="10" t="s">
        <v>209</v>
      </c>
      <c r="E12" s="7">
        <f t="shared" si="0"/>
        <v>1261.5</v>
      </c>
      <c r="F12" s="11">
        <f t="shared" si="3"/>
        <v>841</v>
      </c>
      <c r="G12" s="1">
        <v>41</v>
      </c>
      <c r="H12" s="1">
        <v>2012</v>
      </c>
    </row>
    <row r="13" spans="1:8" s="9" customFormat="1" x14ac:dyDescent="0.25">
      <c r="A13" s="9" t="str">
        <f t="shared" si="2"/>
        <v>TRX11_FWD_Truck</v>
      </c>
      <c r="B13" s="9" t="s">
        <v>258</v>
      </c>
      <c r="C13" s="9" t="s">
        <v>256</v>
      </c>
      <c r="D13" s="10" t="s">
        <v>210</v>
      </c>
      <c r="E13" s="7">
        <f t="shared" si="0"/>
        <v>1261.5</v>
      </c>
      <c r="F13" s="11">
        <f t="shared" si="3"/>
        <v>841</v>
      </c>
      <c r="G13" s="1">
        <v>41</v>
      </c>
      <c r="H13" s="1">
        <v>2012</v>
      </c>
    </row>
    <row r="14" spans="1:8" x14ac:dyDescent="0.25">
      <c r="A14" s="9" t="str">
        <f t="shared" si="2"/>
        <v>TRX12_FWD_LPW_LRL</v>
      </c>
      <c r="B14" t="s">
        <v>259</v>
      </c>
      <c r="C14" s="9" t="s">
        <v>256</v>
      </c>
      <c r="D14" s="9" t="s">
        <v>205</v>
      </c>
      <c r="E14" s="7">
        <f t="shared" si="0"/>
        <v>1594.5</v>
      </c>
      <c r="F14" s="11">
        <f t="shared" si="3"/>
        <v>1063</v>
      </c>
      <c r="G14" s="1">
        <v>263</v>
      </c>
      <c r="H14" s="1">
        <v>2012</v>
      </c>
    </row>
    <row r="15" spans="1:8" s="9" customFormat="1" x14ac:dyDescent="0.25">
      <c r="A15" s="9" t="str">
        <f t="shared" si="2"/>
        <v>TRX12_FWD_LPW_HRL</v>
      </c>
      <c r="B15" s="9" t="s">
        <v>259</v>
      </c>
      <c r="C15" s="9" t="s">
        <v>256</v>
      </c>
      <c r="D15" s="9" t="s">
        <v>207</v>
      </c>
      <c r="E15" s="7">
        <f t="shared" si="0"/>
        <v>1594.5</v>
      </c>
      <c r="F15" s="11">
        <f t="shared" si="3"/>
        <v>1063</v>
      </c>
      <c r="G15" s="1">
        <v>263</v>
      </c>
      <c r="H15" s="1">
        <v>2012</v>
      </c>
    </row>
    <row r="16" spans="1:8" s="9" customFormat="1" x14ac:dyDescent="0.25">
      <c r="A16" s="9" t="str">
        <f t="shared" si="2"/>
        <v>TRX12_FWD_MPW_LRL</v>
      </c>
      <c r="B16" s="9" t="s">
        <v>259</v>
      </c>
      <c r="C16" s="9" t="s">
        <v>256</v>
      </c>
      <c r="D16" s="10" t="s">
        <v>206</v>
      </c>
      <c r="E16" s="7">
        <f t="shared" si="0"/>
        <v>1594.5</v>
      </c>
      <c r="F16" s="11">
        <f t="shared" si="3"/>
        <v>1063</v>
      </c>
      <c r="G16" s="1">
        <v>263</v>
      </c>
      <c r="H16" s="1">
        <v>2012</v>
      </c>
    </row>
    <row r="17" spans="1:8" s="9" customFormat="1" x14ac:dyDescent="0.25">
      <c r="A17" s="9" t="str">
        <f t="shared" si="2"/>
        <v>TRX12_FWD_MPW_HRL</v>
      </c>
      <c r="B17" s="9" t="s">
        <v>259</v>
      </c>
      <c r="C17" s="9" t="s">
        <v>256</v>
      </c>
      <c r="D17" s="10" t="s">
        <v>208</v>
      </c>
      <c r="E17" s="7">
        <f t="shared" si="0"/>
        <v>1594.5</v>
      </c>
      <c r="F17" s="11">
        <f t="shared" si="3"/>
        <v>1063</v>
      </c>
      <c r="G17" s="1">
        <v>263</v>
      </c>
      <c r="H17" s="1">
        <v>2012</v>
      </c>
    </row>
    <row r="18" spans="1:8" s="9" customFormat="1" x14ac:dyDescent="0.25">
      <c r="A18" s="9" t="str">
        <f t="shared" si="2"/>
        <v>TRX12_FWD_HPW</v>
      </c>
      <c r="B18" s="9" t="s">
        <v>259</v>
      </c>
      <c r="C18" s="9" t="s">
        <v>256</v>
      </c>
      <c r="D18" s="10" t="s">
        <v>209</v>
      </c>
      <c r="E18" s="7">
        <f t="shared" si="0"/>
        <v>1594.5</v>
      </c>
      <c r="F18" s="11">
        <f t="shared" si="3"/>
        <v>1063</v>
      </c>
      <c r="G18" s="1">
        <v>263</v>
      </c>
      <c r="H18" s="1">
        <v>2012</v>
      </c>
    </row>
    <row r="19" spans="1:8" s="9" customFormat="1" x14ac:dyDescent="0.25">
      <c r="A19" s="9" t="str">
        <f t="shared" si="2"/>
        <v>TRX12_FWD_Truck</v>
      </c>
      <c r="B19" s="9" t="s">
        <v>259</v>
      </c>
      <c r="C19" s="9" t="s">
        <v>256</v>
      </c>
      <c r="D19" s="10" t="s">
        <v>210</v>
      </c>
      <c r="E19" s="7">
        <f t="shared" si="0"/>
        <v>1594.5</v>
      </c>
      <c r="F19" s="11">
        <f t="shared" si="3"/>
        <v>1063</v>
      </c>
      <c r="G19" s="1">
        <v>263</v>
      </c>
      <c r="H19" s="1">
        <v>2012</v>
      </c>
    </row>
    <row r="20" spans="1:8" x14ac:dyDescent="0.25">
      <c r="A20" s="9" t="str">
        <f t="shared" si="2"/>
        <v>TRX21_FWD_LPW_LRL</v>
      </c>
      <c r="B20" t="s">
        <v>260</v>
      </c>
      <c r="C20" s="9" t="s">
        <v>256</v>
      </c>
      <c r="D20" s="9" t="s">
        <v>205</v>
      </c>
      <c r="E20" s="7">
        <f t="shared" si="0"/>
        <v>1467</v>
      </c>
      <c r="F20" s="11">
        <f t="shared" si="3"/>
        <v>978</v>
      </c>
      <c r="G20" s="1">
        <v>178</v>
      </c>
      <c r="H20" s="1">
        <v>2012</v>
      </c>
    </row>
    <row r="21" spans="1:8" s="9" customFormat="1" x14ac:dyDescent="0.25">
      <c r="A21" s="9" t="str">
        <f t="shared" si="2"/>
        <v>TRX21_FWD_LPW_HRL</v>
      </c>
      <c r="B21" s="9" t="s">
        <v>260</v>
      </c>
      <c r="C21" s="9" t="s">
        <v>256</v>
      </c>
      <c r="D21" s="9" t="s">
        <v>207</v>
      </c>
      <c r="E21" s="7">
        <f t="shared" si="0"/>
        <v>1467</v>
      </c>
      <c r="F21" s="11">
        <f t="shared" si="3"/>
        <v>978</v>
      </c>
      <c r="G21" s="1">
        <v>178</v>
      </c>
      <c r="H21" s="1">
        <v>2012</v>
      </c>
    </row>
    <row r="22" spans="1:8" s="9" customFormat="1" x14ac:dyDescent="0.25">
      <c r="A22" s="9" t="str">
        <f t="shared" si="2"/>
        <v>TRX21_FWD_MPW_LRL</v>
      </c>
      <c r="B22" s="9" t="s">
        <v>260</v>
      </c>
      <c r="C22" s="9" t="s">
        <v>256</v>
      </c>
      <c r="D22" s="10" t="s">
        <v>206</v>
      </c>
      <c r="E22" s="7">
        <f t="shared" si="0"/>
        <v>1467</v>
      </c>
      <c r="F22" s="11">
        <f t="shared" si="3"/>
        <v>978</v>
      </c>
      <c r="G22" s="1">
        <v>178</v>
      </c>
      <c r="H22" s="1">
        <v>2012</v>
      </c>
    </row>
    <row r="23" spans="1:8" s="9" customFormat="1" x14ac:dyDescent="0.25">
      <c r="A23" s="9" t="str">
        <f t="shared" si="2"/>
        <v>TRX21_FWD_MPW_HRL</v>
      </c>
      <c r="B23" s="9" t="s">
        <v>260</v>
      </c>
      <c r="C23" s="9" t="s">
        <v>256</v>
      </c>
      <c r="D23" s="10" t="s">
        <v>208</v>
      </c>
      <c r="E23" s="7">
        <f t="shared" si="0"/>
        <v>1467</v>
      </c>
      <c r="F23" s="11">
        <f t="shared" si="3"/>
        <v>978</v>
      </c>
      <c r="G23" s="1">
        <v>178</v>
      </c>
      <c r="H23" s="1">
        <v>2012</v>
      </c>
    </row>
    <row r="24" spans="1:8" s="9" customFormat="1" x14ac:dyDescent="0.25">
      <c r="A24" s="9" t="str">
        <f t="shared" si="2"/>
        <v>TRX21_FWD_HPW</v>
      </c>
      <c r="B24" s="9" t="s">
        <v>260</v>
      </c>
      <c r="C24" s="9" t="s">
        <v>256</v>
      </c>
      <c r="D24" s="10" t="s">
        <v>209</v>
      </c>
      <c r="E24" s="7">
        <f t="shared" si="0"/>
        <v>1467</v>
      </c>
      <c r="F24" s="11">
        <f t="shared" si="3"/>
        <v>978</v>
      </c>
      <c r="G24" s="1">
        <v>178</v>
      </c>
      <c r="H24" s="1">
        <v>2012</v>
      </c>
    </row>
    <row r="25" spans="1:8" s="9" customFormat="1" x14ac:dyDescent="0.25">
      <c r="A25" s="9" t="str">
        <f t="shared" si="2"/>
        <v>TRX21_FWD_Truck</v>
      </c>
      <c r="B25" s="9" t="s">
        <v>260</v>
      </c>
      <c r="C25" s="9" t="s">
        <v>256</v>
      </c>
      <c r="D25" s="10" t="s">
        <v>210</v>
      </c>
      <c r="E25" s="7">
        <f t="shared" si="0"/>
        <v>1467</v>
      </c>
      <c r="F25" s="11">
        <f t="shared" si="3"/>
        <v>978</v>
      </c>
      <c r="G25" s="1">
        <v>178</v>
      </c>
      <c r="H25" s="1">
        <v>2012</v>
      </c>
    </row>
    <row r="26" spans="1:8" x14ac:dyDescent="0.25">
      <c r="A26" s="9" t="str">
        <f t="shared" si="2"/>
        <v>TRX22_FWD_LPW_LRL</v>
      </c>
      <c r="B26" t="s">
        <v>261</v>
      </c>
      <c r="C26" s="9" t="s">
        <v>256</v>
      </c>
      <c r="D26" s="9" t="s">
        <v>205</v>
      </c>
      <c r="E26" s="7">
        <f t="shared" si="0"/>
        <v>1801.5</v>
      </c>
      <c r="F26" s="11">
        <f t="shared" si="3"/>
        <v>1201</v>
      </c>
      <c r="G26" s="1">
        <v>401</v>
      </c>
      <c r="H26" s="1">
        <v>2012</v>
      </c>
    </row>
    <row r="27" spans="1:8" s="9" customFormat="1" x14ac:dyDescent="0.25">
      <c r="A27" s="9" t="str">
        <f t="shared" si="2"/>
        <v>TRX22_FWD_LPW_HRL</v>
      </c>
      <c r="B27" s="9" t="s">
        <v>261</v>
      </c>
      <c r="C27" s="9" t="s">
        <v>256</v>
      </c>
      <c r="D27" s="9" t="s">
        <v>207</v>
      </c>
      <c r="E27" s="7">
        <f t="shared" si="0"/>
        <v>1801.5</v>
      </c>
      <c r="F27" s="11">
        <f t="shared" si="3"/>
        <v>1201</v>
      </c>
      <c r="G27" s="1">
        <v>401</v>
      </c>
      <c r="H27" s="1">
        <v>2012</v>
      </c>
    </row>
    <row r="28" spans="1:8" s="9" customFormat="1" x14ac:dyDescent="0.25">
      <c r="A28" s="9" t="str">
        <f t="shared" si="2"/>
        <v>TRX22_FWD_MPW_LRL</v>
      </c>
      <c r="B28" s="9" t="s">
        <v>261</v>
      </c>
      <c r="C28" s="9" t="s">
        <v>256</v>
      </c>
      <c r="D28" s="10" t="s">
        <v>206</v>
      </c>
      <c r="E28" s="7">
        <f t="shared" si="0"/>
        <v>1801.5</v>
      </c>
      <c r="F28" s="11">
        <f t="shared" si="3"/>
        <v>1201</v>
      </c>
      <c r="G28" s="1">
        <v>401</v>
      </c>
      <c r="H28" s="1">
        <v>2012</v>
      </c>
    </row>
    <row r="29" spans="1:8" s="9" customFormat="1" x14ac:dyDescent="0.25">
      <c r="A29" s="9" t="str">
        <f t="shared" si="2"/>
        <v>TRX22_FWD_MPW_HRL</v>
      </c>
      <c r="B29" s="9" t="s">
        <v>261</v>
      </c>
      <c r="C29" s="9" t="s">
        <v>256</v>
      </c>
      <c r="D29" s="10" t="s">
        <v>208</v>
      </c>
      <c r="E29" s="7">
        <f t="shared" si="0"/>
        <v>1801.5</v>
      </c>
      <c r="F29" s="11">
        <f t="shared" si="3"/>
        <v>1201</v>
      </c>
      <c r="G29" s="1">
        <v>401</v>
      </c>
      <c r="H29" s="1">
        <v>2012</v>
      </c>
    </row>
    <row r="30" spans="1:8" s="9" customFormat="1" x14ac:dyDescent="0.25">
      <c r="A30" s="9" t="str">
        <f t="shared" si="2"/>
        <v>TRX22_FWD_HPW</v>
      </c>
      <c r="B30" s="9" t="s">
        <v>261</v>
      </c>
      <c r="C30" s="9" t="s">
        <v>256</v>
      </c>
      <c r="D30" s="10" t="s">
        <v>209</v>
      </c>
      <c r="E30" s="7">
        <f t="shared" si="0"/>
        <v>1801.5</v>
      </c>
      <c r="F30" s="11">
        <f t="shared" si="3"/>
        <v>1201</v>
      </c>
      <c r="G30" s="1">
        <v>401</v>
      </c>
      <c r="H30" s="1">
        <v>2012</v>
      </c>
    </row>
    <row r="31" spans="1:8" s="9" customFormat="1" x14ac:dyDescent="0.25">
      <c r="A31" s="9" t="str">
        <f t="shared" si="2"/>
        <v>TRX22_FWD_Truck</v>
      </c>
      <c r="B31" s="9" t="s">
        <v>261</v>
      </c>
      <c r="C31" s="9" t="s">
        <v>256</v>
      </c>
      <c r="D31" s="10" t="s">
        <v>210</v>
      </c>
      <c r="E31" s="7">
        <f t="shared" si="0"/>
        <v>1801.5</v>
      </c>
      <c r="F31" s="11">
        <f t="shared" si="3"/>
        <v>1201</v>
      </c>
      <c r="G31" s="1">
        <v>401</v>
      </c>
      <c r="H31" s="1">
        <v>2012</v>
      </c>
    </row>
    <row r="32" spans="1:8" s="9" customFormat="1" x14ac:dyDescent="0.25">
      <c r="A32" s="9" t="str">
        <f>CONCATENATE(B32,"_",C32,"_",D32)</f>
        <v>TRX10_AWD_LPW_LRL</v>
      </c>
      <c r="B32" s="9" t="s">
        <v>3</v>
      </c>
      <c r="C32" s="9" t="s">
        <v>257</v>
      </c>
      <c r="D32" s="9" t="s">
        <v>205</v>
      </c>
      <c r="E32" s="7">
        <f t="shared" si="0"/>
        <v>1440</v>
      </c>
      <c r="F32" s="11">
        <f t="shared" si="3"/>
        <v>960</v>
      </c>
      <c r="G32" s="1">
        <v>0</v>
      </c>
      <c r="H32" s="1">
        <v>2012</v>
      </c>
    </row>
    <row r="33" spans="1:8" s="9" customFormat="1" x14ac:dyDescent="0.25">
      <c r="A33" s="9" t="str">
        <f t="shared" ref="A33:A37" si="4">CONCATENATE(B33,"_",C33,"_",D33)</f>
        <v>TRX10_AWD_LPW_HRL</v>
      </c>
      <c r="B33" s="9" t="s">
        <v>3</v>
      </c>
      <c r="C33" s="9" t="s">
        <v>257</v>
      </c>
      <c r="D33" s="9" t="s">
        <v>207</v>
      </c>
      <c r="E33" s="7">
        <f t="shared" si="0"/>
        <v>1440</v>
      </c>
      <c r="F33" s="11">
        <f t="shared" si="3"/>
        <v>960</v>
      </c>
      <c r="G33" s="1">
        <v>0</v>
      </c>
      <c r="H33" s="1">
        <v>2012</v>
      </c>
    </row>
    <row r="34" spans="1:8" s="9" customFormat="1" x14ac:dyDescent="0.25">
      <c r="A34" s="9" t="str">
        <f t="shared" si="4"/>
        <v>TRX10_AWD_MPW_LRL</v>
      </c>
      <c r="B34" s="9" t="s">
        <v>3</v>
      </c>
      <c r="C34" s="9" t="s">
        <v>257</v>
      </c>
      <c r="D34" s="10" t="s">
        <v>206</v>
      </c>
      <c r="E34" s="7">
        <f t="shared" ref="E34:E65" si="5">Markup*F34</f>
        <v>1440</v>
      </c>
      <c r="F34" s="11">
        <f t="shared" si="3"/>
        <v>960</v>
      </c>
      <c r="G34" s="1">
        <v>0</v>
      </c>
      <c r="H34" s="1">
        <v>2012</v>
      </c>
    </row>
    <row r="35" spans="1:8" s="9" customFormat="1" x14ac:dyDescent="0.25">
      <c r="A35" s="9" t="str">
        <f t="shared" si="4"/>
        <v>TRX10_AWD_MPW_HRL</v>
      </c>
      <c r="B35" s="9" t="s">
        <v>3</v>
      </c>
      <c r="C35" s="9" t="s">
        <v>257</v>
      </c>
      <c r="D35" s="10" t="s">
        <v>208</v>
      </c>
      <c r="E35" s="7">
        <f t="shared" si="5"/>
        <v>1440</v>
      </c>
      <c r="F35" s="11">
        <f t="shared" si="3"/>
        <v>960</v>
      </c>
      <c r="G35" s="1">
        <v>0</v>
      </c>
      <c r="H35" s="1">
        <v>2012</v>
      </c>
    </row>
    <row r="36" spans="1:8" s="9" customFormat="1" x14ac:dyDescent="0.25">
      <c r="A36" s="9" t="str">
        <f t="shared" si="4"/>
        <v>TRX10_AWD_HPW</v>
      </c>
      <c r="B36" s="9" t="s">
        <v>3</v>
      </c>
      <c r="C36" s="9" t="s">
        <v>257</v>
      </c>
      <c r="D36" s="10" t="s">
        <v>209</v>
      </c>
      <c r="E36" s="7">
        <f t="shared" si="5"/>
        <v>1440</v>
      </c>
      <c r="F36" s="11">
        <f t="shared" si="3"/>
        <v>960</v>
      </c>
      <c r="G36" s="1">
        <v>0</v>
      </c>
      <c r="H36" s="1">
        <v>2012</v>
      </c>
    </row>
    <row r="37" spans="1:8" s="9" customFormat="1" x14ac:dyDescent="0.25">
      <c r="A37" s="9" t="str">
        <f t="shared" si="4"/>
        <v>TRX10_AWD_Truck</v>
      </c>
      <c r="B37" s="9" t="s">
        <v>3</v>
      </c>
      <c r="C37" s="9" t="s">
        <v>257</v>
      </c>
      <c r="D37" s="10" t="s">
        <v>210</v>
      </c>
      <c r="E37" s="7">
        <f t="shared" si="5"/>
        <v>1440</v>
      </c>
      <c r="F37" s="12">
        <f t="shared" si="3"/>
        <v>960</v>
      </c>
      <c r="G37" s="1">
        <v>0</v>
      </c>
      <c r="H37" s="1">
        <v>2012</v>
      </c>
    </row>
    <row r="38" spans="1:8" x14ac:dyDescent="0.25">
      <c r="A38" s="9" t="str">
        <f t="shared" si="2"/>
        <v>TRX11_AWD_LPW_LRL</v>
      </c>
      <c r="B38" s="9" t="s">
        <v>258</v>
      </c>
      <c r="C38" s="9" t="s">
        <v>257</v>
      </c>
      <c r="D38" s="9" t="s">
        <v>205</v>
      </c>
      <c r="E38" s="7">
        <f t="shared" si="5"/>
        <v>1513.8</v>
      </c>
      <c r="F38" s="12">
        <f t="shared" si="3"/>
        <v>1009.1999999999999</v>
      </c>
      <c r="G38" s="1">
        <v>41</v>
      </c>
      <c r="H38" s="1">
        <v>2012</v>
      </c>
    </row>
    <row r="39" spans="1:8" s="9" customFormat="1" x14ac:dyDescent="0.25">
      <c r="A39" s="9" t="str">
        <f t="shared" si="2"/>
        <v>TRX11_AWD_LPW_HRL</v>
      </c>
      <c r="B39" s="9" t="s">
        <v>258</v>
      </c>
      <c r="C39" s="9" t="s">
        <v>257</v>
      </c>
      <c r="D39" s="9" t="s">
        <v>207</v>
      </c>
      <c r="E39" s="7">
        <f t="shared" si="5"/>
        <v>1513.8</v>
      </c>
      <c r="F39" s="12">
        <f t="shared" si="3"/>
        <v>1009.1999999999999</v>
      </c>
      <c r="G39" s="1">
        <v>41</v>
      </c>
      <c r="H39" s="1">
        <v>2012</v>
      </c>
    </row>
    <row r="40" spans="1:8" s="9" customFormat="1" x14ac:dyDescent="0.25">
      <c r="A40" s="9" t="str">
        <f t="shared" si="2"/>
        <v>TRX11_AWD_MPW_LRL</v>
      </c>
      <c r="B40" s="9" t="s">
        <v>258</v>
      </c>
      <c r="C40" s="9" t="s">
        <v>257</v>
      </c>
      <c r="D40" s="10" t="s">
        <v>206</v>
      </c>
      <c r="E40" s="7">
        <f t="shared" si="5"/>
        <v>1513.8</v>
      </c>
      <c r="F40" s="12">
        <f t="shared" ref="F40:F71" si="6">IF($C40="AWD",($F$2+G40)*AWD_scaler,$F$2+G40)</f>
        <v>1009.1999999999999</v>
      </c>
      <c r="G40" s="1">
        <v>41</v>
      </c>
      <c r="H40" s="1">
        <v>2012</v>
      </c>
    </row>
    <row r="41" spans="1:8" s="9" customFormat="1" x14ac:dyDescent="0.25">
      <c r="A41" s="9" t="str">
        <f t="shared" si="2"/>
        <v>TRX11_AWD_MPW_HRL</v>
      </c>
      <c r="B41" s="9" t="s">
        <v>258</v>
      </c>
      <c r="C41" s="9" t="s">
        <v>257</v>
      </c>
      <c r="D41" s="10" t="s">
        <v>208</v>
      </c>
      <c r="E41" s="7">
        <f t="shared" si="5"/>
        <v>1513.8</v>
      </c>
      <c r="F41" s="12">
        <f t="shared" si="6"/>
        <v>1009.1999999999999</v>
      </c>
      <c r="G41" s="1">
        <v>41</v>
      </c>
      <c r="H41" s="1">
        <v>2012</v>
      </c>
    </row>
    <row r="42" spans="1:8" s="9" customFormat="1" x14ac:dyDescent="0.25">
      <c r="A42" s="9" t="str">
        <f t="shared" si="2"/>
        <v>TRX11_AWD_HPW</v>
      </c>
      <c r="B42" s="9" t="s">
        <v>258</v>
      </c>
      <c r="C42" s="9" t="s">
        <v>257</v>
      </c>
      <c r="D42" s="10" t="s">
        <v>209</v>
      </c>
      <c r="E42" s="7">
        <f t="shared" si="5"/>
        <v>1513.8</v>
      </c>
      <c r="F42" s="12">
        <f t="shared" si="6"/>
        <v>1009.1999999999999</v>
      </c>
      <c r="G42" s="1">
        <v>41</v>
      </c>
      <c r="H42" s="1">
        <v>2012</v>
      </c>
    </row>
    <row r="43" spans="1:8" s="9" customFormat="1" x14ac:dyDescent="0.25">
      <c r="A43" s="9" t="str">
        <f t="shared" si="2"/>
        <v>TRX11_AWD_Truck</v>
      </c>
      <c r="B43" s="9" t="s">
        <v>258</v>
      </c>
      <c r="C43" s="9" t="s">
        <v>257</v>
      </c>
      <c r="D43" s="10" t="s">
        <v>210</v>
      </c>
      <c r="E43" s="7">
        <f t="shared" si="5"/>
        <v>1513.8</v>
      </c>
      <c r="F43" s="12">
        <f t="shared" si="6"/>
        <v>1009.1999999999999</v>
      </c>
      <c r="G43" s="1">
        <v>41</v>
      </c>
      <c r="H43" s="1">
        <v>2012</v>
      </c>
    </row>
    <row r="44" spans="1:8" x14ac:dyDescent="0.25">
      <c r="A44" s="9" t="str">
        <f t="shared" si="2"/>
        <v>TRX12_AWD_LPW_LRL</v>
      </c>
      <c r="B44" s="9" t="s">
        <v>259</v>
      </c>
      <c r="C44" s="9" t="s">
        <v>257</v>
      </c>
      <c r="D44" s="9" t="s">
        <v>205</v>
      </c>
      <c r="E44" s="7">
        <f t="shared" si="5"/>
        <v>1913.3999999999999</v>
      </c>
      <c r="F44" s="12">
        <f t="shared" si="6"/>
        <v>1275.5999999999999</v>
      </c>
      <c r="G44" s="1">
        <v>263</v>
      </c>
      <c r="H44" s="1">
        <v>2012</v>
      </c>
    </row>
    <row r="45" spans="1:8" s="9" customFormat="1" x14ac:dyDescent="0.25">
      <c r="A45" s="9" t="str">
        <f t="shared" si="2"/>
        <v>TRX12_AWD_LPW_HRL</v>
      </c>
      <c r="B45" s="9" t="s">
        <v>259</v>
      </c>
      <c r="C45" s="9" t="s">
        <v>257</v>
      </c>
      <c r="D45" s="9" t="s">
        <v>207</v>
      </c>
      <c r="E45" s="7">
        <f t="shared" si="5"/>
        <v>1913.3999999999999</v>
      </c>
      <c r="F45" s="12">
        <f t="shared" si="6"/>
        <v>1275.5999999999999</v>
      </c>
      <c r="G45" s="1">
        <v>263</v>
      </c>
      <c r="H45" s="1">
        <v>2012</v>
      </c>
    </row>
    <row r="46" spans="1:8" s="9" customFormat="1" x14ac:dyDescent="0.25">
      <c r="A46" s="9" t="str">
        <f t="shared" si="2"/>
        <v>TRX12_AWD_MPW_LRL</v>
      </c>
      <c r="B46" s="9" t="s">
        <v>259</v>
      </c>
      <c r="C46" s="9" t="s">
        <v>257</v>
      </c>
      <c r="D46" s="10" t="s">
        <v>206</v>
      </c>
      <c r="E46" s="7">
        <f t="shared" si="5"/>
        <v>1913.3999999999999</v>
      </c>
      <c r="F46" s="12">
        <f t="shared" si="6"/>
        <v>1275.5999999999999</v>
      </c>
      <c r="G46" s="1">
        <v>263</v>
      </c>
      <c r="H46" s="1">
        <v>2012</v>
      </c>
    </row>
    <row r="47" spans="1:8" s="9" customFormat="1" x14ac:dyDescent="0.25">
      <c r="A47" s="9" t="str">
        <f t="shared" si="2"/>
        <v>TRX12_AWD_MPW_HRL</v>
      </c>
      <c r="B47" s="9" t="s">
        <v>259</v>
      </c>
      <c r="C47" s="9" t="s">
        <v>257</v>
      </c>
      <c r="D47" s="10" t="s">
        <v>208</v>
      </c>
      <c r="E47" s="7">
        <f t="shared" si="5"/>
        <v>1913.3999999999999</v>
      </c>
      <c r="F47" s="12">
        <f t="shared" si="6"/>
        <v>1275.5999999999999</v>
      </c>
      <c r="G47" s="1">
        <v>263</v>
      </c>
      <c r="H47" s="1">
        <v>2012</v>
      </c>
    </row>
    <row r="48" spans="1:8" s="9" customFormat="1" x14ac:dyDescent="0.25">
      <c r="A48" s="9" t="str">
        <f t="shared" si="2"/>
        <v>TRX12_AWD_HPW</v>
      </c>
      <c r="B48" s="9" t="s">
        <v>259</v>
      </c>
      <c r="C48" s="9" t="s">
        <v>257</v>
      </c>
      <c r="D48" s="10" t="s">
        <v>209</v>
      </c>
      <c r="E48" s="7">
        <f t="shared" si="5"/>
        <v>1913.3999999999999</v>
      </c>
      <c r="F48" s="12">
        <f t="shared" si="6"/>
        <v>1275.5999999999999</v>
      </c>
      <c r="G48" s="1">
        <v>263</v>
      </c>
      <c r="H48" s="1">
        <v>2012</v>
      </c>
    </row>
    <row r="49" spans="1:8" s="9" customFormat="1" x14ac:dyDescent="0.25">
      <c r="A49" s="9" t="str">
        <f t="shared" si="2"/>
        <v>TRX12_AWD_Truck</v>
      </c>
      <c r="B49" s="9" t="s">
        <v>259</v>
      </c>
      <c r="C49" s="9" t="s">
        <v>257</v>
      </c>
      <c r="D49" s="10" t="s">
        <v>210</v>
      </c>
      <c r="E49" s="7">
        <f t="shared" si="5"/>
        <v>1913.3999999999999</v>
      </c>
      <c r="F49" s="12">
        <f t="shared" si="6"/>
        <v>1275.5999999999999</v>
      </c>
      <c r="G49" s="1">
        <v>263</v>
      </c>
      <c r="H49" s="1">
        <v>2012</v>
      </c>
    </row>
    <row r="50" spans="1:8" x14ac:dyDescent="0.25">
      <c r="A50" s="9" t="str">
        <f t="shared" si="2"/>
        <v>TRX21_AWD_LPW_LRL</v>
      </c>
      <c r="B50" s="9" t="s">
        <v>260</v>
      </c>
      <c r="C50" s="9" t="s">
        <v>257</v>
      </c>
      <c r="D50" s="9" t="s">
        <v>205</v>
      </c>
      <c r="E50" s="7">
        <f t="shared" si="5"/>
        <v>1760.3999999999999</v>
      </c>
      <c r="F50" s="12">
        <f t="shared" si="6"/>
        <v>1173.5999999999999</v>
      </c>
      <c r="G50" s="1">
        <v>178</v>
      </c>
      <c r="H50" s="1">
        <v>2012</v>
      </c>
    </row>
    <row r="51" spans="1:8" s="9" customFormat="1" x14ac:dyDescent="0.25">
      <c r="A51" s="9" t="str">
        <f t="shared" si="2"/>
        <v>TRX21_AWD_LPW_HRL</v>
      </c>
      <c r="B51" s="9" t="s">
        <v>260</v>
      </c>
      <c r="C51" s="9" t="s">
        <v>257</v>
      </c>
      <c r="D51" s="9" t="s">
        <v>207</v>
      </c>
      <c r="E51" s="7">
        <f t="shared" si="5"/>
        <v>1760.3999999999999</v>
      </c>
      <c r="F51" s="12">
        <f t="shared" si="6"/>
        <v>1173.5999999999999</v>
      </c>
      <c r="G51" s="1">
        <v>178</v>
      </c>
      <c r="H51" s="1">
        <v>2012</v>
      </c>
    </row>
    <row r="52" spans="1:8" s="9" customFormat="1" x14ac:dyDescent="0.25">
      <c r="A52" s="9" t="str">
        <f t="shared" si="2"/>
        <v>TRX21_AWD_MPW_LRL</v>
      </c>
      <c r="B52" s="9" t="s">
        <v>260</v>
      </c>
      <c r="C52" s="9" t="s">
        <v>257</v>
      </c>
      <c r="D52" s="10" t="s">
        <v>206</v>
      </c>
      <c r="E52" s="7">
        <f t="shared" si="5"/>
        <v>1760.3999999999999</v>
      </c>
      <c r="F52" s="12">
        <f t="shared" si="6"/>
        <v>1173.5999999999999</v>
      </c>
      <c r="G52" s="1">
        <v>178</v>
      </c>
      <c r="H52" s="1">
        <v>2012</v>
      </c>
    </row>
    <row r="53" spans="1:8" s="9" customFormat="1" x14ac:dyDescent="0.25">
      <c r="A53" s="9" t="str">
        <f t="shared" si="2"/>
        <v>TRX21_AWD_MPW_HRL</v>
      </c>
      <c r="B53" s="9" t="s">
        <v>260</v>
      </c>
      <c r="C53" s="9" t="s">
        <v>257</v>
      </c>
      <c r="D53" s="10" t="s">
        <v>208</v>
      </c>
      <c r="E53" s="7">
        <f t="shared" si="5"/>
        <v>1760.3999999999999</v>
      </c>
      <c r="F53" s="12">
        <f t="shared" si="6"/>
        <v>1173.5999999999999</v>
      </c>
      <c r="G53" s="1">
        <v>178</v>
      </c>
      <c r="H53" s="1">
        <v>2012</v>
      </c>
    </row>
    <row r="54" spans="1:8" s="9" customFormat="1" x14ac:dyDescent="0.25">
      <c r="A54" s="9" t="str">
        <f t="shared" si="2"/>
        <v>TRX21_AWD_HPW</v>
      </c>
      <c r="B54" s="9" t="s">
        <v>260</v>
      </c>
      <c r="C54" s="9" t="s">
        <v>257</v>
      </c>
      <c r="D54" s="10" t="s">
        <v>209</v>
      </c>
      <c r="E54" s="7">
        <f t="shared" si="5"/>
        <v>1760.3999999999999</v>
      </c>
      <c r="F54" s="12">
        <f t="shared" si="6"/>
        <v>1173.5999999999999</v>
      </c>
      <c r="G54" s="1">
        <v>178</v>
      </c>
      <c r="H54" s="1">
        <v>2012</v>
      </c>
    </row>
    <row r="55" spans="1:8" s="9" customFormat="1" x14ac:dyDescent="0.25">
      <c r="A55" s="9" t="str">
        <f t="shared" si="2"/>
        <v>TRX21_AWD_Truck</v>
      </c>
      <c r="B55" s="9" t="s">
        <v>260</v>
      </c>
      <c r="C55" s="9" t="s">
        <v>257</v>
      </c>
      <c r="D55" s="10" t="s">
        <v>210</v>
      </c>
      <c r="E55" s="7">
        <f t="shared" si="5"/>
        <v>1760.3999999999999</v>
      </c>
      <c r="F55" s="12">
        <f t="shared" si="6"/>
        <v>1173.5999999999999</v>
      </c>
      <c r="G55" s="1">
        <v>178</v>
      </c>
      <c r="H55" s="1">
        <v>2012</v>
      </c>
    </row>
    <row r="56" spans="1:8" x14ac:dyDescent="0.25">
      <c r="A56" s="9" t="str">
        <f t="shared" si="2"/>
        <v>TRX22_AWD_LPW_LRL</v>
      </c>
      <c r="B56" s="9" t="s">
        <v>261</v>
      </c>
      <c r="C56" s="9" t="s">
        <v>257</v>
      </c>
      <c r="D56" s="9" t="s">
        <v>205</v>
      </c>
      <c r="E56" s="7">
        <f t="shared" si="5"/>
        <v>2161.8000000000002</v>
      </c>
      <c r="F56" s="12">
        <f t="shared" si="6"/>
        <v>1441.2</v>
      </c>
      <c r="G56" s="1">
        <v>401</v>
      </c>
      <c r="H56" s="1">
        <v>2012</v>
      </c>
    </row>
    <row r="57" spans="1:8" x14ac:dyDescent="0.25">
      <c r="A57" s="9" t="str">
        <f t="shared" si="2"/>
        <v>TRX22_AWD_LPW_HRL</v>
      </c>
      <c r="B57" s="9" t="s">
        <v>261</v>
      </c>
      <c r="C57" s="9" t="s">
        <v>257</v>
      </c>
      <c r="D57" s="9" t="s">
        <v>207</v>
      </c>
      <c r="E57" s="7">
        <f t="shared" si="5"/>
        <v>2161.8000000000002</v>
      </c>
      <c r="F57" s="12">
        <f t="shared" si="6"/>
        <v>1441.2</v>
      </c>
      <c r="G57" s="1">
        <v>401</v>
      </c>
      <c r="H57" s="1">
        <v>2012</v>
      </c>
    </row>
    <row r="58" spans="1:8" x14ac:dyDescent="0.25">
      <c r="A58" s="9" t="str">
        <f t="shared" si="2"/>
        <v>TRX22_AWD_MPW_LRL</v>
      </c>
      <c r="B58" s="9" t="s">
        <v>261</v>
      </c>
      <c r="C58" s="9" t="s">
        <v>257</v>
      </c>
      <c r="D58" s="10" t="s">
        <v>206</v>
      </c>
      <c r="E58" s="7">
        <f t="shared" si="5"/>
        <v>2161.8000000000002</v>
      </c>
      <c r="F58" s="12">
        <f t="shared" si="6"/>
        <v>1441.2</v>
      </c>
      <c r="G58" s="1">
        <v>401</v>
      </c>
      <c r="H58" s="1">
        <v>2012</v>
      </c>
    </row>
    <row r="59" spans="1:8" x14ac:dyDescent="0.25">
      <c r="A59" s="9" t="str">
        <f t="shared" si="2"/>
        <v>TRX22_AWD_MPW_HRL</v>
      </c>
      <c r="B59" s="9" t="s">
        <v>261</v>
      </c>
      <c r="C59" s="9" t="s">
        <v>257</v>
      </c>
      <c r="D59" s="10" t="s">
        <v>208</v>
      </c>
      <c r="E59" s="7">
        <f t="shared" si="5"/>
        <v>2161.8000000000002</v>
      </c>
      <c r="F59" s="12">
        <f t="shared" si="6"/>
        <v>1441.2</v>
      </c>
      <c r="G59" s="1">
        <v>401</v>
      </c>
      <c r="H59" s="1">
        <v>2012</v>
      </c>
    </row>
    <row r="60" spans="1:8" x14ac:dyDescent="0.25">
      <c r="A60" s="9" t="str">
        <f t="shared" si="2"/>
        <v>TRX22_AWD_HPW</v>
      </c>
      <c r="B60" s="9" t="s">
        <v>261</v>
      </c>
      <c r="C60" s="9" t="s">
        <v>257</v>
      </c>
      <c r="D60" s="10" t="s">
        <v>209</v>
      </c>
      <c r="E60" s="7">
        <f t="shared" si="5"/>
        <v>2161.8000000000002</v>
      </c>
      <c r="F60" s="12">
        <f t="shared" si="6"/>
        <v>1441.2</v>
      </c>
      <c r="G60" s="1">
        <v>401</v>
      </c>
      <c r="H60" s="1">
        <v>2012</v>
      </c>
    </row>
    <row r="61" spans="1:8" x14ac:dyDescent="0.25">
      <c r="A61" s="9" t="str">
        <f t="shared" si="2"/>
        <v>TRX22_AWD_Truck</v>
      </c>
      <c r="B61" s="9" t="s">
        <v>261</v>
      </c>
      <c r="C61" s="9" t="s">
        <v>257</v>
      </c>
      <c r="D61" s="10" t="s">
        <v>210</v>
      </c>
      <c r="E61" s="7">
        <f t="shared" si="5"/>
        <v>2161.8000000000002</v>
      </c>
      <c r="F61" s="12">
        <f t="shared" si="6"/>
        <v>1441.2</v>
      </c>
      <c r="G61" s="1">
        <v>401</v>
      </c>
      <c r="H61" s="1">
        <v>2012</v>
      </c>
    </row>
    <row r="62" spans="1:8" s="9" customFormat="1" x14ac:dyDescent="0.25">
      <c r="A62" s="9" t="str">
        <f>CONCATENATE(B62,"_",C62,"_",D62)</f>
        <v>TRX10_RWD_LPW_LRL</v>
      </c>
      <c r="B62" s="9" t="s">
        <v>3</v>
      </c>
      <c r="C62" s="9" t="s">
        <v>268</v>
      </c>
      <c r="D62" s="9" t="s">
        <v>205</v>
      </c>
      <c r="E62" s="7">
        <f t="shared" si="5"/>
        <v>1200</v>
      </c>
      <c r="F62" s="11">
        <f t="shared" si="6"/>
        <v>800</v>
      </c>
      <c r="G62" s="1">
        <v>0</v>
      </c>
      <c r="H62" s="1">
        <v>2012</v>
      </c>
    </row>
    <row r="63" spans="1:8" s="9" customFormat="1" x14ac:dyDescent="0.25">
      <c r="A63" s="9" t="str">
        <f t="shared" ref="A63:A67" si="7">CONCATENATE(B63,"_",C63,"_",D63)</f>
        <v>TRX10_RWD_LPW_HRL</v>
      </c>
      <c r="B63" s="9" t="s">
        <v>3</v>
      </c>
      <c r="C63" s="9" t="s">
        <v>268</v>
      </c>
      <c r="D63" s="9" t="s">
        <v>207</v>
      </c>
      <c r="E63" s="7">
        <f t="shared" si="5"/>
        <v>1200</v>
      </c>
      <c r="F63" s="11">
        <f t="shared" si="6"/>
        <v>800</v>
      </c>
      <c r="G63" s="1">
        <v>0</v>
      </c>
      <c r="H63" s="1">
        <v>2012</v>
      </c>
    </row>
    <row r="64" spans="1:8" s="9" customFormat="1" x14ac:dyDescent="0.25">
      <c r="A64" s="9" t="str">
        <f t="shared" si="7"/>
        <v>TRX10_RWD_MPW_LRL</v>
      </c>
      <c r="B64" s="9" t="s">
        <v>3</v>
      </c>
      <c r="C64" s="9" t="s">
        <v>268</v>
      </c>
      <c r="D64" s="10" t="s">
        <v>206</v>
      </c>
      <c r="E64" s="7">
        <f t="shared" si="5"/>
        <v>1200</v>
      </c>
      <c r="F64" s="11">
        <f t="shared" si="6"/>
        <v>800</v>
      </c>
      <c r="G64" s="1">
        <v>0</v>
      </c>
      <c r="H64" s="1">
        <v>2012</v>
      </c>
    </row>
    <row r="65" spans="1:8" s="9" customFormat="1" x14ac:dyDescent="0.25">
      <c r="A65" s="9" t="str">
        <f t="shared" si="7"/>
        <v>TRX10_RWD_MPW_HRL</v>
      </c>
      <c r="B65" s="9" t="s">
        <v>3</v>
      </c>
      <c r="C65" s="9" t="s">
        <v>268</v>
      </c>
      <c r="D65" s="10" t="s">
        <v>208</v>
      </c>
      <c r="E65" s="7">
        <f t="shared" si="5"/>
        <v>1200</v>
      </c>
      <c r="F65" s="11">
        <f t="shared" si="6"/>
        <v>800</v>
      </c>
      <c r="G65" s="1">
        <v>0</v>
      </c>
      <c r="H65" s="1">
        <v>2012</v>
      </c>
    </row>
    <row r="66" spans="1:8" s="9" customFormat="1" x14ac:dyDescent="0.25">
      <c r="A66" s="9" t="str">
        <f t="shared" si="7"/>
        <v>TRX10_RWD_HPW</v>
      </c>
      <c r="B66" s="9" t="s">
        <v>3</v>
      </c>
      <c r="C66" s="9" t="s">
        <v>268</v>
      </c>
      <c r="D66" s="10" t="s">
        <v>209</v>
      </c>
      <c r="E66" s="7">
        <f t="shared" ref="E66:E91" si="8">Markup*F66</f>
        <v>1200</v>
      </c>
      <c r="F66" s="11">
        <f t="shared" si="6"/>
        <v>800</v>
      </c>
      <c r="G66" s="1">
        <v>0</v>
      </c>
      <c r="H66" s="1">
        <v>2012</v>
      </c>
    </row>
    <row r="67" spans="1:8" s="9" customFormat="1" x14ac:dyDescent="0.25">
      <c r="A67" s="9" t="str">
        <f t="shared" si="7"/>
        <v>TRX10_RWD_Truck</v>
      </c>
      <c r="B67" s="9" t="s">
        <v>3</v>
      </c>
      <c r="C67" s="9" t="s">
        <v>268</v>
      </c>
      <c r="D67" s="10" t="s">
        <v>210</v>
      </c>
      <c r="E67" s="7">
        <f t="shared" si="8"/>
        <v>1200</v>
      </c>
      <c r="F67" s="12">
        <f t="shared" si="6"/>
        <v>800</v>
      </c>
      <c r="G67" s="1">
        <v>0</v>
      </c>
      <c r="H67" s="1">
        <v>2012</v>
      </c>
    </row>
    <row r="68" spans="1:8" x14ac:dyDescent="0.25">
      <c r="A68" s="9" t="str">
        <f t="shared" ref="A68:A91" si="9">CONCATENATE(B68,"_",C68,"_",D68)</f>
        <v>TRX11_RWD_LPW_LRL</v>
      </c>
      <c r="B68" s="9" t="s">
        <v>258</v>
      </c>
      <c r="C68" s="9" t="s">
        <v>268</v>
      </c>
      <c r="D68" s="9" t="s">
        <v>205</v>
      </c>
      <c r="E68" s="7">
        <f t="shared" si="8"/>
        <v>1261.5</v>
      </c>
      <c r="F68" s="11">
        <f t="shared" si="6"/>
        <v>841</v>
      </c>
      <c r="G68" s="1">
        <v>41</v>
      </c>
      <c r="H68" s="1">
        <v>2012</v>
      </c>
    </row>
    <row r="69" spans="1:8" x14ac:dyDescent="0.25">
      <c r="A69" s="9" t="str">
        <f t="shared" si="9"/>
        <v>TRX11_RWD_LPW_HRL</v>
      </c>
      <c r="B69" s="9" t="s">
        <v>258</v>
      </c>
      <c r="C69" s="9" t="s">
        <v>268</v>
      </c>
      <c r="D69" s="9" t="s">
        <v>207</v>
      </c>
      <c r="E69" s="7">
        <f t="shared" si="8"/>
        <v>1261.5</v>
      </c>
      <c r="F69" s="11">
        <f t="shared" si="6"/>
        <v>841</v>
      </c>
      <c r="G69" s="1">
        <v>41</v>
      </c>
      <c r="H69" s="1">
        <v>2012</v>
      </c>
    </row>
    <row r="70" spans="1:8" x14ac:dyDescent="0.25">
      <c r="A70" s="9" t="str">
        <f t="shared" si="9"/>
        <v>TRX11_RWD_MPW_LRL</v>
      </c>
      <c r="B70" s="9" t="s">
        <v>258</v>
      </c>
      <c r="C70" s="9" t="s">
        <v>268</v>
      </c>
      <c r="D70" s="10" t="s">
        <v>206</v>
      </c>
      <c r="E70" s="7">
        <f t="shared" si="8"/>
        <v>1261.5</v>
      </c>
      <c r="F70" s="11">
        <f t="shared" si="6"/>
        <v>841</v>
      </c>
      <c r="G70" s="1">
        <v>41</v>
      </c>
      <c r="H70" s="1">
        <v>2012</v>
      </c>
    </row>
    <row r="71" spans="1:8" x14ac:dyDescent="0.25">
      <c r="A71" s="9" t="str">
        <f t="shared" si="9"/>
        <v>TRX11_RWD_MPW_HRL</v>
      </c>
      <c r="B71" s="9" t="s">
        <v>258</v>
      </c>
      <c r="C71" s="9" t="s">
        <v>268</v>
      </c>
      <c r="D71" s="10" t="s">
        <v>208</v>
      </c>
      <c r="E71" s="7">
        <f t="shared" si="8"/>
        <v>1261.5</v>
      </c>
      <c r="F71" s="11">
        <f t="shared" si="6"/>
        <v>841</v>
      </c>
      <c r="G71" s="1">
        <v>41</v>
      </c>
      <c r="H71" s="1">
        <v>2012</v>
      </c>
    </row>
    <row r="72" spans="1:8" x14ac:dyDescent="0.25">
      <c r="A72" s="9" t="str">
        <f t="shared" si="9"/>
        <v>TRX11_RWD_HPW</v>
      </c>
      <c r="B72" s="9" t="s">
        <v>258</v>
      </c>
      <c r="C72" s="9" t="s">
        <v>268</v>
      </c>
      <c r="D72" s="10" t="s">
        <v>209</v>
      </c>
      <c r="E72" s="7">
        <f t="shared" si="8"/>
        <v>1261.5</v>
      </c>
      <c r="F72" s="11">
        <f t="shared" ref="F72:F91" si="10">IF($C72="AWD",($F$2+G72)*AWD_scaler,$F$2+G72)</f>
        <v>841</v>
      </c>
      <c r="G72" s="1">
        <v>41</v>
      </c>
      <c r="H72" s="1">
        <v>2012</v>
      </c>
    </row>
    <row r="73" spans="1:8" x14ac:dyDescent="0.25">
      <c r="A73" s="9" t="str">
        <f t="shared" si="9"/>
        <v>TRX11_RWD_Truck</v>
      </c>
      <c r="B73" s="9" t="s">
        <v>258</v>
      </c>
      <c r="C73" s="9" t="s">
        <v>268</v>
      </c>
      <c r="D73" s="10" t="s">
        <v>210</v>
      </c>
      <c r="E73" s="7">
        <f t="shared" si="8"/>
        <v>1261.5</v>
      </c>
      <c r="F73" s="11">
        <f t="shared" si="10"/>
        <v>841</v>
      </c>
      <c r="G73" s="1">
        <v>41</v>
      </c>
      <c r="H73" s="1">
        <v>2012</v>
      </c>
    </row>
    <row r="74" spans="1:8" x14ac:dyDescent="0.25">
      <c r="A74" s="9" t="str">
        <f t="shared" si="9"/>
        <v>TRX12_RWD_LPW_LRL</v>
      </c>
      <c r="B74" s="9" t="s">
        <v>259</v>
      </c>
      <c r="C74" s="9" t="s">
        <v>268</v>
      </c>
      <c r="D74" s="9" t="s">
        <v>205</v>
      </c>
      <c r="E74" s="7">
        <f t="shared" si="8"/>
        <v>1594.5</v>
      </c>
      <c r="F74" s="11">
        <f t="shared" si="10"/>
        <v>1063</v>
      </c>
      <c r="G74" s="1">
        <v>263</v>
      </c>
      <c r="H74" s="1">
        <v>2012</v>
      </c>
    </row>
    <row r="75" spans="1:8" x14ac:dyDescent="0.25">
      <c r="A75" s="9" t="str">
        <f t="shared" si="9"/>
        <v>TRX12_RWD_LPW_HRL</v>
      </c>
      <c r="B75" s="9" t="s">
        <v>259</v>
      </c>
      <c r="C75" s="9" t="s">
        <v>268</v>
      </c>
      <c r="D75" s="9" t="s">
        <v>207</v>
      </c>
      <c r="E75" s="7">
        <f t="shared" si="8"/>
        <v>1594.5</v>
      </c>
      <c r="F75" s="11">
        <f t="shared" si="10"/>
        <v>1063</v>
      </c>
      <c r="G75" s="1">
        <v>263</v>
      </c>
      <c r="H75" s="1">
        <v>2012</v>
      </c>
    </row>
    <row r="76" spans="1:8" x14ac:dyDescent="0.25">
      <c r="A76" s="9" t="str">
        <f t="shared" si="9"/>
        <v>TRX12_RWD_MPW_LRL</v>
      </c>
      <c r="B76" s="9" t="s">
        <v>259</v>
      </c>
      <c r="C76" s="9" t="s">
        <v>268</v>
      </c>
      <c r="D76" s="10" t="s">
        <v>206</v>
      </c>
      <c r="E76" s="7">
        <f t="shared" si="8"/>
        <v>1594.5</v>
      </c>
      <c r="F76" s="11">
        <f t="shared" si="10"/>
        <v>1063</v>
      </c>
      <c r="G76" s="1">
        <v>263</v>
      </c>
      <c r="H76" s="1">
        <v>2012</v>
      </c>
    </row>
    <row r="77" spans="1:8" x14ac:dyDescent="0.25">
      <c r="A77" s="9" t="str">
        <f t="shared" si="9"/>
        <v>TRX12_RWD_MPW_HRL</v>
      </c>
      <c r="B77" s="9" t="s">
        <v>259</v>
      </c>
      <c r="C77" s="9" t="s">
        <v>268</v>
      </c>
      <c r="D77" s="10" t="s">
        <v>208</v>
      </c>
      <c r="E77" s="7">
        <f t="shared" si="8"/>
        <v>1594.5</v>
      </c>
      <c r="F77" s="11">
        <f t="shared" si="10"/>
        <v>1063</v>
      </c>
      <c r="G77" s="1">
        <v>263</v>
      </c>
      <c r="H77" s="1">
        <v>2012</v>
      </c>
    </row>
    <row r="78" spans="1:8" x14ac:dyDescent="0.25">
      <c r="A78" s="9" t="str">
        <f t="shared" si="9"/>
        <v>TRX12_RWD_HPW</v>
      </c>
      <c r="B78" s="9" t="s">
        <v>259</v>
      </c>
      <c r="C78" s="9" t="s">
        <v>268</v>
      </c>
      <c r="D78" s="10" t="s">
        <v>209</v>
      </c>
      <c r="E78" s="7">
        <f t="shared" si="8"/>
        <v>1594.5</v>
      </c>
      <c r="F78" s="11">
        <f t="shared" si="10"/>
        <v>1063</v>
      </c>
      <c r="G78" s="1">
        <v>263</v>
      </c>
      <c r="H78" s="1">
        <v>2012</v>
      </c>
    </row>
    <row r="79" spans="1:8" x14ac:dyDescent="0.25">
      <c r="A79" s="9" t="str">
        <f t="shared" si="9"/>
        <v>TRX12_RWD_Truck</v>
      </c>
      <c r="B79" s="9" t="s">
        <v>259</v>
      </c>
      <c r="C79" s="9" t="s">
        <v>268</v>
      </c>
      <c r="D79" s="10" t="s">
        <v>210</v>
      </c>
      <c r="E79" s="7">
        <f t="shared" si="8"/>
        <v>1594.5</v>
      </c>
      <c r="F79" s="11">
        <f t="shared" si="10"/>
        <v>1063</v>
      </c>
      <c r="G79" s="1">
        <v>263</v>
      </c>
      <c r="H79" s="1">
        <v>2012</v>
      </c>
    </row>
    <row r="80" spans="1:8" x14ac:dyDescent="0.25">
      <c r="A80" s="9" t="str">
        <f t="shared" si="9"/>
        <v>TRX21_RWD_LPW_LRL</v>
      </c>
      <c r="B80" s="9" t="s">
        <v>260</v>
      </c>
      <c r="C80" s="9" t="s">
        <v>268</v>
      </c>
      <c r="D80" s="9" t="s">
        <v>205</v>
      </c>
      <c r="E80" s="7">
        <f t="shared" si="8"/>
        <v>1467</v>
      </c>
      <c r="F80" s="11">
        <f t="shared" si="10"/>
        <v>978</v>
      </c>
      <c r="G80" s="1">
        <v>178</v>
      </c>
      <c r="H80" s="1">
        <v>2012</v>
      </c>
    </row>
    <row r="81" spans="1:8" x14ac:dyDescent="0.25">
      <c r="A81" s="9" t="str">
        <f t="shared" si="9"/>
        <v>TRX21_RWD_LPW_HRL</v>
      </c>
      <c r="B81" s="9" t="s">
        <v>260</v>
      </c>
      <c r="C81" s="9" t="s">
        <v>268</v>
      </c>
      <c r="D81" s="9" t="s">
        <v>207</v>
      </c>
      <c r="E81" s="7">
        <f t="shared" si="8"/>
        <v>1467</v>
      </c>
      <c r="F81" s="11">
        <f t="shared" si="10"/>
        <v>978</v>
      </c>
      <c r="G81" s="1">
        <v>178</v>
      </c>
      <c r="H81" s="1">
        <v>2012</v>
      </c>
    </row>
    <row r="82" spans="1:8" x14ac:dyDescent="0.25">
      <c r="A82" s="9" t="str">
        <f t="shared" si="9"/>
        <v>TRX21_RWD_MPW_LRL</v>
      </c>
      <c r="B82" s="9" t="s">
        <v>260</v>
      </c>
      <c r="C82" s="9" t="s">
        <v>268</v>
      </c>
      <c r="D82" s="10" t="s">
        <v>206</v>
      </c>
      <c r="E82" s="7">
        <f t="shared" si="8"/>
        <v>1467</v>
      </c>
      <c r="F82" s="11">
        <f t="shared" si="10"/>
        <v>978</v>
      </c>
      <c r="G82" s="1">
        <v>178</v>
      </c>
      <c r="H82" s="1">
        <v>2012</v>
      </c>
    </row>
    <row r="83" spans="1:8" x14ac:dyDescent="0.25">
      <c r="A83" s="9" t="str">
        <f t="shared" si="9"/>
        <v>TRX21_RWD_MPW_HRL</v>
      </c>
      <c r="B83" s="9" t="s">
        <v>260</v>
      </c>
      <c r="C83" s="9" t="s">
        <v>268</v>
      </c>
      <c r="D83" s="10" t="s">
        <v>208</v>
      </c>
      <c r="E83" s="7">
        <f t="shared" si="8"/>
        <v>1467</v>
      </c>
      <c r="F83" s="11">
        <f t="shared" si="10"/>
        <v>978</v>
      </c>
      <c r="G83" s="1">
        <v>178</v>
      </c>
      <c r="H83" s="1">
        <v>2012</v>
      </c>
    </row>
    <row r="84" spans="1:8" x14ac:dyDescent="0.25">
      <c r="A84" s="9" t="str">
        <f t="shared" si="9"/>
        <v>TRX21_RWD_HPW</v>
      </c>
      <c r="B84" s="9" t="s">
        <v>260</v>
      </c>
      <c r="C84" s="9" t="s">
        <v>268</v>
      </c>
      <c r="D84" s="10" t="s">
        <v>209</v>
      </c>
      <c r="E84" s="7">
        <f t="shared" si="8"/>
        <v>1467</v>
      </c>
      <c r="F84" s="11">
        <f t="shared" si="10"/>
        <v>978</v>
      </c>
      <c r="G84" s="1">
        <v>178</v>
      </c>
      <c r="H84" s="1">
        <v>2012</v>
      </c>
    </row>
    <row r="85" spans="1:8" x14ac:dyDescent="0.25">
      <c r="A85" s="9" t="str">
        <f t="shared" si="9"/>
        <v>TRX21_RWD_Truck</v>
      </c>
      <c r="B85" s="9" t="s">
        <v>260</v>
      </c>
      <c r="C85" s="9" t="s">
        <v>268</v>
      </c>
      <c r="D85" s="10" t="s">
        <v>210</v>
      </c>
      <c r="E85" s="7">
        <f t="shared" si="8"/>
        <v>1467</v>
      </c>
      <c r="F85" s="11">
        <f t="shared" si="10"/>
        <v>978</v>
      </c>
      <c r="G85" s="1">
        <v>178</v>
      </c>
      <c r="H85" s="1">
        <v>2012</v>
      </c>
    </row>
    <row r="86" spans="1:8" x14ac:dyDescent="0.25">
      <c r="A86" s="9" t="str">
        <f t="shared" si="9"/>
        <v>TRX22_RWD_LPW_LRL</v>
      </c>
      <c r="B86" s="9" t="s">
        <v>261</v>
      </c>
      <c r="C86" s="9" t="s">
        <v>268</v>
      </c>
      <c r="D86" s="9" t="s">
        <v>205</v>
      </c>
      <c r="E86" s="7">
        <f t="shared" si="8"/>
        <v>1801.5</v>
      </c>
      <c r="F86" s="11">
        <f t="shared" si="10"/>
        <v>1201</v>
      </c>
      <c r="G86" s="1">
        <v>401</v>
      </c>
      <c r="H86" s="1">
        <v>2012</v>
      </c>
    </row>
    <row r="87" spans="1:8" x14ac:dyDescent="0.25">
      <c r="A87" s="9" t="str">
        <f t="shared" si="9"/>
        <v>TRX22_RWD_LPW_HRL</v>
      </c>
      <c r="B87" s="9" t="s">
        <v>261</v>
      </c>
      <c r="C87" s="9" t="s">
        <v>268</v>
      </c>
      <c r="D87" s="9" t="s">
        <v>207</v>
      </c>
      <c r="E87" s="7">
        <f t="shared" si="8"/>
        <v>1801.5</v>
      </c>
      <c r="F87" s="11">
        <f t="shared" si="10"/>
        <v>1201</v>
      </c>
      <c r="G87" s="1">
        <v>401</v>
      </c>
      <c r="H87" s="1">
        <v>2012</v>
      </c>
    </row>
    <row r="88" spans="1:8" x14ac:dyDescent="0.25">
      <c r="A88" s="9" t="str">
        <f t="shared" si="9"/>
        <v>TRX22_RWD_MPW_LRL</v>
      </c>
      <c r="B88" s="9" t="s">
        <v>261</v>
      </c>
      <c r="C88" s="9" t="s">
        <v>268</v>
      </c>
      <c r="D88" s="10" t="s">
        <v>206</v>
      </c>
      <c r="E88" s="7">
        <f t="shared" si="8"/>
        <v>1801.5</v>
      </c>
      <c r="F88" s="11">
        <f t="shared" si="10"/>
        <v>1201</v>
      </c>
      <c r="G88" s="1">
        <v>401</v>
      </c>
      <c r="H88" s="1">
        <v>2012</v>
      </c>
    </row>
    <row r="89" spans="1:8" x14ac:dyDescent="0.25">
      <c r="A89" s="9" t="str">
        <f t="shared" si="9"/>
        <v>TRX22_RWD_MPW_HRL</v>
      </c>
      <c r="B89" s="9" t="s">
        <v>261</v>
      </c>
      <c r="C89" s="9" t="s">
        <v>268</v>
      </c>
      <c r="D89" s="10" t="s">
        <v>208</v>
      </c>
      <c r="E89" s="7">
        <f t="shared" si="8"/>
        <v>1801.5</v>
      </c>
      <c r="F89" s="11">
        <f t="shared" si="10"/>
        <v>1201</v>
      </c>
      <c r="G89" s="1">
        <v>401</v>
      </c>
      <c r="H89" s="1">
        <v>2012</v>
      </c>
    </row>
    <row r="90" spans="1:8" x14ac:dyDescent="0.25">
      <c r="A90" s="9" t="str">
        <f t="shared" si="9"/>
        <v>TRX22_RWD_HPW</v>
      </c>
      <c r="B90" s="9" t="s">
        <v>261</v>
      </c>
      <c r="C90" s="9" t="s">
        <v>268</v>
      </c>
      <c r="D90" s="10" t="s">
        <v>209</v>
      </c>
      <c r="E90" s="7">
        <f t="shared" si="8"/>
        <v>1801.5</v>
      </c>
      <c r="F90" s="11">
        <f t="shared" si="10"/>
        <v>1201</v>
      </c>
      <c r="G90" s="1">
        <v>401</v>
      </c>
      <c r="H90" s="1">
        <v>2012</v>
      </c>
    </row>
    <row r="91" spans="1:8" x14ac:dyDescent="0.25">
      <c r="A91" s="9" t="str">
        <f t="shared" si="9"/>
        <v>TRX22_RWD_Truck</v>
      </c>
      <c r="B91" s="9" t="s">
        <v>261</v>
      </c>
      <c r="C91" s="9" t="s">
        <v>268</v>
      </c>
      <c r="D91" s="10" t="s">
        <v>210</v>
      </c>
      <c r="E91" s="7">
        <f t="shared" si="8"/>
        <v>1801.5</v>
      </c>
      <c r="F91" s="11">
        <f t="shared" si="10"/>
        <v>1201</v>
      </c>
      <c r="G91" s="1">
        <v>401</v>
      </c>
      <c r="H91" s="1">
        <v>2012</v>
      </c>
    </row>
  </sheetData>
  <autoFilter ref="A1:H91" xr:uid="{91F9CF86-5379-46FF-8FF9-19331C07AB65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EF4-77A1-48AD-8822-597C66753CF5}">
  <dimension ref="A1:D22"/>
  <sheetViews>
    <sheetView workbookViewId="0">
      <selection activeCell="A20" sqref="A20:A22"/>
    </sheetView>
  </sheetViews>
  <sheetFormatPr defaultRowHeight="15" x14ac:dyDescent="0.25"/>
  <cols>
    <col min="1" max="1" width="32.140625" bestFit="1" customWidth="1"/>
    <col min="2" max="2" width="14.85546875" bestFit="1" customWidth="1"/>
  </cols>
  <sheetData>
    <row r="1" spans="1:4" x14ac:dyDescent="0.25">
      <c r="A1" t="s">
        <v>180</v>
      </c>
      <c r="B1" t="s">
        <v>223</v>
      </c>
      <c r="C1" t="s">
        <v>171</v>
      </c>
      <c r="D1" s="2" t="s">
        <v>221</v>
      </c>
    </row>
    <row r="2" spans="1:4" x14ac:dyDescent="0.25">
      <c r="A2" t="s">
        <v>4</v>
      </c>
      <c r="B2" s="4">
        <f t="shared" ref="B2:B22" si="0">C2*Markup</f>
        <v>150</v>
      </c>
      <c r="C2" s="1">
        <v>100</v>
      </c>
      <c r="D2" s="1">
        <v>2015</v>
      </c>
    </row>
    <row r="3" spans="1:4" x14ac:dyDescent="0.25">
      <c r="A3" t="s">
        <v>5</v>
      </c>
      <c r="B3" s="4">
        <f t="shared" si="0"/>
        <v>0</v>
      </c>
      <c r="C3" s="1">
        <v>0</v>
      </c>
      <c r="D3" s="1">
        <v>2015</v>
      </c>
    </row>
    <row r="4" spans="1:4" x14ac:dyDescent="0.25">
      <c r="A4" t="s">
        <v>6</v>
      </c>
      <c r="B4" s="4">
        <f t="shared" si="0"/>
        <v>75</v>
      </c>
      <c r="C4" s="1">
        <v>50</v>
      </c>
      <c r="D4" s="1">
        <v>2015</v>
      </c>
    </row>
    <row r="5" spans="1:4" x14ac:dyDescent="0.25">
      <c r="A5" t="s">
        <v>181</v>
      </c>
      <c r="B5" s="4">
        <f t="shared" si="0"/>
        <v>150</v>
      </c>
      <c r="C5" s="1">
        <v>100</v>
      </c>
      <c r="D5" s="1">
        <v>2015</v>
      </c>
    </row>
    <row r="6" spans="1:4" x14ac:dyDescent="0.25">
      <c r="A6" t="s">
        <v>182</v>
      </c>
      <c r="B6" s="4">
        <f t="shared" si="0"/>
        <v>150</v>
      </c>
      <c r="C6" s="1">
        <v>100</v>
      </c>
      <c r="D6" s="1">
        <v>2015</v>
      </c>
    </row>
    <row r="7" spans="1:4" x14ac:dyDescent="0.25">
      <c r="A7" t="s">
        <v>183</v>
      </c>
      <c r="B7" s="4">
        <f t="shared" si="0"/>
        <v>150</v>
      </c>
      <c r="C7" s="1">
        <v>100</v>
      </c>
      <c r="D7" s="1">
        <v>2015</v>
      </c>
    </row>
    <row r="8" spans="1:4" x14ac:dyDescent="0.25">
      <c r="A8" t="s">
        <v>184</v>
      </c>
      <c r="B8" s="4">
        <f t="shared" si="0"/>
        <v>150</v>
      </c>
      <c r="C8" s="1">
        <v>100</v>
      </c>
      <c r="D8" s="1">
        <v>2015</v>
      </c>
    </row>
    <row r="9" spans="1:4" x14ac:dyDescent="0.25">
      <c r="A9" t="s">
        <v>185</v>
      </c>
      <c r="B9" s="4">
        <f t="shared" si="0"/>
        <v>150</v>
      </c>
      <c r="C9" s="1">
        <v>100</v>
      </c>
      <c r="D9" s="1">
        <v>2015</v>
      </c>
    </row>
    <row r="10" spans="1:4" x14ac:dyDescent="0.25">
      <c r="A10" t="s">
        <v>186</v>
      </c>
      <c r="B10" s="4">
        <f t="shared" si="0"/>
        <v>150</v>
      </c>
      <c r="C10" s="1">
        <v>100</v>
      </c>
      <c r="D10" s="1">
        <v>2015</v>
      </c>
    </row>
    <row r="11" spans="1:4" x14ac:dyDescent="0.25">
      <c r="A11" t="s">
        <v>187</v>
      </c>
      <c r="B11" s="4">
        <f t="shared" si="0"/>
        <v>150</v>
      </c>
      <c r="C11" s="1">
        <v>100</v>
      </c>
      <c r="D11" s="1">
        <v>2015</v>
      </c>
    </row>
    <row r="12" spans="1:4" x14ac:dyDescent="0.25">
      <c r="A12" t="s">
        <v>188</v>
      </c>
      <c r="B12" s="4">
        <f t="shared" si="0"/>
        <v>150</v>
      </c>
      <c r="C12" s="1">
        <v>100</v>
      </c>
      <c r="D12" s="1">
        <v>2015</v>
      </c>
    </row>
    <row r="13" spans="1:4" x14ac:dyDescent="0.25">
      <c r="A13" t="s">
        <v>189</v>
      </c>
      <c r="B13" s="4">
        <f t="shared" si="0"/>
        <v>150</v>
      </c>
      <c r="C13" s="1">
        <v>100</v>
      </c>
      <c r="D13" s="1">
        <v>2015</v>
      </c>
    </row>
    <row r="14" spans="1:4" x14ac:dyDescent="0.25">
      <c r="A14" t="s">
        <v>190</v>
      </c>
      <c r="B14" s="4">
        <f t="shared" si="0"/>
        <v>150</v>
      </c>
      <c r="C14" s="1">
        <v>100</v>
      </c>
      <c r="D14" s="1">
        <v>2015</v>
      </c>
    </row>
    <row r="15" spans="1:4" x14ac:dyDescent="0.25">
      <c r="A15" t="s">
        <v>191</v>
      </c>
      <c r="B15" s="4">
        <f t="shared" si="0"/>
        <v>150</v>
      </c>
      <c r="C15" s="1">
        <v>100</v>
      </c>
      <c r="D15" s="1">
        <v>2015</v>
      </c>
    </row>
    <row r="16" spans="1:4" x14ac:dyDescent="0.25">
      <c r="A16" t="s">
        <v>192</v>
      </c>
      <c r="B16" s="4">
        <f t="shared" si="0"/>
        <v>150</v>
      </c>
      <c r="C16" s="1">
        <v>100</v>
      </c>
      <c r="D16" s="1">
        <v>2015</v>
      </c>
    </row>
    <row r="17" spans="1:4" x14ac:dyDescent="0.25">
      <c r="A17" t="s">
        <v>176</v>
      </c>
      <c r="B17" s="4">
        <f t="shared" si="0"/>
        <v>225</v>
      </c>
      <c r="C17" s="1">
        <f t="shared" ref="C17:C22" si="1">$C$2+$C$4</f>
        <v>150</v>
      </c>
      <c r="D17" s="1">
        <v>2015</v>
      </c>
    </row>
    <row r="18" spans="1:4" x14ac:dyDescent="0.25">
      <c r="A18" t="s">
        <v>177</v>
      </c>
      <c r="B18" s="4">
        <f t="shared" si="0"/>
        <v>225</v>
      </c>
      <c r="C18" s="1">
        <f t="shared" si="1"/>
        <v>150</v>
      </c>
      <c r="D18" s="1">
        <v>2015</v>
      </c>
    </row>
    <row r="19" spans="1:4" x14ac:dyDescent="0.25">
      <c r="A19" t="s">
        <v>178</v>
      </c>
      <c r="B19" s="4">
        <f t="shared" si="0"/>
        <v>225</v>
      </c>
      <c r="C19" s="1">
        <f t="shared" si="1"/>
        <v>150</v>
      </c>
      <c r="D19" s="1">
        <v>2015</v>
      </c>
    </row>
    <row r="20" spans="1:4" x14ac:dyDescent="0.25">
      <c r="A20" t="s">
        <v>179</v>
      </c>
      <c r="B20" s="4">
        <f t="shared" si="0"/>
        <v>225</v>
      </c>
      <c r="C20" s="1">
        <f t="shared" si="1"/>
        <v>150</v>
      </c>
      <c r="D20" s="1">
        <v>2015</v>
      </c>
    </row>
    <row r="21" spans="1:4" x14ac:dyDescent="0.25">
      <c r="A21" t="s">
        <v>174</v>
      </c>
      <c r="B21" s="4">
        <f t="shared" si="0"/>
        <v>225</v>
      </c>
      <c r="C21" s="1">
        <f t="shared" si="1"/>
        <v>150</v>
      </c>
      <c r="D21" s="1">
        <v>2015</v>
      </c>
    </row>
    <row r="22" spans="1:4" x14ac:dyDescent="0.25">
      <c r="A22" t="s">
        <v>175</v>
      </c>
      <c r="B22" s="4">
        <f t="shared" si="0"/>
        <v>225</v>
      </c>
      <c r="C22" s="1">
        <f t="shared" si="1"/>
        <v>150</v>
      </c>
      <c r="D22" s="1">
        <v>2015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0E61-D55E-4846-92CF-DA7BB2817A97}">
  <dimension ref="A1:F4"/>
  <sheetViews>
    <sheetView workbookViewId="0">
      <selection activeCell="C8" sqref="C8"/>
    </sheetView>
  </sheetViews>
  <sheetFormatPr defaultRowHeight="15" x14ac:dyDescent="0.25"/>
  <cols>
    <col min="1" max="1" width="8.85546875" style="9"/>
    <col min="2" max="2" width="16.5703125" bestFit="1" customWidth="1"/>
    <col min="3" max="3" width="16.85546875" bestFit="1" customWidth="1"/>
  </cols>
  <sheetData>
    <row r="1" spans="1:6" x14ac:dyDescent="0.25">
      <c r="A1" s="9" t="s">
        <v>253</v>
      </c>
      <c r="B1" t="s">
        <v>10</v>
      </c>
      <c r="C1" t="s">
        <v>11</v>
      </c>
      <c r="D1" t="s">
        <v>223</v>
      </c>
      <c r="E1" t="s">
        <v>171</v>
      </c>
      <c r="F1" s="2" t="s">
        <v>221</v>
      </c>
    </row>
    <row r="2" spans="1:6" x14ac:dyDescent="0.25">
      <c r="A2" s="9">
        <v>0</v>
      </c>
      <c r="B2">
        <v>0</v>
      </c>
      <c r="C2" s="1">
        <v>3800</v>
      </c>
      <c r="D2" s="4">
        <f>E2*Markup</f>
        <v>481.5</v>
      </c>
      <c r="E2" s="1">
        <v>321</v>
      </c>
      <c r="F2" s="1">
        <v>2015</v>
      </c>
    </row>
    <row r="3" spans="1:6" x14ac:dyDescent="0.25">
      <c r="A3" s="9">
        <v>1</v>
      </c>
      <c r="B3">
        <f>C2+0.1</f>
        <v>3800.1</v>
      </c>
      <c r="C3" s="1">
        <v>4800</v>
      </c>
      <c r="D3" s="4">
        <f>E3*Markup</f>
        <v>546</v>
      </c>
      <c r="E3" s="1">
        <v>364</v>
      </c>
      <c r="F3" s="1">
        <v>2015</v>
      </c>
    </row>
    <row r="4" spans="1:6" x14ac:dyDescent="0.25">
      <c r="A4" s="9">
        <v>2</v>
      </c>
      <c r="B4">
        <f>C3+0.1</f>
        <v>4800.1000000000004</v>
      </c>
      <c r="C4">
        <v>8500</v>
      </c>
      <c r="D4" s="4">
        <f>E4*Markup</f>
        <v>600</v>
      </c>
      <c r="E4" s="1">
        <v>400</v>
      </c>
      <c r="F4" s="1">
        <v>2015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6</vt:i4>
      </vt:variant>
    </vt:vector>
  </HeadingPairs>
  <TitlesOfParts>
    <vt:vector size="21" baseType="lpstr">
      <vt:lpstr>inputs_code</vt:lpstr>
      <vt:lpstr>inputs_workbook</vt:lpstr>
      <vt:lpstr>bev_metrics</vt:lpstr>
      <vt:lpstr>pev_curves</vt:lpstr>
      <vt:lpstr>price_class</vt:lpstr>
      <vt:lpstr>engine</vt:lpstr>
      <vt:lpstr>trans</vt:lpstr>
      <vt:lpstr>accessories</vt:lpstr>
      <vt:lpstr>start-stop</vt:lpstr>
      <vt:lpstr>weight_ice</vt:lpstr>
      <vt:lpstr>weight_pev</vt:lpstr>
      <vt:lpstr>aero</vt:lpstr>
      <vt:lpstr>nonaero</vt:lpstr>
      <vt:lpstr>ac</vt:lpstr>
      <vt:lpstr>et_dmc</vt:lpstr>
      <vt:lpstr>AWD_scaler</vt:lpstr>
      <vt:lpstr>Markup</vt:lpstr>
      <vt:lpstr>Null_4cyl_DMC</vt:lpstr>
      <vt:lpstr>Null_6cyl_DMC</vt:lpstr>
      <vt:lpstr>Null_8cyl_DMC</vt:lpstr>
      <vt:lpstr>TRX10_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Sherwood, Todd</dc:creator>
  <cp:lastModifiedBy>Bolon, Kevin</cp:lastModifiedBy>
  <dcterms:created xsi:type="dcterms:W3CDTF">2020-02-05T18:45:53Z</dcterms:created>
  <dcterms:modified xsi:type="dcterms:W3CDTF">2021-04-07T03:29:22Z</dcterms:modified>
</cp:coreProperties>
</file>