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dustrialeconomics-my.sharepoint.com/personal/knoiva_indecon_com/Documents/Documents/projects/CIRA/analysis/20221012_updates/"/>
    </mc:Choice>
  </mc:AlternateContent>
  <xr:revisionPtr revIDLastSave="11" documentId="13_ncr:1_{AFAB767E-97F0-4AA0-81C7-E36AFB8430D9}" xr6:coauthVersionLast="47" xr6:coauthVersionMax="47" xr10:uidLastSave="{9456A54D-8C5B-4103-8480-0D7E9D24BB49}"/>
  <bookViews>
    <workbookView xWindow="17790" yWindow="-30150" windowWidth="26085" windowHeight="20055" firstSheet="1" activeTab="1" xr2:uid="{00000000-000D-0000-FFFF-FFFF00000000}"/>
  </bookViews>
  <sheets>
    <sheet name="Summary" sheetId="6" state="hidden" r:id="rId1"/>
    <sheet name="SummaryTable" sheetId="13" r:id="rId2"/>
    <sheet name="post2090scalars" sheetId="11" r:id="rId3"/>
    <sheet name="Electricities" sheetId="3" r:id="rId4"/>
    <sheet name="RoadRail" sheetId="5" r:id="rId5"/>
    <sheet name="Popweights" sheetId="4" r:id="rId6"/>
    <sheet name="2010.2090Runs" sheetId="7" r:id="rId7"/>
    <sheet name="FrEDI Inputs" sheetId="1" r:id="rId8"/>
    <sheet name="Scalars5.10.22" sheetId="2" r:id="rId9"/>
    <sheet name="DefaultInputComp" sheetId="8" r:id="rId10"/>
    <sheet name="RFFScen" sheetId="10" r:id="rId11"/>
  </sheets>
  <definedNames>
    <definedName name="_xlnm._FilterDatabase" localSheetId="7" hidden="1">'FrEDI Inputs'!$D$12:$S$50</definedName>
    <definedName name="_xlnm._FilterDatabase" localSheetId="8" hidden="1">'Scalars5.10.22'!$A$1:$F$969</definedName>
    <definedName name="_xlnm._FilterDatabase" localSheetId="1" hidden="1">SummaryTable!$A$2:$V$42</definedName>
    <definedName name="_Hlk66447054" localSheetId="7">'FrEDI Inputs'!#REF!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4" i="4" l="1"/>
  <c r="U14" i="4"/>
  <c r="T14" i="4"/>
  <c r="T10" i="4" a="1"/>
  <c r="T10" i="4" s="1"/>
  <c r="V10" i="4" a="1"/>
  <c r="V10" i="4" s="1"/>
  <c r="U10" i="4" a="1"/>
  <c r="U10" i="4" s="1"/>
  <c r="G127" i="11"/>
  <c r="G120" i="11"/>
  <c r="G113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86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65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23" i="11"/>
  <c r="H21" i="8" l="1"/>
  <c r="R21" i="8" s="1"/>
  <c r="I21" i="8"/>
  <c r="S21" i="8" s="1"/>
  <c r="H22" i="8"/>
  <c r="R22" i="8" s="1"/>
  <c r="G22" i="8"/>
  <c r="Q22" i="8" s="1"/>
  <c r="G21" i="8"/>
  <c r="Q21" i="8" s="1"/>
  <c r="E22" i="8"/>
  <c r="O22" i="8" s="1"/>
  <c r="E21" i="8"/>
  <c r="O21" i="8" s="1"/>
  <c r="D21" i="8"/>
  <c r="N21" i="8" s="1"/>
  <c r="A4" i="10"/>
  <c r="D22" i="8" s="1"/>
  <c r="N22" i="8" s="1"/>
  <c r="A5" i="10"/>
  <c r="A6" i="10"/>
  <c r="A7" i="10"/>
  <c r="A8" i="10"/>
  <c r="A9" i="10"/>
  <c r="A10" i="10"/>
  <c r="A11" i="10"/>
  <c r="A12" i="10"/>
  <c r="J21" i="8" s="1"/>
  <c r="T21" i="8" s="1"/>
  <c r="A13" i="10"/>
  <c r="A14" i="10"/>
  <c r="A15" i="10"/>
  <c r="A16" i="10"/>
  <c r="A17" i="10"/>
  <c r="A18" i="10"/>
  <c r="A19" i="10"/>
  <c r="A20" i="10"/>
  <c r="A3" i="10"/>
  <c r="AB22" i="8"/>
  <c r="AB21" i="8"/>
  <c r="AK21" i="8"/>
  <c r="AL21" i="8"/>
  <c r="AM21" i="8"/>
  <c r="AN21" i="8"/>
  <c r="AO21" i="8"/>
  <c r="AP21" i="8"/>
  <c r="AK22" i="8"/>
  <c r="AL22" i="8"/>
  <c r="AM22" i="8"/>
  <c r="AN22" i="8"/>
  <c r="AO22" i="8"/>
  <c r="AP22" i="8"/>
  <c r="AJ22" i="8"/>
  <c r="AJ21" i="8"/>
  <c r="Y22" i="8"/>
  <c r="Y21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4" i="8"/>
  <c r="AJ5" i="8"/>
  <c r="AK5" i="8"/>
  <c r="AL5" i="8"/>
  <c r="AM5" i="8"/>
  <c r="AN5" i="8"/>
  <c r="AO5" i="8"/>
  <c r="AP5" i="8"/>
  <c r="AJ6" i="8"/>
  <c r="AK6" i="8"/>
  <c r="AL6" i="8"/>
  <c r="AM6" i="8"/>
  <c r="AN6" i="8"/>
  <c r="AO6" i="8"/>
  <c r="AP6" i="8"/>
  <c r="AJ7" i="8"/>
  <c r="AK7" i="8"/>
  <c r="AL7" i="8"/>
  <c r="AM7" i="8"/>
  <c r="AN7" i="8"/>
  <c r="AO7" i="8"/>
  <c r="AP7" i="8"/>
  <c r="AJ8" i="8"/>
  <c r="AK8" i="8"/>
  <c r="AL8" i="8"/>
  <c r="AM8" i="8"/>
  <c r="AN8" i="8"/>
  <c r="AO8" i="8"/>
  <c r="AP8" i="8"/>
  <c r="AJ9" i="8"/>
  <c r="AK9" i="8"/>
  <c r="AL9" i="8"/>
  <c r="AM9" i="8"/>
  <c r="AN9" i="8"/>
  <c r="AO9" i="8"/>
  <c r="AP9" i="8"/>
  <c r="AJ10" i="8"/>
  <c r="AK10" i="8"/>
  <c r="AL10" i="8"/>
  <c r="AM10" i="8"/>
  <c r="AN10" i="8"/>
  <c r="AO10" i="8"/>
  <c r="AP10" i="8"/>
  <c r="AJ11" i="8"/>
  <c r="AK11" i="8"/>
  <c r="AL11" i="8"/>
  <c r="AM11" i="8"/>
  <c r="AN11" i="8"/>
  <c r="AO11" i="8"/>
  <c r="AP11" i="8"/>
  <c r="AJ12" i="8"/>
  <c r="AK12" i="8"/>
  <c r="AL12" i="8"/>
  <c r="AM12" i="8"/>
  <c r="AN12" i="8"/>
  <c r="AO12" i="8"/>
  <c r="AP12" i="8"/>
  <c r="AJ13" i="8"/>
  <c r="AK13" i="8"/>
  <c r="AL13" i="8"/>
  <c r="AM13" i="8"/>
  <c r="AN13" i="8"/>
  <c r="AO13" i="8"/>
  <c r="AP13" i="8"/>
  <c r="AJ14" i="8"/>
  <c r="AK14" i="8"/>
  <c r="AL14" i="8"/>
  <c r="AM14" i="8"/>
  <c r="AN14" i="8"/>
  <c r="AO14" i="8"/>
  <c r="AP14" i="8"/>
  <c r="AJ15" i="8"/>
  <c r="AK15" i="8"/>
  <c r="AL15" i="8"/>
  <c r="AM15" i="8"/>
  <c r="AN15" i="8"/>
  <c r="AO15" i="8"/>
  <c r="AP15" i="8"/>
  <c r="AJ16" i="8"/>
  <c r="AK16" i="8"/>
  <c r="AL16" i="8"/>
  <c r="AM16" i="8"/>
  <c r="AN16" i="8"/>
  <c r="AO16" i="8"/>
  <c r="AP16" i="8"/>
  <c r="AJ17" i="8"/>
  <c r="AK17" i="8"/>
  <c r="AL17" i="8"/>
  <c r="AM17" i="8"/>
  <c r="AN17" i="8"/>
  <c r="AO17" i="8"/>
  <c r="AP17" i="8"/>
  <c r="AJ18" i="8"/>
  <c r="AK18" i="8"/>
  <c r="AL18" i="8"/>
  <c r="AM18" i="8"/>
  <c r="AN18" i="8"/>
  <c r="AO18" i="8"/>
  <c r="AP18" i="8"/>
  <c r="AJ19" i="8"/>
  <c r="AK19" i="8"/>
  <c r="AL19" i="8"/>
  <c r="AM19" i="8"/>
  <c r="AN19" i="8"/>
  <c r="AO19" i="8"/>
  <c r="AP19" i="8"/>
  <c r="AJ20" i="8"/>
  <c r="AK20" i="8"/>
  <c r="AL20" i="8"/>
  <c r="AM20" i="8"/>
  <c r="AN20" i="8"/>
  <c r="AO20" i="8"/>
  <c r="AP20" i="8"/>
  <c r="AK4" i="8"/>
  <c r="AL4" i="8"/>
  <c r="AM4" i="8"/>
  <c r="AN4" i="8"/>
  <c r="AO4" i="8"/>
  <c r="AP4" i="8"/>
  <c r="AJ4" i="8"/>
  <c r="AC5" i="8"/>
  <c r="AA5" i="8" s="1"/>
  <c r="AD5" i="8"/>
  <c r="AE5" i="8"/>
  <c r="AF5" i="8"/>
  <c r="AG5" i="8"/>
  <c r="AH5" i="8"/>
  <c r="AI5" i="8"/>
  <c r="AC6" i="8"/>
  <c r="AA6" i="8" s="1"/>
  <c r="AD6" i="8"/>
  <c r="AE6" i="8"/>
  <c r="AF6" i="8"/>
  <c r="AG6" i="8"/>
  <c r="AH6" i="8"/>
  <c r="AI6" i="8"/>
  <c r="AC7" i="8"/>
  <c r="AA7" i="8" s="1"/>
  <c r="AD7" i="8"/>
  <c r="AE7" i="8"/>
  <c r="AF7" i="8"/>
  <c r="AG7" i="8"/>
  <c r="AH7" i="8"/>
  <c r="AI7" i="8"/>
  <c r="AC8" i="8"/>
  <c r="AA8" i="8" s="1"/>
  <c r="AD8" i="8"/>
  <c r="AE8" i="8"/>
  <c r="AF8" i="8"/>
  <c r="AG8" i="8"/>
  <c r="AH8" i="8"/>
  <c r="AI8" i="8"/>
  <c r="AC9" i="8"/>
  <c r="AA9" i="8" s="1"/>
  <c r="AD9" i="8"/>
  <c r="AE9" i="8"/>
  <c r="AF9" i="8"/>
  <c r="AG9" i="8"/>
  <c r="AH9" i="8"/>
  <c r="AI9" i="8"/>
  <c r="AC10" i="8"/>
  <c r="AA10" i="8" s="1"/>
  <c r="AD10" i="8"/>
  <c r="AE10" i="8"/>
  <c r="AF10" i="8"/>
  <c r="AG10" i="8"/>
  <c r="AH10" i="8"/>
  <c r="AI10" i="8"/>
  <c r="AC11" i="8"/>
  <c r="AA11" i="8" s="1"/>
  <c r="AD11" i="8"/>
  <c r="AE11" i="8"/>
  <c r="AF11" i="8"/>
  <c r="AG11" i="8"/>
  <c r="AH11" i="8"/>
  <c r="AI11" i="8"/>
  <c r="AC12" i="8"/>
  <c r="AA12" i="8" s="1"/>
  <c r="AD12" i="8"/>
  <c r="AE12" i="8"/>
  <c r="AF12" i="8"/>
  <c r="AG12" i="8"/>
  <c r="AH12" i="8"/>
  <c r="AI12" i="8"/>
  <c r="AC13" i="8"/>
  <c r="AA13" i="8" s="1"/>
  <c r="AD13" i="8"/>
  <c r="AE13" i="8"/>
  <c r="AF13" i="8"/>
  <c r="AG13" i="8"/>
  <c r="AH13" i="8"/>
  <c r="AI13" i="8"/>
  <c r="AC14" i="8"/>
  <c r="AA14" i="8" s="1"/>
  <c r="AD14" i="8"/>
  <c r="AE14" i="8"/>
  <c r="AF14" i="8"/>
  <c r="AG14" i="8"/>
  <c r="AH14" i="8"/>
  <c r="AI14" i="8"/>
  <c r="AC15" i="8"/>
  <c r="AA15" i="8" s="1"/>
  <c r="AD15" i="8"/>
  <c r="AE15" i="8"/>
  <c r="AF15" i="8"/>
  <c r="AG15" i="8"/>
  <c r="AH15" i="8"/>
  <c r="AI15" i="8"/>
  <c r="AC16" i="8"/>
  <c r="AA16" i="8" s="1"/>
  <c r="AD16" i="8"/>
  <c r="AE16" i="8"/>
  <c r="AF16" i="8"/>
  <c r="AG16" i="8"/>
  <c r="AH16" i="8"/>
  <c r="AI16" i="8"/>
  <c r="AC17" i="8"/>
  <c r="AA17" i="8" s="1"/>
  <c r="AD17" i="8"/>
  <c r="AE17" i="8"/>
  <c r="AF17" i="8"/>
  <c r="AG17" i="8"/>
  <c r="AH17" i="8"/>
  <c r="AI17" i="8"/>
  <c r="AC18" i="8"/>
  <c r="AA18" i="8" s="1"/>
  <c r="AD18" i="8"/>
  <c r="AE18" i="8"/>
  <c r="AF18" i="8"/>
  <c r="AG18" i="8"/>
  <c r="AH18" i="8"/>
  <c r="AI18" i="8"/>
  <c r="AC19" i="8"/>
  <c r="AA19" i="8" s="1"/>
  <c r="AD19" i="8"/>
  <c r="AE19" i="8"/>
  <c r="AF19" i="8"/>
  <c r="AG19" i="8"/>
  <c r="AH19" i="8"/>
  <c r="AI19" i="8"/>
  <c r="AC20" i="8"/>
  <c r="AA20" i="8" s="1"/>
  <c r="AD20" i="8"/>
  <c r="AE20" i="8"/>
  <c r="AF20" i="8"/>
  <c r="AG20" i="8"/>
  <c r="AH20" i="8"/>
  <c r="AI20" i="8"/>
  <c r="AD4" i="8"/>
  <c r="AE4" i="8"/>
  <c r="AF4" i="8"/>
  <c r="AG4" i="8"/>
  <c r="AH4" i="8"/>
  <c r="AI4" i="8"/>
  <c r="AC4" i="8"/>
  <c r="AA4" i="8" s="1"/>
  <c r="Q5" i="8"/>
  <c r="R5" i="8"/>
  <c r="S5" i="8"/>
  <c r="T5" i="8"/>
  <c r="U5" i="8"/>
  <c r="V5" i="8"/>
  <c r="W5" i="8"/>
  <c r="Q6" i="8"/>
  <c r="R6" i="8"/>
  <c r="S6" i="8"/>
  <c r="T6" i="8"/>
  <c r="U6" i="8"/>
  <c r="V6" i="8"/>
  <c r="W6" i="8"/>
  <c r="Q7" i="8"/>
  <c r="R7" i="8"/>
  <c r="S7" i="8"/>
  <c r="T7" i="8"/>
  <c r="U7" i="8"/>
  <c r="V7" i="8"/>
  <c r="W7" i="8"/>
  <c r="Q8" i="8"/>
  <c r="R8" i="8"/>
  <c r="S8" i="8"/>
  <c r="T8" i="8"/>
  <c r="U8" i="8"/>
  <c r="V8" i="8"/>
  <c r="W8" i="8"/>
  <c r="Q9" i="8"/>
  <c r="R9" i="8"/>
  <c r="S9" i="8"/>
  <c r="T9" i="8"/>
  <c r="U9" i="8"/>
  <c r="V9" i="8"/>
  <c r="W9" i="8"/>
  <c r="Q10" i="8"/>
  <c r="R10" i="8"/>
  <c r="S10" i="8"/>
  <c r="T10" i="8"/>
  <c r="U10" i="8"/>
  <c r="V10" i="8"/>
  <c r="W10" i="8"/>
  <c r="Q11" i="8"/>
  <c r="R11" i="8"/>
  <c r="S11" i="8"/>
  <c r="T11" i="8"/>
  <c r="U11" i="8"/>
  <c r="V11" i="8"/>
  <c r="W11" i="8"/>
  <c r="Q12" i="8"/>
  <c r="R12" i="8"/>
  <c r="S12" i="8"/>
  <c r="T12" i="8"/>
  <c r="U12" i="8"/>
  <c r="V12" i="8"/>
  <c r="W12" i="8"/>
  <c r="Q13" i="8"/>
  <c r="R13" i="8"/>
  <c r="S13" i="8"/>
  <c r="T13" i="8"/>
  <c r="U13" i="8"/>
  <c r="V13" i="8"/>
  <c r="W13" i="8"/>
  <c r="Q14" i="8"/>
  <c r="R14" i="8"/>
  <c r="S14" i="8"/>
  <c r="T14" i="8"/>
  <c r="U14" i="8"/>
  <c r="V14" i="8"/>
  <c r="W14" i="8"/>
  <c r="Q15" i="8"/>
  <c r="R15" i="8"/>
  <c r="S15" i="8"/>
  <c r="T15" i="8"/>
  <c r="U15" i="8"/>
  <c r="V15" i="8"/>
  <c r="W15" i="8"/>
  <c r="Q16" i="8"/>
  <c r="R16" i="8"/>
  <c r="S16" i="8"/>
  <c r="T16" i="8"/>
  <c r="U16" i="8"/>
  <c r="V16" i="8"/>
  <c r="W16" i="8"/>
  <c r="Q17" i="8"/>
  <c r="R17" i="8"/>
  <c r="S17" i="8"/>
  <c r="T17" i="8"/>
  <c r="U17" i="8"/>
  <c r="V17" i="8"/>
  <c r="W17" i="8"/>
  <c r="Q18" i="8"/>
  <c r="R18" i="8"/>
  <c r="S18" i="8"/>
  <c r="T18" i="8"/>
  <c r="U18" i="8"/>
  <c r="V18" i="8"/>
  <c r="W18" i="8"/>
  <c r="Q19" i="8"/>
  <c r="R19" i="8"/>
  <c r="S19" i="8"/>
  <c r="T19" i="8"/>
  <c r="U19" i="8"/>
  <c r="V19" i="8"/>
  <c r="W19" i="8"/>
  <c r="Q20" i="8"/>
  <c r="R20" i="8"/>
  <c r="S20" i="8"/>
  <c r="T20" i="8"/>
  <c r="U20" i="8"/>
  <c r="V20" i="8"/>
  <c r="W20" i="8"/>
  <c r="Q4" i="8"/>
  <c r="R4" i="8"/>
  <c r="S4" i="8"/>
  <c r="T4" i="8"/>
  <c r="U4" i="8"/>
  <c r="V4" i="8"/>
  <c r="W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4" i="8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12" i="8"/>
  <c r="F12" i="8" s="1"/>
  <c r="E13" i="8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4" i="8"/>
  <c r="F4" i="8" s="1"/>
  <c r="P4" i="8" s="1"/>
  <c r="F22" i="8" l="1"/>
  <c r="P22" i="8" s="1"/>
  <c r="F21" i="8"/>
  <c r="P21" i="8" s="1"/>
  <c r="I22" i="8"/>
  <c r="S22" i="8" s="1"/>
  <c r="L22" i="8"/>
  <c r="V22" i="8" s="1"/>
  <c r="M21" i="8"/>
  <c r="W21" i="8" s="1"/>
  <c r="L21" i="8"/>
  <c r="V21" i="8" s="1"/>
  <c r="K21" i="8"/>
  <c r="U21" i="8" s="1"/>
  <c r="M22" i="8"/>
  <c r="W22" i="8" s="1"/>
  <c r="K22" i="8"/>
  <c r="U22" i="8" s="1"/>
  <c r="J22" i="8"/>
  <c r="T22" i="8" s="1"/>
  <c r="P8" i="8"/>
  <c r="P17" i="8"/>
  <c r="P14" i="8"/>
  <c r="P5" i="8"/>
  <c r="P11" i="8"/>
  <c r="P20" i="8"/>
  <c r="P9" i="8"/>
  <c r="P18" i="8"/>
  <c r="P6" i="8"/>
  <c r="P15" i="8"/>
  <c r="P12" i="8"/>
  <c r="P19" i="8"/>
  <c r="P16" i="8"/>
  <c r="P10" i="8"/>
  <c r="P7" i="8"/>
  <c r="O14" i="8"/>
  <c r="O12" i="8"/>
  <c r="O13" i="8"/>
  <c r="O10" i="8"/>
  <c r="O16" i="8"/>
  <c r="O8" i="8"/>
  <c r="O19" i="8"/>
  <c r="O15" i="8"/>
  <c r="O11" i="8"/>
  <c r="O7" i="8"/>
  <c r="O20" i="8"/>
  <c r="O6" i="8"/>
  <c r="F13" i="8"/>
  <c r="P13" i="8" s="1"/>
  <c r="O17" i="8"/>
  <c r="O9" i="8"/>
  <c r="O5" i="8"/>
  <c r="O18" i="8"/>
  <c r="O4" i="8"/>
  <c r="I25" i="6" l="1"/>
  <c r="H25" i="6"/>
  <c r="G25" i="6"/>
  <c r="I24" i="6"/>
  <c r="H24" i="6"/>
  <c r="G24" i="6"/>
  <c r="I23" i="6"/>
  <c r="H23" i="6"/>
  <c r="G23" i="6"/>
  <c r="J17" i="6"/>
  <c r="I17" i="6"/>
  <c r="H17" i="6"/>
  <c r="G17" i="6"/>
  <c r="J16" i="6"/>
  <c r="I16" i="6"/>
  <c r="H16" i="6"/>
  <c r="G16" i="6"/>
  <c r="G12" i="6"/>
  <c r="J14" i="6"/>
  <c r="I14" i="6"/>
  <c r="H14" i="6"/>
  <c r="G14" i="6"/>
  <c r="H12" i="6"/>
  <c r="H13" i="6"/>
  <c r="G13" i="6"/>
  <c r="T43" i="7"/>
  <c r="U43" i="7"/>
  <c r="V43" i="7"/>
  <c r="W43" i="7"/>
  <c r="Y43" i="7"/>
  <c r="T44" i="7"/>
  <c r="U44" i="7"/>
  <c r="V44" i="7"/>
  <c r="W44" i="7"/>
  <c r="Y44" i="7"/>
  <c r="T45" i="7"/>
  <c r="U45" i="7"/>
  <c r="V45" i="7"/>
  <c r="W45" i="7"/>
  <c r="Y45" i="7"/>
  <c r="T46" i="7"/>
  <c r="U46" i="7"/>
  <c r="V46" i="7"/>
  <c r="W46" i="7"/>
  <c r="Y46" i="7"/>
  <c r="T47" i="7"/>
  <c r="U47" i="7"/>
  <c r="V47" i="7"/>
  <c r="W47" i="7"/>
  <c r="Y47" i="7"/>
  <c r="T48" i="7"/>
  <c r="U48" i="7"/>
  <c r="V48" i="7"/>
  <c r="W48" i="7"/>
  <c r="Y48" i="7"/>
  <c r="S44" i="7"/>
  <c r="S45" i="7"/>
  <c r="S46" i="7"/>
  <c r="S47" i="7"/>
  <c r="S48" i="7"/>
  <c r="S43" i="7"/>
  <c r="Y28" i="7"/>
  <c r="Y29" i="7"/>
  <c r="Y30" i="7"/>
  <c r="Y31" i="7"/>
  <c r="Y32" i="7"/>
  <c r="Y27" i="7"/>
  <c r="T11" i="7"/>
  <c r="W11" i="7"/>
  <c r="X11" i="7"/>
  <c r="Y11" i="7"/>
  <c r="T12" i="7"/>
  <c r="W12" i="7"/>
  <c r="X12" i="7"/>
  <c r="Y12" i="7"/>
  <c r="T13" i="7"/>
  <c r="W13" i="7"/>
  <c r="X13" i="7"/>
  <c r="Y13" i="7"/>
  <c r="T14" i="7"/>
  <c r="W14" i="7"/>
  <c r="X14" i="7"/>
  <c r="Y14" i="7"/>
  <c r="T15" i="7"/>
  <c r="W15" i="7"/>
  <c r="X15" i="7"/>
  <c r="Y15" i="7"/>
  <c r="T16" i="7"/>
  <c r="W16" i="7"/>
  <c r="X16" i="7"/>
  <c r="Y16" i="7"/>
  <c r="S12" i="7"/>
  <c r="S13" i="7"/>
  <c r="S14" i="7"/>
  <c r="S15" i="7"/>
  <c r="S16" i="7"/>
  <c r="S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11" i="7"/>
  <c r="U24" i="5" l="1"/>
  <c r="V26" i="5"/>
  <c r="V27" i="5"/>
  <c r="V28" i="5"/>
  <c r="T29" i="5"/>
  <c r="U29" i="5"/>
  <c r="T23" i="5"/>
  <c r="T10" i="5"/>
  <c r="AI30" i="5"/>
  <c r="T30" i="5" s="1"/>
  <c r="AJ30" i="5"/>
  <c r="U30" i="5" s="1"/>
  <c r="AK30" i="5"/>
  <c r="V30" i="5" s="1"/>
  <c r="AI29" i="5"/>
  <c r="AJ23" i="5"/>
  <c r="U23" i="5" s="1"/>
  <c r="AK23" i="5"/>
  <c r="V23" i="5" s="1"/>
  <c r="AJ24" i="5"/>
  <c r="AK24" i="5"/>
  <c r="V24" i="5" s="1"/>
  <c r="AJ25" i="5"/>
  <c r="U25" i="5" s="1"/>
  <c r="AK25" i="5"/>
  <c r="V25" i="5" s="1"/>
  <c r="AJ26" i="5"/>
  <c r="U26" i="5" s="1"/>
  <c r="AK26" i="5"/>
  <c r="AJ27" i="5"/>
  <c r="U27" i="5" s="1"/>
  <c r="AK27" i="5"/>
  <c r="AJ28" i="5"/>
  <c r="U28" i="5" s="1"/>
  <c r="AK28" i="5"/>
  <c r="AJ29" i="5"/>
  <c r="AK29" i="5"/>
  <c r="V29" i="5" s="1"/>
  <c r="AI24" i="5"/>
  <c r="T24" i="5" s="1"/>
  <c r="AI25" i="5"/>
  <c r="T25" i="5" s="1"/>
  <c r="AI26" i="5"/>
  <c r="T26" i="5" s="1"/>
  <c r="AI27" i="5"/>
  <c r="T27" i="5" s="1"/>
  <c r="AI28" i="5"/>
  <c r="T28" i="5" s="1"/>
  <c r="AI23" i="5"/>
  <c r="AI10" i="5"/>
  <c r="AJ10" i="5"/>
  <c r="U10" i="5" s="1"/>
  <c r="AK10" i="5"/>
  <c r="V10" i="5" s="1"/>
  <c r="AI3" i="3"/>
  <c r="AJ13" i="3"/>
  <c r="AK13" i="3"/>
  <c r="AJ14" i="3"/>
  <c r="AK14" i="3"/>
  <c r="AJ15" i="3"/>
  <c r="AK15" i="3"/>
  <c r="AJ16" i="3"/>
  <c r="AK16" i="3"/>
  <c r="V16" i="3" s="1"/>
  <c r="AJ17" i="3"/>
  <c r="AK17" i="3"/>
  <c r="AJ18" i="3"/>
  <c r="AK18" i="3"/>
  <c r="AJ19" i="3"/>
  <c r="AK19" i="3"/>
  <c r="AI14" i="3"/>
  <c r="AI15" i="3"/>
  <c r="AI16" i="3"/>
  <c r="AI17" i="3"/>
  <c r="AI18" i="3"/>
  <c r="AI19" i="3"/>
  <c r="AI13" i="3"/>
  <c r="A13" i="3"/>
  <c r="A14" i="3" s="1"/>
  <c r="A23" i="5"/>
  <c r="A13" i="5"/>
  <c r="A3" i="5"/>
  <c r="A13" i="4"/>
  <c r="A3" i="4"/>
  <c r="A3" i="3"/>
  <c r="A4" i="3" s="1"/>
  <c r="A5" i="3" s="1"/>
  <c r="A6" i="3" s="1"/>
  <c r="A7" i="3" s="1"/>
  <c r="A8" i="3" s="1"/>
  <c r="A9" i="3" s="1"/>
  <c r="A10" i="3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13" i="1"/>
  <c r="S23" i="5" l="1"/>
  <c r="C10" i="3"/>
  <c r="R14" i="3"/>
  <c r="P14" i="3"/>
  <c r="N14" i="3"/>
  <c r="L14" i="3"/>
  <c r="J14" i="3"/>
  <c r="H14" i="3"/>
  <c r="F14" i="3"/>
  <c r="D14" i="3"/>
  <c r="A15" i="3"/>
  <c r="S14" i="3"/>
  <c r="Q14" i="3"/>
  <c r="O14" i="3"/>
  <c r="M14" i="3"/>
  <c r="K14" i="3"/>
  <c r="I14" i="3"/>
  <c r="G14" i="3"/>
  <c r="E14" i="3"/>
  <c r="C14" i="3"/>
  <c r="D13" i="3"/>
  <c r="F13" i="3"/>
  <c r="H13" i="3"/>
  <c r="J13" i="3"/>
  <c r="L13" i="3"/>
  <c r="N13" i="3"/>
  <c r="P13" i="3"/>
  <c r="R13" i="3"/>
  <c r="C13" i="3"/>
  <c r="E13" i="3"/>
  <c r="G13" i="3"/>
  <c r="I13" i="3"/>
  <c r="K13" i="3"/>
  <c r="W13" i="3" s="1"/>
  <c r="Z13" i="3" s="1"/>
  <c r="M13" i="3"/>
  <c r="O13" i="3"/>
  <c r="Q13" i="3"/>
  <c r="S13" i="3"/>
  <c r="C23" i="5"/>
  <c r="Y23" i="5" s="1"/>
  <c r="AB23" i="5" s="1"/>
  <c r="E23" i="5"/>
  <c r="G23" i="5"/>
  <c r="K23" i="5"/>
  <c r="O23" i="5"/>
  <c r="A24" i="5"/>
  <c r="R23" i="5"/>
  <c r="P23" i="5"/>
  <c r="N23" i="5"/>
  <c r="L23" i="5"/>
  <c r="J23" i="5"/>
  <c r="H23" i="5"/>
  <c r="D23" i="5"/>
  <c r="F23" i="5"/>
  <c r="I23" i="5"/>
  <c r="M23" i="5"/>
  <c r="Q23" i="5"/>
  <c r="S13" i="5"/>
  <c r="Q13" i="5"/>
  <c r="O13" i="5"/>
  <c r="M13" i="5"/>
  <c r="K13" i="5"/>
  <c r="I13" i="5"/>
  <c r="G13" i="5"/>
  <c r="E13" i="5"/>
  <c r="C13" i="5"/>
  <c r="C3" i="5"/>
  <c r="E3" i="5"/>
  <c r="G3" i="5"/>
  <c r="I3" i="5"/>
  <c r="K3" i="5"/>
  <c r="M3" i="5"/>
  <c r="O3" i="5"/>
  <c r="Q3" i="5"/>
  <c r="S3" i="5"/>
  <c r="R13" i="5"/>
  <c r="N13" i="5"/>
  <c r="J13" i="5"/>
  <c r="F13" i="5"/>
  <c r="D3" i="5"/>
  <c r="H3" i="5"/>
  <c r="L3" i="5"/>
  <c r="P3" i="5"/>
  <c r="E3" i="3"/>
  <c r="P13" i="5"/>
  <c r="L13" i="5"/>
  <c r="H13" i="5"/>
  <c r="D13" i="5"/>
  <c r="F3" i="5"/>
  <c r="J3" i="5"/>
  <c r="N3" i="5"/>
  <c r="R3" i="5"/>
  <c r="D3" i="3"/>
  <c r="F3" i="3"/>
  <c r="H3" i="3"/>
  <c r="J3" i="3"/>
  <c r="L3" i="3"/>
  <c r="N3" i="3"/>
  <c r="P3" i="3"/>
  <c r="R3" i="3"/>
  <c r="S9" i="4"/>
  <c r="K9" i="4"/>
  <c r="S8" i="4"/>
  <c r="K8" i="4"/>
  <c r="S7" i="4"/>
  <c r="K7" i="4"/>
  <c r="S6" i="4"/>
  <c r="K6" i="4"/>
  <c r="S5" i="4"/>
  <c r="K5" i="4"/>
  <c r="S4" i="4"/>
  <c r="K4" i="4"/>
  <c r="S3" i="4"/>
  <c r="K3" i="4"/>
  <c r="X3" i="4" s="1"/>
  <c r="AA3" i="4" s="1"/>
  <c r="S13" i="4"/>
  <c r="Q13" i="4"/>
  <c r="O13" i="4"/>
  <c r="M13" i="4"/>
  <c r="K13" i="4"/>
  <c r="I13" i="4"/>
  <c r="G13" i="4"/>
  <c r="E13" i="4"/>
  <c r="R10" i="3"/>
  <c r="P10" i="3"/>
  <c r="N10" i="3"/>
  <c r="L10" i="3"/>
  <c r="J10" i="3"/>
  <c r="H10" i="3"/>
  <c r="F10" i="3"/>
  <c r="D10" i="3"/>
  <c r="R9" i="3"/>
  <c r="P9" i="3"/>
  <c r="N9" i="3"/>
  <c r="L9" i="3"/>
  <c r="J9" i="3"/>
  <c r="H9" i="3"/>
  <c r="F9" i="3"/>
  <c r="D9" i="3"/>
  <c r="R8" i="3"/>
  <c r="P8" i="3"/>
  <c r="N8" i="3"/>
  <c r="L8" i="3"/>
  <c r="J8" i="3"/>
  <c r="H8" i="3"/>
  <c r="F8" i="3"/>
  <c r="D8" i="3"/>
  <c r="R7" i="3"/>
  <c r="P7" i="3"/>
  <c r="N7" i="3"/>
  <c r="L7" i="3"/>
  <c r="J7" i="3"/>
  <c r="H7" i="3"/>
  <c r="F7" i="3"/>
  <c r="D7" i="3"/>
  <c r="R6" i="3"/>
  <c r="P6" i="3"/>
  <c r="N6" i="3"/>
  <c r="L6" i="3"/>
  <c r="J6" i="3"/>
  <c r="H6" i="3"/>
  <c r="F6" i="3"/>
  <c r="D6" i="3"/>
  <c r="R5" i="3"/>
  <c r="P5" i="3"/>
  <c r="N5" i="3"/>
  <c r="L5" i="3"/>
  <c r="J5" i="3"/>
  <c r="H5" i="3"/>
  <c r="F5" i="3"/>
  <c r="D5" i="3"/>
  <c r="R4" i="3"/>
  <c r="P4" i="3"/>
  <c r="N4" i="3"/>
  <c r="L4" i="3"/>
  <c r="J4" i="3"/>
  <c r="H4" i="3"/>
  <c r="F4" i="3"/>
  <c r="D4" i="3"/>
  <c r="Q3" i="3"/>
  <c r="M3" i="3"/>
  <c r="I3" i="3"/>
  <c r="R13" i="4"/>
  <c r="P13" i="4"/>
  <c r="N13" i="4"/>
  <c r="L13" i="4"/>
  <c r="J13" i="4"/>
  <c r="H13" i="4"/>
  <c r="F13" i="4"/>
  <c r="D13" i="4"/>
  <c r="S10" i="3"/>
  <c r="Q10" i="3"/>
  <c r="O10" i="3"/>
  <c r="M10" i="3"/>
  <c r="K10" i="3"/>
  <c r="I10" i="3"/>
  <c r="G10" i="3"/>
  <c r="E10" i="3"/>
  <c r="S9" i="3"/>
  <c r="Q9" i="3"/>
  <c r="O9" i="3"/>
  <c r="M9" i="3"/>
  <c r="K9" i="3"/>
  <c r="I9" i="3"/>
  <c r="G9" i="3"/>
  <c r="E9" i="3"/>
  <c r="S8" i="3"/>
  <c r="Q8" i="3"/>
  <c r="O8" i="3"/>
  <c r="M8" i="3"/>
  <c r="K8" i="3"/>
  <c r="I8" i="3"/>
  <c r="G8" i="3"/>
  <c r="E8" i="3"/>
  <c r="S7" i="3"/>
  <c r="Q7" i="3"/>
  <c r="O7" i="3"/>
  <c r="M7" i="3"/>
  <c r="K7" i="3"/>
  <c r="I7" i="3"/>
  <c r="G7" i="3"/>
  <c r="E7" i="3"/>
  <c r="S6" i="3"/>
  <c r="Q6" i="3"/>
  <c r="O6" i="3"/>
  <c r="M6" i="3"/>
  <c r="K6" i="3"/>
  <c r="I6" i="3"/>
  <c r="G6" i="3"/>
  <c r="E6" i="3"/>
  <c r="S5" i="3"/>
  <c r="Q5" i="3"/>
  <c r="O5" i="3"/>
  <c r="M5" i="3"/>
  <c r="K5" i="3"/>
  <c r="I5" i="3"/>
  <c r="G5" i="3"/>
  <c r="E5" i="3"/>
  <c r="S4" i="3"/>
  <c r="Q4" i="3"/>
  <c r="O4" i="3"/>
  <c r="M4" i="3"/>
  <c r="K4" i="3"/>
  <c r="I4" i="3"/>
  <c r="G4" i="3"/>
  <c r="E4" i="3"/>
  <c r="S3" i="3"/>
  <c r="O3" i="3"/>
  <c r="K3" i="3"/>
  <c r="G3" i="3"/>
  <c r="A14" i="5"/>
  <c r="F14" i="5" s="1"/>
  <c r="C9" i="3"/>
  <c r="C3" i="3"/>
  <c r="C7" i="3"/>
  <c r="C5" i="3"/>
  <c r="C8" i="3"/>
  <c r="C6" i="3"/>
  <c r="C4" i="3"/>
  <c r="A4" i="5"/>
  <c r="E4" i="5" s="1"/>
  <c r="A4" i="4"/>
  <c r="C3" i="4"/>
  <c r="Y3" i="4" s="1"/>
  <c r="AB3" i="4" s="1"/>
  <c r="AJ3" i="3" l="1"/>
  <c r="U3" i="3" s="1"/>
  <c r="AK3" i="3"/>
  <c r="V3" i="3" s="1"/>
  <c r="T3" i="3"/>
  <c r="G2" i="11" s="1"/>
  <c r="AI9" i="3"/>
  <c r="AJ9" i="3"/>
  <c r="U9" i="3" s="1"/>
  <c r="AK9" i="3"/>
  <c r="V9" i="3" s="1"/>
  <c r="U14" i="3"/>
  <c r="T14" i="3"/>
  <c r="V14" i="3"/>
  <c r="T13" i="3"/>
  <c r="U13" i="3"/>
  <c r="V13" i="3"/>
  <c r="AI4" i="3"/>
  <c r="T4" i="3" s="1"/>
  <c r="G3" i="11" s="1"/>
  <c r="AJ4" i="3"/>
  <c r="U4" i="3" s="1"/>
  <c r="AK4" i="3"/>
  <c r="V4" i="3" s="1"/>
  <c r="AI8" i="3"/>
  <c r="AJ8" i="3"/>
  <c r="U8" i="3" s="1"/>
  <c r="AK8" i="3"/>
  <c r="V8" i="3" s="1"/>
  <c r="AI5" i="3"/>
  <c r="T5" i="3" s="1"/>
  <c r="G4" i="11" s="1"/>
  <c r="AJ5" i="3"/>
  <c r="U5" i="3" s="1"/>
  <c r="AK5" i="3"/>
  <c r="V5" i="3" s="1"/>
  <c r="AI6" i="3"/>
  <c r="AJ6" i="3"/>
  <c r="U6" i="3" s="1"/>
  <c r="AK6" i="3"/>
  <c r="V6" i="3" s="1"/>
  <c r="AI7" i="3"/>
  <c r="AJ7" i="3"/>
  <c r="U7" i="3" s="1"/>
  <c r="AK7" i="3"/>
  <c r="V7" i="3" s="1"/>
  <c r="V13" i="4"/>
  <c r="T13" i="4"/>
  <c r="U13" i="4"/>
  <c r="U3" i="4"/>
  <c r="T3" i="4"/>
  <c r="V3" i="4"/>
  <c r="T4" i="4"/>
  <c r="V4" i="4"/>
  <c r="U4" i="4"/>
  <c r="U5" i="4"/>
  <c r="T5" i="4"/>
  <c r="V5" i="4"/>
  <c r="T6" i="4"/>
  <c r="V6" i="4"/>
  <c r="U6" i="4"/>
  <c r="U7" i="4"/>
  <c r="T7" i="4"/>
  <c r="V7" i="4"/>
  <c r="T8" i="4"/>
  <c r="V8" i="4"/>
  <c r="U8" i="4"/>
  <c r="U9" i="4"/>
  <c r="T9" i="4"/>
  <c r="V9" i="4"/>
  <c r="W3" i="3"/>
  <c r="Z3" i="3" s="1"/>
  <c r="Y3" i="3"/>
  <c r="AB3" i="3" s="1"/>
  <c r="X3" i="3"/>
  <c r="AA3" i="3" s="1"/>
  <c r="W4" i="3"/>
  <c r="Z4" i="3" s="1"/>
  <c r="Y4" i="3"/>
  <c r="AB4" i="3" s="1"/>
  <c r="X4" i="3"/>
  <c r="AA4" i="3" s="1"/>
  <c r="W5" i="3"/>
  <c r="Z5" i="3" s="1"/>
  <c r="Y5" i="3"/>
  <c r="AB5" i="3" s="1"/>
  <c r="X5" i="3"/>
  <c r="AA5" i="3" s="1"/>
  <c r="W6" i="3"/>
  <c r="Z6" i="3" s="1"/>
  <c r="X6" i="3"/>
  <c r="AA6" i="3" s="1"/>
  <c r="Y6" i="3"/>
  <c r="AB6" i="3" s="1"/>
  <c r="W7" i="3"/>
  <c r="Z7" i="3" s="1"/>
  <c r="Y7" i="3"/>
  <c r="AB7" i="3" s="1"/>
  <c r="X7" i="3"/>
  <c r="AA7" i="3" s="1"/>
  <c r="W8" i="3"/>
  <c r="Z8" i="3" s="1"/>
  <c r="X8" i="3"/>
  <c r="AA8" i="3" s="1"/>
  <c r="Y8" i="3"/>
  <c r="AB8" i="3" s="1"/>
  <c r="W9" i="3"/>
  <c r="Z9" i="3" s="1"/>
  <c r="Y9" i="3"/>
  <c r="AB9" i="3" s="1"/>
  <c r="X9" i="3"/>
  <c r="AA9" i="3" s="1"/>
  <c r="O4" i="5"/>
  <c r="A5" i="5"/>
  <c r="F4" i="5"/>
  <c r="C4" i="5"/>
  <c r="J4" i="5"/>
  <c r="N4" i="5"/>
  <c r="R4" i="5"/>
  <c r="I4" i="5"/>
  <c r="M4" i="5"/>
  <c r="Q4" i="5"/>
  <c r="D4" i="5"/>
  <c r="H4" i="5"/>
  <c r="G4" i="5"/>
  <c r="L4" i="5"/>
  <c r="P4" i="5"/>
  <c r="S4" i="5"/>
  <c r="K4" i="5"/>
  <c r="W13" i="5"/>
  <c r="Z13" i="5" s="1"/>
  <c r="Y13" i="5"/>
  <c r="AB13" i="5" s="1"/>
  <c r="X13" i="5"/>
  <c r="AA13" i="5" s="1"/>
  <c r="W23" i="5"/>
  <c r="Z23" i="5" s="1"/>
  <c r="W14" i="3"/>
  <c r="Z14" i="3" s="1"/>
  <c r="Y14" i="3"/>
  <c r="AB14" i="3" s="1"/>
  <c r="X14" i="3"/>
  <c r="AA14" i="3" s="1"/>
  <c r="X13" i="3"/>
  <c r="AA13" i="3" s="1"/>
  <c r="Y13" i="3"/>
  <c r="AB13" i="3" s="1"/>
  <c r="S15" i="3"/>
  <c r="Q15" i="3"/>
  <c r="O15" i="3"/>
  <c r="M15" i="3"/>
  <c r="K15" i="3"/>
  <c r="I15" i="3"/>
  <c r="G15" i="3"/>
  <c r="E15" i="3"/>
  <c r="C15" i="3"/>
  <c r="A16" i="3"/>
  <c r="R15" i="3"/>
  <c r="P15" i="3"/>
  <c r="N15" i="3"/>
  <c r="L15" i="3"/>
  <c r="J15" i="3"/>
  <c r="H15" i="3"/>
  <c r="F15" i="3"/>
  <c r="D15" i="3"/>
  <c r="A25" i="5"/>
  <c r="R24" i="5"/>
  <c r="P24" i="5"/>
  <c r="N24" i="5"/>
  <c r="L24" i="5"/>
  <c r="J24" i="5"/>
  <c r="H24" i="5"/>
  <c r="F24" i="5"/>
  <c r="D24" i="5"/>
  <c r="S24" i="5"/>
  <c r="O24" i="5"/>
  <c r="K24" i="5"/>
  <c r="G24" i="5"/>
  <c r="C24" i="5"/>
  <c r="Q24" i="5"/>
  <c r="M24" i="5"/>
  <c r="I24" i="5"/>
  <c r="E24" i="5"/>
  <c r="X23" i="5"/>
  <c r="AA23" i="5" s="1"/>
  <c r="Q14" i="5"/>
  <c r="M14" i="5"/>
  <c r="I14" i="5"/>
  <c r="E14" i="5"/>
  <c r="P14" i="5"/>
  <c r="L14" i="5"/>
  <c r="H14" i="5"/>
  <c r="D14" i="5"/>
  <c r="S14" i="5"/>
  <c r="O14" i="5"/>
  <c r="K14" i="5"/>
  <c r="G14" i="5"/>
  <c r="C14" i="5"/>
  <c r="R14" i="5"/>
  <c r="N14" i="5"/>
  <c r="J14" i="5"/>
  <c r="A15" i="5"/>
  <c r="W3" i="4"/>
  <c r="Z3" i="4" s="1"/>
  <c r="X4" i="4"/>
  <c r="AA4" i="4" s="1"/>
  <c r="C4" i="4"/>
  <c r="A5" i="4"/>
  <c r="G20" i="11" l="1"/>
  <c r="AG22" i="8"/>
  <c r="G13" i="11"/>
  <c r="AG21" i="8"/>
  <c r="G19" i="11"/>
  <c r="AF22" i="8"/>
  <c r="G12" i="11"/>
  <c r="AF21" i="8"/>
  <c r="G18" i="11"/>
  <c r="AE22" i="8"/>
  <c r="G11" i="11"/>
  <c r="AE21" i="8"/>
  <c r="G21" i="11"/>
  <c r="AH22" i="8"/>
  <c r="G14" i="11"/>
  <c r="AH21" i="8"/>
  <c r="G17" i="11"/>
  <c r="AD22" i="8"/>
  <c r="G10" i="11"/>
  <c r="AD21" i="8"/>
  <c r="G22" i="11"/>
  <c r="AI22" i="8"/>
  <c r="G15" i="11"/>
  <c r="AI21" i="8"/>
  <c r="G16" i="11"/>
  <c r="AC22" i="8"/>
  <c r="AA22" i="8" s="1"/>
  <c r="J13" i="6"/>
  <c r="G9" i="11"/>
  <c r="AC21" i="8"/>
  <c r="AA21" i="8" s="1"/>
  <c r="I13" i="6"/>
  <c r="V15" i="3"/>
  <c r="T15" i="3"/>
  <c r="U15" i="3"/>
  <c r="T6" i="3"/>
  <c r="G5" i="11" s="1"/>
  <c r="W15" i="3"/>
  <c r="Z15" i="3" s="1"/>
  <c r="Y15" i="3"/>
  <c r="AB15" i="3" s="1"/>
  <c r="X15" i="3"/>
  <c r="AA15" i="3" s="1"/>
  <c r="E5" i="5"/>
  <c r="I5" i="5"/>
  <c r="M5" i="5"/>
  <c r="Q5" i="5"/>
  <c r="D5" i="5"/>
  <c r="H5" i="5"/>
  <c r="L5" i="5"/>
  <c r="P5" i="5"/>
  <c r="A6" i="5"/>
  <c r="C5" i="5"/>
  <c r="G5" i="5"/>
  <c r="K5" i="5"/>
  <c r="O5" i="5"/>
  <c r="S5" i="5"/>
  <c r="J5" i="5"/>
  <c r="R5" i="5"/>
  <c r="F5" i="5"/>
  <c r="N5" i="5"/>
  <c r="W14" i="5"/>
  <c r="Z14" i="5" s="1"/>
  <c r="X14" i="5"/>
  <c r="AA14" i="5" s="1"/>
  <c r="Y14" i="5"/>
  <c r="AB14" i="5" s="1"/>
  <c r="A17" i="3"/>
  <c r="S16" i="3"/>
  <c r="Q16" i="3"/>
  <c r="O16" i="3"/>
  <c r="M16" i="3"/>
  <c r="K16" i="3"/>
  <c r="I16" i="3"/>
  <c r="G16" i="3"/>
  <c r="E16" i="3"/>
  <c r="C16" i="3"/>
  <c r="R16" i="3"/>
  <c r="P16" i="3"/>
  <c r="N16" i="3"/>
  <c r="L16" i="3"/>
  <c r="J16" i="3"/>
  <c r="H16" i="3"/>
  <c r="F16" i="3"/>
  <c r="D16" i="3"/>
  <c r="W24" i="5"/>
  <c r="Z24" i="5" s="1"/>
  <c r="X24" i="5"/>
  <c r="AA24" i="5" s="1"/>
  <c r="Y24" i="5"/>
  <c r="AB24" i="5" s="1"/>
  <c r="S25" i="5"/>
  <c r="Q25" i="5"/>
  <c r="O25" i="5"/>
  <c r="M25" i="5"/>
  <c r="K25" i="5"/>
  <c r="I25" i="5"/>
  <c r="G25" i="5"/>
  <c r="E25" i="5"/>
  <c r="C25" i="5"/>
  <c r="A26" i="5"/>
  <c r="R25" i="5"/>
  <c r="P25" i="5"/>
  <c r="N25" i="5"/>
  <c r="L25" i="5"/>
  <c r="J25" i="5"/>
  <c r="H25" i="5"/>
  <c r="F25" i="5"/>
  <c r="D25" i="5"/>
  <c r="D15" i="5"/>
  <c r="H15" i="5"/>
  <c r="E15" i="5"/>
  <c r="I15" i="5"/>
  <c r="M15" i="5"/>
  <c r="Q15" i="5"/>
  <c r="L15" i="5"/>
  <c r="N15" i="5"/>
  <c r="F15" i="5"/>
  <c r="J15" i="5"/>
  <c r="C15" i="5"/>
  <c r="G15" i="5"/>
  <c r="K15" i="5"/>
  <c r="W15" i="5" s="1"/>
  <c r="Z15" i="5" s="1"/>
  <c r="O15" i="5"/>
  <c r="S15" i="5"/>
  <c r="P15" i="5"/>
  <c r="R15" i="5"/>
  <c r="A16" i="5"/>
  <c r="W4" i="4"/>
  <c r="Z4" i="4" s="1"/>
  <c r="Y4" i="4"/>
  <c r="AB4" i="4" s="1"/>
  <c r="C5" i="4"/>
  <c r="A6" i="4"/>
  <c r="U16" i="3" l="1"/>
  <c r="T16" i="3"/>
  <c r="T7" i="3"/>
  <c r="G6" i="11" s="1"/>
  <c r="D6" i="5"/>
  <c r="H6" i="5"/>
  <c r="L6" i="5"/>
  <c r="P6" i="5"/>
  <c r="C6" i="5"/>
  <c r="G6" i="5"/>
  <c r="K6" i="5"/>
  <c r="O6" i="5"/>
  <c r="S6" i="5"/>
  <c r="F6" i="5"/>
  <c r="J6" i="5"/>
  <c r="N6" i="5"/>
  <c r="R6" i="5"/>
  <c r="I6" i="5"/>
  <c r="Q6" i="5"/>
  <c r="E6" i="5"/>
  <c r="M6" i="5"/>
  <c r="A7" i="5"/>
  <c r="Y15" i="5"/>
  <c r="AB15" i="5" s="1"/>
  <c r="X15" i="5"/>
  <c r="AA15" i="5" s="1"/>
  <c r="W16" i="3"/>
  <c r="Z16" i="3" s="1"/>
  <c r="X16" i="3"/>
  <c r="AA16" i="3" s="1"/>
  <c r="Y16" i="3"/>
  <c r="AB16" i="3" s="1"/>
  <c r="R17" i="3"/>
  <c r="P17" i="3"/>
  <c r="N17" i="3"/>
  <c r="L17" i="3"/>
  <c r="J17" i="3"/>
  <c r="H17" i="3"/>
  <c r="F17" i="3"/>
  <c r="D17" i="3"/>
  <c r="A18" i="3"/>
  <c r="S17" i="3"/>
  <c r="Q17" i="3"/>
  <c r="O17" i="3"/>
  <c r="M17" i="3"/>
  <c r="K17" i="3"/>
  <c r="I17" i="3"/>
  <c r="G17" i="3"/>
  <c r="E17" i="3"/>
  <c r="C17" i="3"/>
  <c r="W25" i="5"/>
  <c r="Z25" i="5" s="1"/>
  <c r="Y25" i="5"/>
  <c r="AB25" i="5" s="1"/>
  <c r="X25" i="5"/>
  <c r="AA25" i="5" s="1"/>
  <c r="S26" i="5"/>
  <c r="Q26" i="5"/>
  <c r="O26" i="5"/>
  <c r="M26" i="5"/>
  <c r="K26" i="5"/>
  <c r="I26" i="5"/>
  <c r="G26" i="5"/>
  <c r="E26" i="5"/>
  <c r="C26" i="5"/>
  <c r="A27" i="5"/>
  <c r="R26" i="5"/>
  <c r="P26" i="5"/>
  <c r="N26" i="5"/>
  <c r="L26" i="5"/>
  <c r="J26" i="5"/>
  <c r="H26" i="5"/>
  <c r="F26" i="5"/>
  <c r="D26" i="5"/>
  <c r="C16" i="5"/>
  <c r="G16" i="5"/>
  <c r="K16" i="5"/>
  <c r="W16" i="5" s="1"/>
  <c r="Z16" i="5" s="1"/>
  <c r="O16" i="5"/>
  <c r="S16" i="5"/>
  <c r="J16" i="5"/>
  <c r="R16" i="5"/>
  <c r="D16" i="5"/>
  <c r="L16" i="5"/>
  <c r="E16" i="5"/>
  <c r="I16" i="5"/>
  <c r="M16" i="5"/>
  <c r="Q16" i="5"/>
  <c r="F16" i="5"/>
  <c r="N16" i="5"/>
  <c r="H16" i="5"/>
  <c r="P16" i="5"/>
  <c r="A17" i="5"/>
  <c r="C6" i="4"/>
  <c r="A7" i="4"/>
  <c r="U17" i="3" l="1"/>
  <c r="V17" i="3"/>
  <c r="T17" i="3"/>
  <c r="T9" i="3"/>
  <c r="G8" i="11" s="1"/>
  <c r="T8" i="3"/>
  <c r="G7" i="11" s="1"/>
  <c r="C7" i="5"/>
  <c r="G7" i="5"/>
  <c r="K7" i="5"/>
  <c r="O7" i="5"/>
  <c r="S7" i="5"/>
  <c r="F7" i="5"/>
  <c r="J7" i="5"/>
  <c r="N7" i="5"/>
  <c r="R7" i="5"/>
  <c r="E7" i="5"/>
  <c r="I7" i="5"/>
  <c r="M7" i="5"/>
  <c r="Q7" i="5"/>
  <c r="H7" i="5"/>
  <c r="P7" i="5"/>
  <c r="D7" i="5"/>
  <c r="L7" i="5"/>
  <c r="A8" i="5"/>
  <c r="X16" i="5"/>
  <c r="AA16" i="5" s="1"/>
  <c r="Y16" i="5"/>
  <c r="AB16" i="5" s="1"/>
  <c r="W17" i="3"/>
  <c r="Z17" i="3" s="1"/>
  <c r="A19" i="3"/>
  <c r="A20" i="3" s="1"/>
  <c r="S18" i="3"/>
  <c r="Q18" i="3"/>
  <c r="O18" i="3"/>
  <c r="M18" i="3"/>
  <c r="K18" i="3"/>
  <c r="I18" i="3"/>
  <c r="G18" i="3"/>
  <c r="E18" i="3"/>
  <c r="C18" i="3"/>
  <c r="R18" i="3"/>
  <c r="P18" i="3"/>
  <c r="N18" i="3"/>
  <c r="L18" i="3"/>
  <c r="J18" i="3"/>
  <c r="H18" i="3"/>
  <c r="F18" i="3"/>
  <c r="D18" i="3"/>
  <c r="Y17" i="3"/>
  <c r="AB17" i="3" s="1"/>
  <c r="X17" i="3"/>
  <c r="AA17" i="3" s="1"/>
  <c r="W26" i="5"/>
  <c r="Z26" i="5" s="1"/>
  <c r="Y26" i="5"/>
  <c r="AB26" i="5" s="1"/>
  <c r="X26" i="5"/>
  <c r="AA26" i="5" s="1"/>
  <c r="S27" i="5"/>
  <c r="Q27" i="5"/>
  <c r="O27" i="5"/>
  <c r="M27" i="5"/>
  <c r="K27" i="5"/>
  <c r="I27" i="5"/>
  <c r="G27" i="5"/>
  <c r="E27" i="5"/>
  <c r="C27" i="5"/>
  <c r="A28" i="5"/>
  <c r="R27" i="5"/>
  <c r="P27" i="5"/>
  <c r="N27" i="5"/>
  <c r="L27" i="5"/>
  <c r="J27" i="5"/>
  <c r="H27" i="5"/>
  <c r="F27" i="5"/>
  <c r="D27" i="5"/>
  <c r="E17" i="5"/>
  <c r="I17" i="5"/>
  <c r="M17" i="5"/>
  <c r="Q17" i="5"/>
  <c r="H17" i="5"/>
  <c r="P17" i="5"/>
  <c r="J17" i="5"/>
  <c r="R17" i="5"/>
  <c r="C17" i="5"/>
  <c r="G17" i="5"/>
  <c r="K17" i="5"/>
  <c r="W17" i="5" s="1"/>
  <c r="Z17" i="5" s="1"/>
  <c r="O17" i="5"/>
  <c r="S17" i="5"/>
  <c r="D17" i="5"/>
  <c r="L17" i="5"/>
  <c r="F17" i="5"/>
  <c r="N17" i="5"/>
  <c r="A18" i="5"/>
  <c r="W6" i="4"/>
  <c r="Z6" i="4" s="1"/>
  <c r="X6" i="4"/>
  <c r="AA6" i="4" s="1"/>
  <c r="Y6" i="4"/>
  <c r="AB6" i="4" s="1"/>
  <c r="C7" i="4"/>
  <c r="A8" i="4"/>
  <c r="T18" i="3" l="1"/>
  <c r="U18" i="3"/>
  <c r="V18" i="3"/>
  <c r="F8" i="5"/>
  <c r="J8" i="5"/>
  <c r="N8" i="5"/>
  <c r="R8" i="5"/>
  <c r="E8" i="5"/>
  <c r="I8" i="5"/>
  <c r="M8" i="5"/>
  <c r="Q8" i="5"/>
  <c r="D8" i="5"/>
  <c r="H8" i="5"/>
  <c r="L8" i="5"/>
  <c r="P8" i="5"/>
  <c r="G8" i="5"/>
  <c r="O8" i="5"/>
  <c r="C8" i="5"/>
  <c r="K8" i="5"/>
  <c r="S8" i="5"/>
  <c r="A9" i="5"/>
  <c r="Y17" i="5"/>
  <c r="AB17" i="5" s="1"/>
  <c r="X17" i="5"/>
  <c r="AA17" i="5" s="1"/>
  <c r="S20" i="3"/>
  <c r="D20" i="3"/>
  <c r="H20" i="3"/>
  <c r="L20" i="3"/>
  <c r="P20" i="3"/>
  <c r="G20" i="3"/>
  <c r="K20" i="3"/>
  <c r="O20" i="3"/>
  <c r="F20" i="3"/>
  <c r="J20" i="3"/>
  <c r="N20" i="3"/>
  <c r="R20" i="3"/>
  <c r="E20" i="3"/>
  <c r="I20" i="3"/>
  <c r="M20" i="3"/>
  <c r="Q20" i="3"/>
  <c r="R19" i="3"/>
  <c r="P19" i="3"/>
  <c r="N19" i="3"/>
  <c r="L19" i="3"/>
  <c r="J19" i="3"/>
  <c r="H19" i="3"/>
  <c r="F19" i="3"/>
  <c r="D19" i="3"/>
  <c r="S19" i="3"/>
  <c r="Q19" i="3"/>
  <c r="O19" i="3"/>
  <c r="M19" i="3"/>
  <c r="K19" i="3"/>
  <c r="I19" i="3"/>
  <c r="G19" i="3"/>
  <c r="E19" i="3"/>
  <c r="C19" i="3"/>
  <c r="W18" i="3"/>
  <c r="Z18" i="3" s="1"/>
  <c r="X18" i="3"/>
  <c r="AA18" i="3" s="1"/>
  <c r="Y18" i="3"/>
  <c r="AB18" i="3" s="1"/>
  <c r="W27" i="5"/>
  <c r="Z27" i="5" s="1"/>
  <c r="Y27" i="5"/>
  <c r="AB27" i="5" s="1"/>
  <c r="X27" i="5"/>
  <c r="AA27" i="5" s="1"/>
  <c r="S28" i="5"/>
  <c r="Q28" i="5"/>
  <c r="O28" i="5"/>
  <c r="M28" i="5"/>
  <c r="K28" i="5"/>
  <c r="I28" i="5"/>
  <c r="G28" i="5"/>
  <c r="E28" i="5"/>
  <c r="C28" i="5"/>
  <c r="A29" i="5"/>
  <c r="R28" i="5"/>
  <c r="P28" i="5"/>
  <c r="N28" i="5"/>
  <c r="L28" i="5"/>
  <c r="J28" i="5"/>
  <c r="H28" i="5"/>
  <c r="F28" i="5"/>
  <c r="D28" i="5"/>
  <c r="C18" i="5"/>
  <c r="G18" i="5"/>
  <c r="K18" i="5"/>
  <c r="W18" i="5" s="1"/>
  <c r="Z18" i="5" s="1"/>
  <c r="O18" i="5"/>
  <c r="S18" i="5"/>
  <c r="F18" i="5"/>
  <c r="N18" i="5"/>
  <c r="H18" i="5"/>
  <c r="P18" i="5"/>
  <c r="E18" i="5"/>
  <c r="I18" i="5"/>
  <c r="M18" i="5"/>
  <c r="Q18" i="5"/>
  <c r="J18" i="5"/>
  <c r="R18" i="5"/>
  <c r="D18" i="5"/>
  <c r="L18" i="5"/>
  <c r="A19" i="5"/>
  <c r="X7" i="4"/>
  <c r="AA7" i="4" s="1"/>
  <c r="W7" i="4"/>
  <c r="Z7" i="4" s="1"/>
  <c r="Y7" i="4"/>
  <c r="AB7" i="4" s="1"/>
  <c r="C8" i="4"/>
  <c r="A9" i="4"/>
  <c r="T19" i="3" l="1"/>
  <c r="U19" i="3"/>
  <c r="I12" i="6" s="1"/>
  <c r="V19" i="3"/>
  <c r="J12" i="6" s="1"/>
  <c r="E9" i="5"/>
  <c r="I9" i="5"/>
  <c r="M9" i="5"/>
  <c r="Q9" i="5"/>
  <c r="D9" i="5"/>
  <c r="H9" i="5"/>
  <c r="L9" i="5"/>
  <c r="P9" i="5"/>
  <c r="C9" i="5"/>
  <c r="G9" i="5"/>
  <c r="O9" i="5"/>
  <c r="F9" i="5"/>
  <c r="N9" i="5"/>
  <c r="K9" i="5"/>
  <c r="S9" i="5"/>
  <c r="J9" i="5"/>
  <c r="R9" i="5"/>
  <c r="A10" i="5"/>
  <c r="X18" i="5"/>
  <c r="AA18" i="5" s="1"/>
  <c r="Y18" i="5"/>
  <c r="AB18" i="5" s="1"/>
  <c r="W19" i="3"/>
  <c r="Z19" i="3" s="1"/>
  <c r="Y19" i="3"/>
  <c r="AB19" i="3" s="1"/>
  <c r="X19" i="3"/>
  <c r="AA19" i="3" s="1"/>
  <c r="W28" i="5"/>
  <c r="Z28" i="5" s="1"/>
  <c r="Y28" i="5"/>
  <c r="AB28" i="5" s="1"/>
  <c r="X28" i="5"/>
  <c r="AA28" i="5" s="1"/>
  <c r="S29" i="5"/>
  <c r="Q29" i="5"/>
  <c r="O29" i="5"/>
  <c r="M29" i="5"/>
  <c r="K29" i="5"/>
  <c r="I29" i="5"/>
  <c r="G29" i="5"/>
  <c r="E29" i="5"/>
  <c r="C29" i="5"/>
  <c r="A30" i="5"/>
  <c r="R29" i="5"/>
  <c r="P29" i="5"/>
  <c r="N29" i="5"/>
  <c r="L29" i="5"/>
  <c r="J29" i="5"/>
  <c r="H29" i="5"/>
  <c r="F29" i="5"/>
  <c r="D29" i="5"/>
  <c r="E19" i="5"/>
  <c r="I19" i="5"/>
  <c r="M19" i="5"/>
  <c r="Q19" i="5"/>
  <c r="D19" i="5"/>
  <c r="L19" i="5"/>
  <c r="F19" i="5"/>
  <c r="N19" i="5"/>
  <c r="C19" i="5"/>
  <c r="G19" i="5"/>
  <c r="K19" i="5"/>
  <c r="W19" i="5" s="1"/>
  <c r="Z19" i="5" s="1"/>
  <c r="O19" i="5"/>
  <c r="S19" i="5"/>
  <c r="H19" i="5"/>
  <c r="P19" i="5"/>
  <c r="J19" i="5"/>
  <c r="R19" i="5"/>
  <c r="A20" i="5"/>
  <c r="W8" i="4"/>
  <c r="Z8" i="4" s="1"/>
  <c r="X8" i="4"/>
  <c r="AA8" i="4" s="1"/>
  <c r="Y8" i="4"/>
  <c r="AB8" i="4" s="1"/>
  <c r="C13" i="4"/>
  <c r="A14" i="4"/>
  <c r="C9" i="4"/>
  <c r="A10" i="4"/>
  <c r="D10" i="5" l="1"/>
  <c r="H10" i="5"/>
  <c r="L10" i="5"/>
  <c r="P10" i="5"/>
  <c r="C10" i="5"/>
  <c r="G10" i="5"/>
  <c r="K10" i="5"/>
  <c r="W10" i="5" s="1"/>
  <c r="Z10" i="5" s="1"/>
  <c r="O10" i="5"/>
  <c r="S10" i="5"/>
  <c r="F10" i="5"/>
  <c r="N10" i="5"/>
  <c r="E10" i="5"/>
  <c r="M10" i="5"/>
  <c r="J10" i="5"/>
  <c r="R10" i="5"/>
  <c r="I10" i="5"/>
  <c r="Q10" i="5"/>
  <c r="Y19" i="5"/>
  <c r="AB19" i="5" s="1"/>
  <c r="X19" i="5"/>
  <c r="AA19" i="5" s="1"/>
  <c r="W29" i="5"/>
  <c r="Z29" i="5" s="1"/>
  <c r="Y29" i="5"/>
  <c r="AB29" i="5" s="1"/>
  <c r="X29" i="5"/>
  <c r="AA29" i="5" s="1"/>
  <c r="S30" i="5"/>
  <c r="Q30" i="5"/>
  <c r="O30" i="5"/>
  <c r="M30" i="5"/>
  <c r="K30" i="5"/>
  <c r="I30" i="5"/>
  <c r="G30" i="5"/>
  <c r="E30" i="5"/>
  <c r="C30" i="5"/>
  <c r="R30" i="5"/>
  <c r="P30" i="5"/>
  <c r="N30" i="5"/>
  <c r="L30" i="5"/>
  <c r="J30" i="5"/>
  <c r="H30" i="5"/>
  <c r="F30" i="5"/>
  <c r="D30" i="5"/>
  <c r="C20" i="5"/>
  <c r="D20" i="5"/>
  <c r="Z5" i="8" s="1"/>
  <c r="H20" i="5"/>
  <c r="Z9" i="8" s="1"/>
  <c r="L20" i="5"/>
  <c r="Z13" i="8" s="1"/>
  <c r="P20" i="5"/>
  <c r="Z17" i="8" s="1"/>
  <c r="K20" i="5"/>
  <c r="Z12" i="8" s="1"/>
  <c r="S20" i="5"/>
  <c r="E20" i="5"/>
  <c r="Z6" i="8" s="1"/>
  <c r="M20" i="5"/>
  <c r="Z14" i="8" s="1"/>
  <c r="F20" i="5"/>
  <c r="Z7" i="8" s="1"/>
  <c r="J20" i="5"/>
  <c r="Z11" i="8" s="1"/>
  <c r="N20" i="5"/>
  <c r="Z15" i="8" s="1"/>
  <c r="R20" i="5"/>
  <c r="Z19" i="8" s="1"/>
  <c r="G20" i="5"/>
  <c r="Z8" i="8" s="1"/>
  <c r="O20" i="5"/>
  <c r="Z16" i="8" s="1"/>
  <c r="I20" i="5"/>
  <c r="Z10" i="8" s="1"/>
  <c r="Q20" i="5"/>
  <c r="Z18" i="8" s="1"/>
  <c r="X9" i="4"/>
  <c r="AA9" i="4" s="1"/>
  <c r="W13" i="4"/>
  <c r="Z13" i="4" s="1"/>
  <c r="X13" i="4"/>
  <c r="AA13" i="4" s="1"/>
  <c r="W9" i="4"/>
  <c r="Z9" i="4" s="1"/>
  <c r="Y13" i="4"/>
  <c r="AB13" i="4" s="1"/>
  <c r="Y9" i="4"/>
  <c r="AB9" i="4" s="1"/>
  <c r="S14" i="4"/>
  <c r="Q14" i="4"/>
  <c r="O14" i="4"/>
  <c r="M14" i="4"/>
  <c r="K14" i="4"/>
  <c r="I14" i="4"/>
  <c r="G14" i="4"/>
  <c r="E14" i="4"/>
  <c r="C14" i="4"/>
  <c r="R14" i="4"/>
  <c r="P14" i="4"/>
  <c r="N14" i="4"/>
  <c r="L14" i="4"/>
  <c r="J14" i="4"/>
  <c r="H14" i="4"/>
  <c r="F14" i="4"/>
  <c r="D14" i="4"/>
  <c r="Z20" i="8" l="1"/>
  <c r="H15" i="6"/>
  <c r="Z4" i="8"/>
  <c r="G15" i="6"/>
  <c r="X10" i="5"/>
  <c r="AA10" i="5" s="1"/>
  <c r="Y10" i="5"/>
  <c r="AB10" i="5" s="1"/>
  <c r="W30" i="5"/>
  <c r="Z30" i="5" s="1"/>
  <c r="Y30" i="5"/>
  <c r="AB30" i="5" s="1"/>
  <c r="X30" i="5"/>
  <c r="AA30" i="5" s="1"/>
  <c r="W20" i="5"/>
  <c r="Z20" i="5" s="1"/>
  <c r="Y20" i="5"/>
  <c r="AB20" i="5" s="1"/>
  <c r="X20" i="5"/>
  <c r="AA20" i="5" s="1"/>
  <c r="AI20" i="5"/>
  <c r="T20" i="5"/>
  <c r="AJ20" i="5"/>
  <c r="U20" i="5"/>
  <c r="I15" i="6"/>
  <c r="Z21" i="8"/>
  <c r="AK20" i="5"/>
  <c r="V20" i="5"/>
  <c r="J15" i="6"/>
  <c r="Z22" i="8"/>
  <c r="AI14" i="5"/>
  <c r="T14" i="5"/>
  <c r="G45" i="11"/>
  <c r="AJ14" i="5"/>
  <c r="U14" i="5"/>
  <c r="G52" i="11"/>
  <c r="AK14" i="5"/>
  <c r="V14" i="5"/>
  <c r="G59" i="11"/>
  <c r="AI15" i="5"/>
  <c r="T15" i="5"/>
  <c r="G46" i="11"/>
  <c r="AJ15" i="5"/>
  <c r="U15" i="5"/>
  <c r="G53" i="11"/>
  <c r="AK15" i="5"/>
  <c r="V15" i="5"/>
  <c r="G60" i="11"/>
  <c r="AI16" i="5"/>
  <c r="T16" i="5"/>
  <c r="G47" i="11"/>
  <c r="AJ16" i="5"/>
  <c r="U16" i="5"/>
  <c r="G54" i="11"/>
  <c r="AK16" i="5"/>
  <c r="V16" i="5"/>
  <c r="G61" i="11"/>
  <c r="AI17" i="5"/>
  <c r="T17" i="5"/>
  <c r="G48" i="11"/>
  <c r="AJ17" i="5"/>
  <c r="U17" i="5"/>
  <c r="G55" i="11"/>
  <c r="AK17" i="5"/>
  <c r="V17" i="5"/>
  <c r="G62" i="11"/>
  <c r="AI18" i="5"/>
  <c r="T18" i="5"/>
  <c r="G49" i="11"/>
  <c r="AJ18" i="5"/>
  <c r="U18" i="5"/>
  <c r="G56" i="11"/>
  <c r="AK18" i="5"/>
  <c r="V18" i="5"/>
  <c r="G63" i="11"/>
  <c r="AI19" i="5"/>
  <c r="T19" i="5"/>
  <c r="G50" i="11"/>
  <c r="AJ19" i="5"/>
  <c r="U19" i="5"/>
  <c r="G57" i="11"/>
  <c r="AK19" i="5"/>
  <c r="V19" i="5"/>
  <c r="G64" i="11"/>
  <c r="AJ13" i="5"/>
  <c r="U13" i="5"/>
  <c r="G51" i="11"/>
  <c r="AK13" i="5"/>
  <c r="V13" i="5"/>
  <c r="G58" i="11"/>
  <c r="AI13" i="5"/>
  <c r="T13" i="5"/>
  <c r="G4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tc={420A4617-5793-46B2-998D-4C7D4E3F39B6}</author>
    <author>tc={887EAFAE-7DF8-42FF-8D9D-1DA8909D257A}</author>
    <author>tc={1C8B27E7-BA60-4EF3-AB78-B227CABBFC39}</author>
  </authors>
  <commentList>
    <comment ref="I10" authorId="0" shapeId="0" xr:uid="{420A4617-5793-46B2-998D-4C7D4E3F39B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needed by R.</t>
      </text>
    </comment>
    <comment ref="I26" authorId="1" shapeId="0" xr:uid="{887EAFAE-7DF8-42FF-8D9D-1DA8909D25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needed by R.</t>
      </text>
    </comment>
    <comment ref="I42" authorId="2" shapeId="0" xr:uid="{1C8B27E7-BA60-4EF3-AB78-B227CABBFC3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needed by 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tc={ACC4CA12-259E-4A5E-8E07-3E54D71ABBF2}</author>
  </authors>
  <commentList>
    <comment ref="D1" authorId="0" shapeId="0" xr:uid="{ACC4CA12-259E-4A5E-8E07-3E54D71ABBF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VSL, Wages, and the value of violent and property crime, only values for 2010 are provided. These are extended to all years. Set year to the minimum year.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<sst xmlns="http://schemas.openxmlformats.org/spreadsheetml/2006/main" count="3688" uniqueCount="297">
  <si>
    <t>Air Quality</t>
  </si>
  <si>
    <t>Extreme Temperature</t>
  </si>
  <si>
    <t>Labor</t>
  </si>
  <si>
    <t>Rail</t>
  </si>
  <si>
    <t>Roads</t>
  </si>
  <si>
    <t>CIL Agriculture</t>
  </si>
  <si>
    <t>Electricity Demand and Supply</t>
  </si>
  <si>
    <t>Southwest Dust</t>
  </si>
  <si>
    <t>Valley Fever</t>
  </si>
  <si>
    <t>Urban Drainage</t>
  </si>
  <si>
    <t>Winter Recreation</t>
  </si>
  <si>
    <t>Water Quality</t>
  </si>
  <si>
    <t>Inland Flooding</t>
  </si>
  <si>
    <t>CIL Crime</t>
  </si>
  <si>
    <t>Marine Fisheries</t>
  </si>
  <si>
    <t>Coastal Properties</t>
  </si>
  <si>
    <t>CILAgriculture</t>
  </si>
  <si>
    <t>gcm</t>
  </si>
  <si>
    <t>AirQuality</t>
  </si>
  <si>
    <t>AsphaltRoads</t>
  </si>
  <si>
    <t>Asphalt Roads</t>
  </si>
  <si>
    <t>CILExtremeTemp</t>
  </si>
  <si>
    <t>CIL Extreme Temperature</t>
  </si>
  <si>
    <t>CoastalProperties</t>
  </si>
  <si>
    <t>slr</t>
  </si>
  <si>
    <t>ElecSD</t>
  </si>
  <si>
    <t>ElecTD</t>
  </si>
  <si>
    <t>Electricity Transmission and Distribution</t>
  </si>
  <si>
    <t>ExtremeTemp</t>
  </si>
  <si>
    <t>HTF</t>
  </si>
  <si>
    <t>High Tide Flooding and Traffic</t>
  </si>
  <si>
    <t>InlandFlooding</t>
  </si>
  <si>
    <t>MarineFisheries</t>
  </si>
  <si>
    <t>SouthwestDust</t>
  </si>
  <si>
    <t>UrbanDrainage</t>
  </si>
  <si>
    <t>ValleyFever</t>
  </si>
  <si>
    <t>WaterQuality</t>
  </si>
  <si>
    <t>Wildfire</t>
  </si>
  <si>
    <t>WindDamage</t>
  </si>
  <si>
    <t>Wind Damage</t>
  </si>
  <si>
    <t>WinterRec</t>
  </si>
  <si>
    <t>CILCrime</t>
  </si>
  <si>
    <t>With CO2 Fertilization, Without CO2 Fertilization</t>
  </si>
  <si>
    <t>N/A</t>
  </si>
  <si>
    <t>2011 Emissions, 2040 Emissions</t>
  </si>
  <si>
    <t>No Adaptation, Proactive Adaptation, Reactive Adaptation</t>
  </si>
  <si>
    <t>Adaptation, No Adaptation</t>
  </si>
  <si>
    <t>2010, 2090</t>
  </si>
  <si>
    <t>Direct Adaptation, No Adaptation, Reasonably Anticipated Adaptation</t>
  </si>
  <si>
    <t>Multiple Impact Years</t>
  </si>
  <si>
    <t>Variants</t>
  </si>
  <si>
    <t>Impacts</t>
  </si>
  <si>
    <t>Impact Years</t>
  </si>
  <si>
    <t>physicalmeasure</t>
  </si>
  <si>
    <t>physScalarName</t>
  </si>
  <si>
    <t>physAdjName</t>
  </si>
  <si>
    <t>damageAdjName</t>
  </si>
  <si>
    <t>econScalarName</t>
  </si>
  <si>
    <t>econMultiplierName</t>
  </si>
  <si>
    <t>Maize</t>
  </si>
  <si>
    <t>Soybean</t>
  </si>
  <si>
    <t>Wheat</t>
  </si>
  <si>
    <t>Cotton</t>
  </si>
  <si>
    <t>PM2.5</t>
  </si>
  <si>
    <t>Ozone</t>
  </si>
  <si>
    <t>Hot</t>
  </si>
  <si>
    <t>Cold</t>
  </si>
  <si>
    <t>Acute Myocardial Infarction</t>
  </si>
  <si>
    <t>All Cardiovascular</t>
  </si>
  <si>
    <t>All Mortality</t>
  </si>
  <si>
    <t>All Respiratory</t>
  </si>
  <si>
    <t>Asthma ER</t>
  </si>
  <si>
    <t>Morbidity</t>
  </si>
  <si>
    <t>Lost Wages</t>
  </si>
  <si>
    <t>Mortality</t>
  </si>
  <si>
    <t>Response Costs</t>
  </si>
  <si>
    <t>Alpine Skiing</t>
  </si>
  <si>
    <t>Cross-Country Skiing</t>
  </si>
  <si>
    <t>Snowmobiling</t>
  </si>
  <si>
    <t>Violent</t>
  </si>
  <si>
    <t>Property</t>
  </si>
  <si>
    <t>Premature Mortality</t>
  </si>
  <si>
    <t>reg_pop</t>
  </si>
  <si>
    <t>none</t>
  </si>
  <si>
    <t>vsl_usd</t>
  </si>
  <si>
    <t>gdp_percap</t>
  </si>
  <si>
    <t>asphaltRoads_laneMiles</t>
  </si>
  <si>
    <t>elecSD_refCosts</t>
  </si>
  <si>
    <t>elecTD_growthFactor</t>
  </si>
  <si>
    <t>city_popWt</t>
  </si>
  <si>
    <t>Hours Lost</t>
  </si>
  <si>
    <t>highRiskLabor_pop</t>
  </si>
  <si>
    <t>highRiskWages_usd</t>
  </si>
  <si>
    <t>rail_miles</t>
  </si>
  <si>
    <t>rail_growth_factor</t>
  </si>
  <si>
    <t>road_miles</t>
  </si>
  <si>
    <t>road_miles_and_pop</t>
  </si>
  <si>
    <t>swDust_popWt</t>
  </si>
  <si>
    <t>hospCosts_cardio</t>
  </si>
  <si>
    <t>hospCosts_resp</t>
  </si>
  <si>
    <t>hospCosts_asthma</t>
  </si>
  <si>
    <t>vfever_prob_mortality</t>
  </si>
  <si>
    <t>vfever_morbidity_prob</t>
  </si>
  <si>
    <t>vfever_illness_costs</t>
  </si>
  <si>
    <t>vfever_prob_wages</t>
  </si>
  <si>
    <t>daily_wages</t>
  </si>
  <si>
    <t>Acres Burned</t>
  </si>
  <si>
    <t>wildfire_ResponseCosts</t>
  </si>
  <si>
    <t>Crimes</t>
  </si>
  <si>
    <t>property_crime_costs_usd</t>
  </si>
  <si>
    <t>violent_crime_costs_usd</t>
  </si>
  <si>
    <t>Multiplier on Input Population</t>
  </si>
  <si>
    <t>Multiplier on GDP/Cap</t>
  </si>
  <si>
    <t>Other Time-dependent Phys Adjustment</t>
  </si>
  <si>
    <t>NOTES</t>
  </si>
  <si>
    <t>Other Time-Dependent Adj Available for 2010, 2050, 2090</t>
  </si>
  <si>
    <t>Other Time-Dependent Adj available every 5 years</t>
  </si>
  <si>
    <t>Noticed that the Asphalt physScalar is entered every five years but is constant</t>
  </si>
  <si>
    <t>Phys Adjustment - Constant</t>
  </si>
  <si>
    <t>Phys Scalar - Constant</t>
  </si>
  <si>
    <t>Dynamic damageAdj</t>
  </si>
  <si>
    <t>Econ Scalar - Constant</t>
  </si>
  <si>
    <t>Wildfire Morbidity?</t>
  </si>
  <si>
    <t>row_id</t>
  </si>
  <si>
    <t>scalarName</t>
  </si>
  <si>
    <t>region</t>
  </si>
  <si>
    <t>year</t>
  </si>
  <si>
    <t>value</t>
  </si>
  <si>
    <t>Midwest</t>
  </si>
  <si>
    <t>Northeast</t>
  </si>
  <si>
    <t>Northern Plains</t>
  </si>
  <si>
    <t>Northwest</t>
  </si>
  <si>
    <t>Southeast</t>
  </si>
  <si>
    <t>Southern Plains</t>
  </si>
  <si>
    <t>Southwest</t>
  </si>
  <si>
    <t>National Total</t>
  </si>
  <si>
    <t>road_miles_and_pop_other</t>
  </si>
  <si>
    <t>road_miles_and_pop_proactive</t>
  </si>
  <si>
    <t>ID</t>
  </si>
  <si>
    <t>Multipliers/Elasticities, etc. dependent on Input population and/or GDP per capita continue functioning as normal</t>
  </si>
  <si>
    <t>% Change</t>
  </si>
  <si>
    <t>2050-2090</t>
  </si>
  <si>
    <t>2010-2090</t>
  </si>
  <si>
    <t>2010-2050</t>
  </si>
  <si>
    <t>Annual Growth</t>
  </si>
  <si>
    <t>extend 2090 value</t>
  </si>
  <si>
    <t>Minimal annual % change over century (relatively constant)</t>
  </si>
  <si>
    <t>Only applies to CIRA extreme temp, only matters in 2 regions</t>
  </si>
  <si>
    <t>Change minimally and small category</t>
  </si>
  <si>
    <t>borderline</t>
  </si>
  <si>
    <t>Annual Growth Rate</t>
  </si>
  <si>
    <t>None</t>
  </si>
  <si>
    <t>GROW</t>
  </si>
  <si>
    <t>RECOMMENDATIONS</t>
  </si>
  <si>
    <t>2010 and 2090 version?</t>
  </si>
  <si>
    <t>Linear Extrapolation</t>
  </si>
  <si>
    <t>% Growth</t>
  </si>
  <si>
    <t>Linear</t>
  </si>
  <si>
    <t>Time Period</t>
  </si>
  <si>
    <t>Trajectory</t>
  </si>
  <si>
    <t>Factor</t>
  </si>
  <si>
    <t>Decision</t>
  </si>
  <si>
    <t>Notes</t>
  </si>
  <si>
    <t>Associated Sector</t>
  </si>
  <si>
    <t>Electricity Transmission Infrastructure</t>
  </si>
  <si>
    <t>Extreme Temperature (CIRA)</t>
  </si>
  <si>
    <t>Sector Damages at 6 deg (2090)</t>
  </si>
  <si>
    <t>$150B (no adaptation)</t>
  </si>
  <si>
    <t>$100B</t>
  </si>
  <si>
    <t>$50B</t>
  </si>
  <si>
    <t>$15B</t>
  </si>
  <si>
    <t>$25B</t>
  </si>
  <si>
    <t>Linear Growth</t>
  </si>
  <si>
    <t>Hold 2090 value</t>
  </si>
  <si>
    <t>sector</t>
  </si>
  <si>
    <t>model</t>
  </si>
  <si>
    <t>modelUnitValue</t>
  </si>
  <si>
    <t>impactYear</t>
  </si>
  <si>
    <t>adaptation</t>
  </si>
  <si>
    <t>impactType</t>
  </si>
  <si>
    <t>outputRowID</t>
  </si>
  <si>
    <t>GCM Average</t>
  </si>
  <si>
    <t>Adaptation</t>
  </si>
  <si>
    <t>hot</t>
  </si>
  <si>
    <t xml:space="preserve"> 2010 adj</t>
  </si>
  <si>
    <t/>
  </si>
  <si>
    <t xml:space="preserve"> 2090 adj</t>
  </si>
  <si>
    <t>AllMort</t>
  </si>
  <si>
    <t>GCM Average1AllMort</t>
  </si>
  <si>
    <t>GCM Average2AllMort</t>
  </si>
  <si>
    <t>GCM Average3AllMort</t>
  </si>
  <si>
    <t>GCM Average4AllMort</t>
  </si>
  <si>
    <t>GCM Average5AllMort</t>
  </si>
  <si>
    <t>GCM Average6AllMort</t>
  </si>
  <si>
    <t>GCM Average7AllMort</t>
  </si>
  <si>
    <t>Alpine</t>
  </si>
  <si>
    <t>GCM Average12010</t>
  </si>
  <si>
    <t>GCM Average22010</t>
  </si>
  <si>
    <t>GCM Average32010</t>
  </si>
  <si>
    <t>GCM Average42010</t>
  </si>
  <si>
    <t>GCM Average52010</t>
  </si>
  <si>
    <t>GCM Average62010</t>
  </si>
  <si>
    <t>GCM Average72010</t>
  </si>
  <si>
    <t>GCM Average12090</t>
  </si>
  <si>
    <t>GCM Average22090</t>
  </si>
  <si>
    <t>GCM Average32090</t>
  </si>
  <si>
    <t>GCM Average42090</t>
  </si>
  <si>
    <t>GCM Average52090</t>
  </si>
  <si>
    <t>GCM Average62090</t>
  </si>
  <si>
    <t>GCM Average72090</t>
  </si>
  <si>
    <t>2090/2010</t>
  </si>
  <si>
    <t>Only applies to CIRA extreme temp, only matters in 2 regions, otherwise relatively flat</t>
  </si>
  <si>
    <t>In FrEDI</t>
  </si>
  <si>
    <t>Extrapolated</t>
  </si>
  <si>
    <t>Trend based on 2010 - 2090, fairly consistent trend across century</t>
  </si>
  <si>
    <t>Trend based on 2050 - 2090</t>
  </si>
  <si>
    <t>Trend based on 2050 - 2090; Minimal annual % change over century (relatively constant)</t>
  </si>
  <si>
    <t>Avg. Value</t>
  </si>
  <si>
    <t>Min</t>
  </si>
  <si>
    <t>Max</t>
  </si>
  <si>
    <t>By Degree and Region: Ratio 2090/2010 impact</t>
  </si>
  <si>
    <t>Linear Growth (?)</t>
  </si>
  <si>
    <t>Trend based on 2050 -2090, downward trend observed 2010-2050 -- because of change of shape, keep constant?</t>
  </si>
  <si>
    <t>drop max temp input</t>
  </si>
  <si>
    <t>Coastal properties property growth past 2100 as scalar</t>
  </si>
  <si>
    <t>Scalars and Adjustments</t>
  </si>
  <si>
    <t>SLR Sectors</t>
  </si>
  <si>
    <t>See table below, extrapolate most linearly, hold two constant. Can all be entered as additional data points in scalar inputs table in Config file, no new coding needed.</t>
  </si>
  <si>
    <r>
      <t>Apply 2090 impact year to all years post-2090. Requires some coding (</t>
    </r>
    <r>
      <rPr>
        <sz val="11"/>
        <color rgb="FFFF0000"/>
        <rFont val="Calibri"/>
        <family val="2"/>
        <scheme val="minor"/>
      </rPr>
      <t>would it save significant time to not run the 2010 version for years post 2090?</t>
    </r>
    <r>
      <rPr>
        <sz val="11"/>
        <color theme="1"/>
        <rFont val="Calibri"/>
        <family val="2"/>
        <scheme val="minor"/>
      </rPr>
      <t>)</t>
    </r>
  </si>
  <si>
    <t>Use 2090 SLR to damage mapping for all years post-2090. Requires some coding. Will also add a new scalar to coastal properties to continue property value growth past 2090</t>
  </si>
  <si>
    <t>Summary</t>
  </si>
  <si>
    <t>Other Notes: Drop 10 degree max on temp inputs</t>
  </si>
  <si>
    <t>Use 2090 impact year</t>
  </si>
  <si>
    <t>gdp_usd</t>
  </si>
  <si>
    <t>pop_Midwest</t>
  </si>
  <si>
    <t>pop_Northeast</t>
  </si>
  <si>
    <t>pop_Northern.Plains</t>
  </si>
  <si>
    <t>pop_Northwest</t>
  </si>
  <si>
    <t>pop_Southeast</t>
  </si>
  <si>
    <t>pop_Southern.Plains</t>
  </si>
  <si>
    <t>pop_Southwest</t>
  </si>
  <si>
    <t>Total Pop</t>
  </si>
  <si>
    <t>GDP/Cap</t>
  </si>
  <si>
    <t>Standarized</t>
  </si>
  <si>
    <t>rail growth factor grows with US GDP, unable to compare at this time</t>
  </si>
  <si>
    <t>Electricity TD and SD multiplier were tracking somewhat with population but grow faster after 2100</t>
  </si>
  <si>
    <t>Road Miles look okay compared to pop</t>
  </si>
  <si>
    <t>Mean values</t>
  </si>
  <si>
    <t>mean</t>
  </si>
  <si>
    <t>median</t>
  </si>
  <si>
    <t>5th</t>
  </si>
  <si>
    <t>95th</t>
  </si>
  <si>
    <t>SocioEcon Input Type</t>
  </si>
  <si>
    <t>scalarType</t>
  </si>
  <si>
    <t>scalarLabel</t>
  </si>
  <si>
    <t>damageAdj</t>
  </si>
  <si>
    <t>Population-Driven Demand Growth Factor for Grid Reliability</t>
  </si>
  <si>
    <t>Electricity Supply and Demand Reference Costs</t>
  </si>
  <si>
    <t>Road Miles and Population Adjustment Factor (No Adaptation and Reactive Adaptation)</t>
  </si>
  <si>
    <t>Road Miles and Population Adjustment Factor (Proactive Adaptation)</t>
  </si>
  <si>
    <t>ATSExtremeTemp</t>
  </si>
  <si>
    <t xml:space="preserve">No time dependent multipliers. </t>
  </si>
  <si>
    <t>New post-2090 multiplier</t>
  </si>
  <si>
    <t>Continue to apply current rule</t>
  </si>
  <si>
    <t>No change</t>
  </si>
  <si>
    <t>Extended post-2090 multiplier</t>
  </si>
  <si>
    <t>Multiple changes</t>
  </si>
  <si>
    <t>Continue to grow VSL based on GDP per capita (defined by user inputs) and apply to region populations</t>
  </si>
  <si>
    <t>Continue to grow wages based on GDP per capita (defined by user inputs) and apply to region populations</t>
  </si>
  <si>
    <t>Replace and extend multiplier</t>
  </si>
  <si>
    <t>&lt;--confirm with Karen that this should be an econ multiplier--need elasticity? Would be = 1</t>
  </si>
  <si>
    <t>Continue to grow wages based on GDP per capita (defined by user inputs)</t>
  </si>
  <si>
    <t>Continue to apply to regional population (defined by user inputs)</t>
  </si>
  <si>
    <t>Use 2090 Impact Year</t>
  </si>
  <si>
    <t>Use 2090 impact year, apply to region populations</t>
  </si>
  <si>
    <t>&lt;--exponent may be best entered as an elasticity?</t>
  </si>
  <si>
    <t>Sector</t>
  </si>
  <si>
    <t>Impact</t>
  </si>
  <si>
    <t>Continue connection rules to</t>
  </si>
  <si>
    <t>Pop</t>
  </si>
  <si>
    <t>GDP/cap</t>
  </si>
  <si>
    <t>No Time Dependent Multipliers</t>
  </si>
  <si>
    <t>Scalar Inputs Extended</t>
  </si>
  <si>
    <t>New Scalar</t>
  </si>
  <si>
    <t>physAdj</t>
  </si>
  <si>
    <t>City Population (weight)</t>
  </si>
  <si>
    <t>Southwest Dusts (All Ages)</t>
  </si>
  <si>
    <t>Approach Summary</t>
  </si>
  <si>
    <t>Approach Notes</t>
  </si>
  <si>
    <t>Use 2090 impact year, use defined phyAdj scalar (city_popWt, held constant at 2090 levels) out to 2300, continue to grow VSL based on GDP per capita (defined by user inputs) and apply to region populations</t>
  </si>
  <si>
    <t>Use 2090 impact year, use defined phyAdj scalar (swDust_popWt, held constant at 2090 levels) out to 2300, apply to region populations</t>
  </si>
  <si>
    <t>Use 2090 impact year, use defined phyAdj scalar (swDust_popWt, held constant at 2090 levels) out to 2300, continue to grow VSL based on GDP per capita (defined by user inputs) and apply to region populations</t>
  </si>
  <si>
    <t>Use defined damageAdj (rail_growth_factor scalars, linearly extrapolated using 2050 to 2090 values) out to 2300</t>
  </si>
  <si>
    <t>Use defined damageAdj (road_miles_and_pop_other and road_miles_and_pop_proactive scalars, linearly extrapolated using 2050 to 2090 values) out to 2300</t>
  </si>
  <si>
    <r>
      <t xml:space="preserve">Look up SLR to damage in 2090, apply new multiplier (as a damageAdj) that is calculated as </t>
    </r>
    <r>
      <rPr>
        <b/>
        <sz val="10"/>
        <color theme="1"/>
        <rFont val="Calibri"/>
        <family val="2"/>
        <scheme val="minor"/>
      </rPr>
      <t>(GDPperCAPyear/GDPperCAP2090)^(0.45)</t>
    </r>
  </si>
  <si>
    <r>
      <t xml:space="preserve">Look up SLR to damage in 2090, apply new multiplier (as a damageAdj) that is calculated as </t>
    </r>
    <r>
      <rPr>
        <b/>
        <sz val="10"/>
        <color theme="1"/>
        <rFont val="Calibri"/>
        <family val="2"/>
        <scheme val="minor"/>
      </rPr>
      <t>(GDPyear/GDP2090) x 0.16425 + (RegionalPOPyear/RegionalPop2090) x 0.8375</t>
    </r>
  </si>
  <si>
    <r>
      <t xml:space="preserve">New multiplier (econMultiplier) calculated as </t>
    </r>
    <r>
      <rPr>
        <b/>
        <sz val="10"/>
        <color theme="1"/>
        <rFont val="Calibri"/>
        <family val="2"/>
        <scheme val="minor"/>
      </rPr>
      <t xml:space="preserve">GDPyear/GDP2010, </t>
    </r>
    <r>
      <rPr>
        <sz val="10"/>
        <color rgb="FFFF0000"/>
        <rFont val="Calibri"/>
        <family val="2"/>
        <scheme val="minor"/>
      </rPr>
      <t>do not use existing damageAdj</t>
    </r>
    <r>
      <rPr>
        <sz val="10"/>
        <color theme="1"/>
        <rFont val="Calibri"/>
        <family val="2"/>
        <scheme val="minor"/>
      </rPr>
      <t xml:space="preserve"> rail_growth_factor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</si>
</sst>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"/>
    <numFmt numFmtId="167" formatCode="0E+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color indexed="8"/>
      <name val="Calibri"/>
      <family val="2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  <scheme val="minor"/>
    </font>
    <font>
      <b/>
      <sz val="9"/>
      <name val="Arial"/>
      <family val="2"/>
    </font>
    <font>
      <b/>
      <i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</cellStyleXfs>
  <cellXfs count="111">
    <xf numFmtId="0" fontId="0" fillId="0" borderId="0" xfId="0"/>
    <xf numFmtId="0" fontId="7" fillId="4" borderId="2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0" fillId="0" borderId="3" xfId="0" applyBorder="1"/>
    <xf numFmtId="0" fontId="7" fillId="4" borderId="5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0" fontId="5" fillId="0" borderId="0" xfId="0" applyFont="1"/>
    <xf numFmtId="0" fontId="9" fillId="8" borderId="3" xfId="0" applyFont="1" applyFill="1" applyBorder="1" applyAlignment="1">
      <alignment horizontal="center" wrapText="1"/>
    </xf>
    <xf numFmtId="0" fontId="9" fillId="9" borderId="3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2" fillId="10" borderId="2" xfId="0" applyFont="1" applyFill="1" applyBorder="1" applyAlignment="1">
      <alignment horizontal="left"/>
    </xf>
    <xf numFmtId="0" fontId="14" fillId="10" borderId="2" xfId="0" applyFont="1" applyFill="1" applyBorder="1" applyAlignment="1">
      <alignment horizontal="left" vertical="center"/>
    </xf>
    <xf numFmtId="0" fontId="14" fillId="10" borderId="8" xfId="0" applyFont="1" applyFill="1" applyBorder="1" applyAlignment="1">
      <alignment horizontal="left" vertical="center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0" fontId="11" fillId="7" borderId="9" xfId="0" applyFont="1" applyFill="1" applyBorder="1" applyAlignment="1">
      <alignment horizontal="left" vertical="top" wrapText="1"/>
    </xf>
    <xf numFmtId="0" fontId="4" fillId="7" borderId="9" xfId="0" applyFont="1" applyFill="1" applyBorder="1" applyAlignment="1">
      <alignment horizontal="left"/>
    </xf>
    <xf numFmtId="0" fontId="4" fillId="7" borderId="9" xfId="0" applyFont="1" applyFill="1" applyBorder="1"/>
    <xf numFmtId="0" fontId="11" fillId="7" borderId="9" xfId="0" applyFont="1" applyFill="1" applyBorder="1" applyAlignment="1">
      <alignment horizontal="right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top"/>
    </xf>
    <xf numFmtId="0" fontId="13" fillId="10" borderId="9" xfId="0" applyFont="1" applyFill="1" applyBorder="1" applyAlignment="1">
      <alignment horizontal="left"/>
    </xf>
    <xf numFmtId="0" fontId="12" fillId="10" borderId="9" xfId="0" applyFont="1" applyFill="1" applyBorder="1" applyAlignment="1">
      <alignment horizontal="left"/>
    </xf>
    <xf numFmtId="0" fontId="14" fillId="10" borderId="9" xfId="0" applyFont="1" applyFill="1" applyBorder="1" applyAlignment="1">
      <alignment horizontal="left" vertical="center"/>
    </xf>
    <xf numFmtId="0" fontId="12" fillId="10" borderId="9" xfId="0" applyFont="1" applyFill="1" applyBorder="1" applyAlignment="1">
      <alignment horizontal="right"/>
    </xf>
    <xf numFmtId="0" fontId="13" fillId="4" borderId="10" xfId="0" applyFont="1" applyFill="1" applyBorder="1"/>
    <xf numFmtId="0" fontId="12" fillId="10" borderId="9" xfId="0" applyFont="1" applyFill="1" applyBorder="1"/>
    <xf numFmtId="0" fontId="8" fillId="10" borderId="9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top"/>
    </xf>
    <xf numFmtId="0" fontId="13" fillId="10" borderId="4" xfId="0" applyFont="1" applyFill="1" applyBorder="1" applyAlignment="1">
      <alignment horizontal="left"/>
    </xf>
    <xf numFmtId="0" fontId="12" fillId="10" borderId="4" xfId="0" applyFont="1" applyFill="1" applyBorder="1" applyAlignment="1">
      <alignment horizontal="left"/>
    </xf>
    <xf numFmtId="0" fontId="14" fillId="10" borderId="4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right"/>
    </xf>
    <xf numFmtId="0" fontId="13" fillId="4" borderId="2" xfId="0" applyFont="1" applyFill="1" applyBorder="1"/>
    <xf numFmtId="10" fontId="0" fillId="0" borderId="0" xfId="1" applyNumberFormat="1" applyFont="1"/>
    <xf numFmtId="0" fontId="7" fillId="4" borderId="3" xfId="0" applyFont="1" applyFill="1" applyBorder="1" applyAlignment="1">
      <alignment horizontal="left" vertical="center"/>
    </xf>
    <xf numFmtId="0" fontId="2" fillId="2" borderId="1" xfId="2"/>
    <xf numFmtId="2" fontId="3" fillId="3" borderId="1" xfId="3" applyNumberFormat="1"/>
    <xf numFmtId="3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3" fontId="3" fillId="3" borderId="1" xfId="3" applyNumberFormat="1"/>
    <xf numFmtId="4" fontId="3" fillId="3" borderId="1" xfId="3" applyNumberFormat="1"/>
    <xf numFmtId="0" fontId="4" fillId="7" borderId="2" xfId="0" applyFont="1" applyFill="1" applyBorder="1"/>
    <xf numFmtId="0" fontId="16" fillId="4" borderId="2" xfId="0" applyFont="1" applyFill="1" applyBorder="1" applyAlignment="1">
      <alignment horizontal="left"/>
    </xf>
    <xf numFmtId="1" fontId="16" fillId="4" borderId="2" xfId="0" applyNumberFormat="1" applyFont="1" applyFill="1" applyBorder="1" applyAlignment="1">
      <alignment horizontal="center"/>
    </xf>
    <xf numFmtId="1" fontId="0" fillId="4" borderId="2" xfId="0" applyNumberFormat="1" applyFill="1" applyBorder="1" applyAlignment="1">
      <alignment horizontal="left"/>
    </xf>
    <xf numFmtId="0" fontId="0" fillId="11" borderId="2" xfId="0" applyFill="1" applyBorder="1"/>
    <xf numFmtId="11" fontId="0" fillId="4" borderId="11" xfId="0" applyNumberFormat="1" applyFill="1" applyBorder="1"/>
    <xf numFmtId="49" fontId="0" fillId="4" borderId="11" xfId="0" applyNumberFormat="1" applyFill="1" applyBorder="1"/>
    <xf numFmtId="0" fontId="0" fillId="4" borderId="2" xfId="0" applyFill="1" applyBorder="1"/>
    <xf numFmtId="43" fontId="0" fillId="0" borderId="0" xfId="4" applyFont="1"/>
    <xf numFmtId="2" fontId="0" fillId="0" borderId="3" xfId="0" applyNumberFormat="1" applyBorder="1"/>
    <xf numFmtId="4" fontId="0" fillId="0" borderId="3" xfId="0" applyNumberFormat="1" applyBorder="1"/>
    <xf numFmtId="0" fontId="6" fillId="0" borderId="12" xfId="0" applyFont="1" applyBorder="1"/>
    <xf numFmtId="0" fontId="6" fillId="0" borderId="13" xfId="0" applyFont="1" applyBorder="1"/>
    <xf numFmtId="43" fontId="0" fillId="0" borderId="3" xfId="0" applyNumberFormat="1" applyBorder="1"/>
    <xf numFmtId="0" fontId="0" fillId="12" borderId="0" xfId="0" applyFill="1"/>
    <xf numFmtId="0" fontId="6" fillId="12" borderId="14" xfId="0" applyFont="1" applyFill="1" applyBorder="1"/>
    <xf numFmtId="0" fontId="0" fillId="12" borderId="16" xfId="0" applyFill="1" applyBorder="1"/>
    <xf numFmtId="0" fontId="0" fillId="12" borderId="15" xfId="0" applyFill="1" applyBorder="1"/>
    <xf numFmtId="0" fontId="6" fillId="12" borderId="0" xfId="0" applyFont="1" applyFill="1" applyBorder="1"/>
    <xf numFmtId="0" fontId="17" fillId="7" borderId="2" xfId="0" applyFont="1" applyFill="1" applyBorder="1"/>
    <xf numFmtId="164" fontId="12" fillId="10" borderId="2" xfId="4" applyNumberFormat="1" applyFont="1" applyFill="1" applyBorder="1"/>
    <xf numFmtId="164" fontId="12" fillId="13" borderId="2" xfId="4" applyNumberFormat="1" applyFont="1" applyFill="1" applyBorder="1"/>
    <xf numFmtId="0" fontId="17" fillId="7" borderId="0" xfId="0" applyFont="1" applyFill="1" applyBorder="1"/>
    <xf numFmtId="43" fontId="12" fillId="13" borderId="2" xfId="4" applyNumberFormat="1" applyFont="1" applyFill="1" applyBorder="1"/>
    <xf numFmtId="0" fontId="0" fillId="0" borderId="0" xfId="0" applyBorder="1" applyAlignment="1">
      <alignment horizontal="center"/>
    </xf>
    <xf numFmtId="43" fontId="12" fillId="13" borderId="0" xfId="4" applyNumberFormat="1" applyFont="1" applyFill="1" applyBorder="1"/>
    <xf numFmtId="0" fontId="17" fillId="14" borderId="0" xfId="0" applyFont="1" applyFill="1" applyBorder="1"/>
    <xf numFmtId="0" fontId="12" fillId="10" borderId="8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Fill="1" applyBorder="1"/>
    <xf numFmtId="0" fontId="19" fillId="0" borderId="0" xfId="0" applyFont="1" applyFill="1" applyBorder="1" applyAlignment="1">
      <alignment vertical="center" wrapText="1"/>
    </xf>
    <xf numFmtId="0" fontId="19" fillId="0" borderId="0" xfId="0" quotePrefix="1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/>
    </xf>
    <xf numFmtId="0" fontId="14" fillId="5" borderId="0" xfId="0" applyFont="1" applyFill="1" applyBorder="1" applyAlignment="1">
      <alignment horizontal="left" vertical="top"/>
    </xf>
    <xf numFmtId="0" fontId="10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left"/>
    </xf>
    <xf numFmtId="0" fontId="18" fillId="5" borderId="0" xfId="0" applyFont="1" applyFill="1" applyBorder="1"/>
    <xf numFmtId="0" fontId="18" fillId="15" borderId="0" xfId="0" applyFont="1" applyFill="1" applyBorder="1"/>
    <xf numFmtId="165" fontId="18" fillId="5" borderId="0" xfId="0" applyNumberFormat="1" applyFont="1" applyFill="1" applyBorder="1"/>
    <xf numFmtId="166" fontId="18" fillId="5" borderId="0" xfId="0" applyNumberFormat="1" applyFont="1" applyFill="1" applyBorder="1"/>
    <xf numFmtId="167" fontId="18" fillId="15" borderId="0" xfId="0" applyNumberFormat="1" applyFont="1" applyFill="1" applyBorder="1"/>
    <xf numFmtId="166" fontId="18" fillId="15" borderId="0" xfId="0" applyNumberFormat="1" applyFont="1" applyFill="1" applyBorder="1"/>
    <xf numFmtId="0" fontId="20" fillId="10" borderId="2" xfId="0" applyFont="1" applyFill="1" applyBorder="1" applyAlignment="1">
      <alignment horizontal="left" vertical="center"/>
    </xf>
    <xf numFmtId="0" fontId="6" fillId="0" borderId="0" xfId="0" applyFont="1" applyFill="1"/>
    <xf numFmtId="0" fontId="6" fillId="0" borderId="16" xfId="0" applyFont="1" applyFill="1" applyBorder="1"/>
    <xf numFmtId="0" fontId="6" fillId="0" borderId="0" xfId="0" applyFont="1" applyFill="1" applyBorder="1"/>
    <xf numFmtId="0" fontId="0" fillId="0" borderId="0" xfId="0" applyFill="1"/>
    <xf numFmtId="0" fontId="7" fillId="0" borderId="3" xfId="0" applyFont="1" applyFill="1" applyBorder="1" applyAlignment="1">
      <alignment horizontal="left" vertical="center"/>
    </xf>
    <xf numFmtId="0" fontId="12" fillId="0" borderId="0" xfId="0" applyFont="1" applyAlignment="1">
      <alignment wrapText="1"/>
    </xf>
    <xf numFmtId="0" fontId="7" fillId="10" borderId="4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20" fillId="0" borderId="3" xfId="0" applyFont="1" applyFill="1" applyBorder="1"/>
    <xf numFmtId="2" fontId="3" fillId="3" borderId="19" xfId="3" applyNumberFormat="1" applyBorder="1"/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2" fillId="0" borderId="0" xfId="0" applyFont="1" applyAlignment="1">
      <alignment horizontal="left" wrapText="1"/>
    </xf>
    <xf numFmtId="0" fontId="12" fillId="0" borderId="17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0" fontId="12" fillId="0" borderId="18" xfId="0" applyFont="1" applyBorder="1" applyAlignment="1">
      <alignment horizontal="left"/>
    </xf>
    <xf numFmtId="0" fontId="12" fillId="0" borderId="0" xfId="0" applyFont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7" fillId="7" borderId="0" xfId="0" applyFont="1" applyFill="1" applyBorder="1" applyAlignment="1">
      <alignment horizontal="center"/>
    </xf>
  </cellXfs>
  <cellStyles count="5">
    <cellStyle name="Calculation" xfId="3" builtinId="22"/>
    <cellStyle name="Comma" xfId="4" builtinId="3"/>
    <cellStyle name="Input" xfId="2" builtinId="20"/>
    <cellStyle name="Normal" xfId="0" builtinId="0"/>
    <cellStyle name="Percent" xfId="1" builtinId="5"/>
  </cellStyles>
  <dxfs count="23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 val="0"/>
        <i val="0"/>
        <color theme="1"/>
      </font>
      <fill>
        <patternFill>
          <bgColor theme="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TableStyleMedium2" defaultPivotStyle="PivotStyleLight16">
    <tableStyle name="Table Style 2" pivot="0" count="2" xr9:uid="{3C566393-201A-440C-9083-57C8712A573B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Transmission and</a:t>
            </a:r>
            <a:r>
              <a:rPr lang="en-US" baseline="0"/>
              <a:t> Distribution</a:t>
            </a:r>
            <a:r>
              <a:rPr lang="en-US"/>
              <a:t>-</a:t>
            </a:r>
            <a:r>
              <a:rPr lang="en-US" baseline="0"/>
              <a:t> Growth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Electricities!$B$3</c:f>
              <c:strCache>
                <c:ptCount val="1"/>
                <c:pt idx="0">
                  <c:v>Midwest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Electricities!$C$3:$V$3</c:f>
              <c:numCache>
                <c:formatCode>0.00</c:formatCode>
                <c:ptCount val="20"/>
                <c:pt idx="0">
                  <c:v>1.0999218159364814</c:v>
                </c:pt>
                <c:pt idx="1">
                  <c:v>1.1555697829887339</c:v>
                </c:pt>
                <c:pt idx="2">
                  <c:v>1.1555697829887339</c:v>
                </c:pt>
                <c:pt idx="3">
                  <c:v>1.1555697829887339</c:v>
                </c:pt>
                <c:pt idx="4">
                  <c:v>1.1555697829887339</c:v>
                </c:pt>
                <c:pt idx="5">
                  <c:v>1.1555697829887339</c:v>
                </c:pt>
                <c:pt idx="6">
                  <c:v>1.1555697829887339</c:v>
                </c:pt>
                <c:pt idx="7">
                  <c:v>1.1555697829887339</c:v>
                </c:pt>
                <c:pt idx="8">
                  <c:v>1.1555697829887339</c:v>
                </c:pt>
                <c:pt idx="9">
                  <c:v>1.1555697829887339</c:v>
                </c:pt>
                <c:pt idx="10">
                  <c:v>1.1847576083487252</c:v>
                </c:pt>
                <c:pt idx="11">
                  <c:v>1.2252783757401622</c:v>
                </c:pt>
                <c:pt idx="12">
                  <c:v>1.2653095785931738</c:v>
                </c:pt>
                <c:pt idx="13">
                  <c:v>1.3054678403593578</c:v>
                </c:pt>
                <c:pt idx="14">
                  <c:v>1.3443147750475559</c:v>
                </c:pt>
                <c:pt idx="15">
                  <c:v>1.3810994140669735</c:v>
                </c:pt>
                <c:pt idx="16">
                  <c:v>1.4217792051372762</c:v>
                </c:pt>
                <c:pt idx="17">
                  <c:v>1.4850893005702073</c:v>
                </c:pt>
                <c:pt idx="18">
                  <c:v>2.1986660938521219</c:v>
                </c:pt>
                <c:pt idx="19">
                  <c:v>2.9122428871340382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DF-49CC-93FF-795CF282986C}"/>
            </c:ext>
          </c:extLst>
        </c:ser>
        <c:ser>
          <c:idx val="1"/>
          <c:order val="1"/>
          <c:tx>
            <c:strRef>
              <c:f>Electricities!$B$4</c:f>
              <c:strCache>
                <c:ptCount val="1"/>
                <c:pt idx="0">
                  <c:v>Northeast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Electricities!$C$4:$V$4</c:f>
              <c:numCache>
                <c:formatCode>0.00</c:formatCode>
                <c:ptCount val="20"/>
                <c:pt idx="0">
                  <c:v>1.1063330466085293</c:v>
                </c:pt>
                <c:pt idx="1">
                  <c:v>1.2028610393529147</c:v>
                </c:pt>
                <c:pt idx="2">
                  <c:v>1.2028610393529147</c:v>
                </c:pt>
                <c:pt idx="3">
                  <c:v>1.2028610393529147</c:v>
                </c:pt>
                <c:pt idx="4">
                  <c:v>1.2028610393529147</c:v>
                </c:pt>
                <c:pt idx="5">
                  <c:v>1.2028610393529147</c:v>
                </c:pt>
                <c:pt idx="6">
                  <c:v>1.2028610393529147</c:v>
                </c:pt>
                <c:pt idx="7">
                  <c:v>1.2028610393529147</c:v>
                </c:pt>
                <c:pt idx="8">
                  <c:v>1.2028610393529147</c:v>
                </c:pt>
                <c:pt idx="9">
                  <c:v>1.2028610393529147</c:v>
                </c:pt>
                <c:pt idx="10">
                  <c:v>1.2376075341015924</c:v>
                </c:pt>
                <c:pt idx="11">
                  <c:v>1.2841272800647161</c:v>
                </c:pt>
                <c:pt idx="12">
                  <c:v>1.3314539837651285</c:v>
                </c:pt>
                <c:pt idx="13">
                  <c:v>1.377802768870382</c:v>
                </c:pt>
                <c:pt idx="14">
                  <c:v>1.4244908174506987</c:v>
                </c:pt>
                <c:pt idx="15">
                  <c:v>1.4706347309257048</c:v>
                </c:pt>
                <c:pt idx="16">
                  <c:v>1.5186670060814134</c:v>
                </c:pt>
                <c:pt idx="17">
                  <c:v>1.5923438330431203</c:v>
                </c:pt>
                <c:pt idx="18">
                  <c:v>2.4370061654218667</c:v>
                </c:pt>
                <c:pt idx="19">
                  <c:v>3.2816684978006165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DF-49CC-93FF-795CF282986C}"/>
            </c:ext>
          </c:extLst>
        </c:ser>
        <c:ser>
          <c:idx val="2"/>
          <c:order val="2"/>
          <c:tx>
            <c:strRef>
              <c:f>Electricities!$B$5</c:f>
              <c:strCache>
                <c:ptCount val="1"/>
                <c:pt idx="0">
                  <c:v>Northern Plains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Electricities!$C$5:$V$5</c:f>
              <c:numCache>
                <c:formatCode>0.00</c:formatCode>
                <c:ptCount val="20"/>
                <c:pt idx="0">
                  <c:v>1.0852945821417506</c:v>
                </c:pt>
                <c:pt idx="1">
                  <c:v>1.1454811704392527</c:v>
                </c:pt>
                <c:pt idx="2">
                  <c:v>1.1454811704392527</c:v>
                </c:pt>
                <c:pt idx="3">
                  <c:v>1.1454811704392527</c:v>
                </c:pt>
                <c:pt idx="4">
                  <c:v>1.1749191299443016</c:v>
                </c:pt>
                <c:pt idx="5">
                  <c:v>1.2361885907448045</c:v>
                </c:pt>
                <c:pt idx="6">
                  <c:v>1.3054924923296534</c:v>
                </c:pt>
                <c:pt idx="7">
                  <c:v>1.3754922839031076</c:v>
                </c:pt>
                <c:pt idx="8">
                  <c:v>1.4387396715267398</c:v>
                </c:pt>
                <c:pt idx="9">
                  <c:v>1.5054649229746904</c:v>
                </c:pt>
                <c:pt idx="10">
                  <c:v>1.5686678288271334</c:v>
                </c:pt>
                <c:pt idx="11">
                  <c:v>1.6345482659690804</c:v>
                </c:pt>
                <c:pt idx="12">
                  <c:v>1.6954416121600839</c:v>
                </c:pt>
                <c:pt idx="13">
                  <c:v>1.768078961710684</c:v>
                </c:pt>
                <c:pt idx="14">
                  <c:v>1.8335045747129928</c:v>
                </c:pt>
                <c:pt idx="15">
                  <c:v>1.8997498882332573</c:v>
                </c:pt>
                <c:pt idx="16">
                  <c:v>1.9636963361187758</c:v>
                </c:pt>
                <c:pt idx="17">
                  <c:v>2.0954654699694366</c:v>
                </c:pt>
                <c:pt idx="18">
                  <c:v>3.4107607171884915</c:v>
                </c:pt>
                <c:pt idx="19">
                  <c:v>4.7260559644075464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DF-49CC-93FF-795CF282986C}"/>
            </c:ext>
          </c:extLst>
        </c:ser>
        <c:ser>
          <c:idx val="3"/>
          <c:order val="3"/>
          <c:tx>
            <c:strRef>
              <c:f>Electricities!$B$6</c:f>
              <c:strCache>
                <c:ptCount val="1"/>
                <c:pt idx="0">
                  <c:v>Northwest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Electricities!$C$6:$V$6</c:f>
              <c:numCache>
                <c:formatCode>0.00</c:formatCode>
                <c:ptCount val="20"/>
                <c:pt idx="0">
                  <c:v>1.0273717744687274</c:v>
                </c:pt>
                <c:pt idx="1">
                  <c:v>1.0273717744687274</c:v>
                </c:pt>
                <c:pt idx="2">
                  <c:v>1.0658841255541505</c:v>
                </c:pt>
                <c:pt idx="3">
                  <c:v>1.1016075406331829</c:v>
                </c:pt>
                <c:pt idx="4">
                  <c:v>1.1341147257733322</c:v>
                </c:pt>
                <c:pt idx="5">
                  <c:v>1.1866796290658785</c:v>
                </c:pt>
                <c:pt idx="6">
                  <c:v>1.2511617413648999</c:v>
                </c:pt>
                <c:pt idx="7">
                  <c:v>1.3133475356390298</c:v>
                </c:pt>
                <c:pt idx="8">
                  <c:v>1.3715778440056343</c:v>
                </c:pt>
                <c:pt idx="9">
                  <c:v>1.4258606971429568</c:v>
                </c:pt>
                <c:pt idx="10">
                  <c:v>1.478874453008854</c:v>
                </c:pt>
                <c:pt idx="11">
                  <c:v>1.5314994102102757</c:v>
                </c:pt>
                <c:pt idx="12">
                  <c:v>1.5811704244956228</c:v>
                </c:pt>
                <c:pt idx="13">
                  <c:v>1.630690233044541</c:v>
                </c:pt>
                <c:pt idx="14">
                  <c:v>1.6833122205734474</c:v>
                </c:pt>
                <c:pt idx="15">
                  <c:v>1.736033953006848</c:v>
                </c:pt>
                <c:pt idx="16">
                  <c:v>1.7929889497107654</c:v>
                </c:pt>
                <c:pt idx="17">
                  <c:v>1.8937572976374462</c:v>
                </c:pt>
                <c:pt idx="18">
                  <c:v>2.9351674804293317</c:v>
                </c:pt>
                <c:pt idx="19">
                  <c:v>3.9765776632212138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6DF-49CC-93FF-795CF282986C}"/>
            </c:ext>
          </c:extLst>
        </c:ser>
        <c:ser>
          <c:idx val="4"/>
          <c:order val="4"/>
          <c:tx>
            <c:strRef>
              <c:f>Electricities!$B$7</c:f>
              <c:strCache>
                <c:ptCount val="1"/>
                <c:pt idx="0">
                  <c:v>Southeast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Electricities!$C$7:$V$7</c:f>
              <c:numCache>
                <c:formatCode>0.00</c:formatCode>
                <c:ptCount val="20"/>
                <c:pt idx="0">
                  <c:v>1.0118212995842597</c:v>
                </c:pt>
                <c:pt idx="1">
                  <c:v>1.0118212995842597</c:v>
                </c:pt>
                <c:pt idx="2">
                  <c:v>1.174765233281724</c:v>
                </c:pt>
                <c:pt idx="3">
                  <c:v>1.2062620246713853</c:v>
                </c:pt>
                <c:pt idx="4">
                  <c:v>1.2263496631073512</c:v>
                </c:pt>
                <c:pt idx="5">
                  <c:v>1.266043489746997</c:v>
                </c:pt>
                <c:pt idx="6">
                  <c:v>1.3165376022068718</c:v>
                </c:pt>
                <c:pt idx="7">
                  <c:v>1.3699032678956105</c:v>
                </c:pt>
                <c:pt idx="8">
                  <c:v>1.4182223957589724</c:v>
                </c:pt>
                <c:pt idx="9">
                  <c:v>1.470898644235324</c:v>
                </c:pt>
                <c:pt idx="10">
                  <c:v>1.5216005131948718</c:v>
                </c:pt>
                <c:pt idx="11">
                  <c:v>1.5687674132355294</c:v>
                </c:pt>
                <c:pt idx="12">
                  <c:v>1.6151186236646569</c:v>
                </c:pt>
                <c:pt idx="13">
                  <c:v>1.6608896502962085</c:v>
                </c:pt>
                <c:pt idx="14">
                  <c:v>1.7093288552831369</c:v>
                </c:pt>
                <c:pt idx="15">
                  <c:v>1.7594671270048385</c:v>
                </c:pt>
                <c:pt idx="16">
                  <c:v>1.8099713855424213</c:v>
                </c:pt>
                <c:pt idx="17">
                  <c:v>1.9049463226697299</c:v>
                </c:pt>
                <c:pt idx="18">
                  <c:v>2.8717064322295798</c:v>
                </c:pt>
                <c:pt idx="19">
                  <c:v>3.8384665417894297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6DF-49CC-93FF-795CF282986C}"/>
            </c:ext>
          </c:extLst>
        </c:ser>
        <c:ser>
          <c:idx val="5"/>
          <c:order val="5"/>
          <c:tx>
            <c:strRef>
              <c:f>Electricities!$B$8</c:f>
              <c:strCache>
                <c:ptCount val="1"/>
                <c:pt idx="0">
                  <c:v>Southern Plains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Electricities!$C$8:$V$8</c:f>
              <c:numCache>
                <c:formatCode>0.00</c:formatCode>
                <c:ptCount val="20"/>
                <c:pt idx="0">
                  <c:v>1.0381156705446903</c:v>
                </c:pt>
                <c:pt idx="1">
                  <c:v>1.0863418251243011</c:v>
                </c:pt>
                <c:pt idx="2">
                  <c:v>1.259804983509591</c:v>
                </c:pt>
                <c:pt idx="3">
                  <c:v>1.3315489578188757</c:v>
                </c:pt>
                <c:pt idx="4">
                  <c:v>1.3921562251497333</c:v>
                </c:pt>
                <c:pt idx="5">
                  <c:v>1.4681778853314524</c:v>
                </c:pt>
                <c:pt idx="6">
                  <c:v>1.5503903889534543</c:v>
                </c:pt>
                <c:pt idx="7">
                  <c:v>1.6350537817213129</c:v>
                </c:pt>
                <c:pt idx="8">
                  <c:v>1.7141289449683785</c:v>
                </c:pt>
                <c:pt idx="9">
                  <c:v>1.7865480193453629</c:v>
                </c:pt>
                <c:pt idx="10">
                  <c:v>1.8546693751122907</c:v>
                </c:pt>
                <c:pt idx="11">
                  <c:v>1.9245274171487607</c:v>
                </c:pt>
                <c:pt idx="12">
                  <c:v>1.9917774328920963</c:v>
                </c:pt>
                <c:pt idx="13">
                  <c:v>2.0616456540152868</c:v>
                </c:pt>
                <c:pt idx="14">
                  <c:v>2.1356171327607258</c:v>
                </c:pt>
                <c:pt idx="15">
                  <c:v>2.214157577883892</c:v>
                </c:pt>
                <c:pt idx="16">
                  <c:v>2.285345443292623</c:v>
                </c:pt>
                <c:pt idx="17">
                  <c:v>2.4231616195986447</c:v>
                </c:pt>
                <c:pt idx="18">
                  <c:v>3.8453977599572973</c:v>
                </c:pt>
                <c:pt idx="19">
                  <c:v>5.2676339003159498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6DF-49CC-93FF-795CF282986C}"/>
            </c:ext>
          </c:extLst>
        </c:ser>
        <c:ser>
          <c:idx val="6"/>
          <c:order val="6"/>
          <c:tx>
            <c:strRef>
              <c:f>Electricities!$B$9</c:f>
              <c:strCache>
                <c:ptCount val="1"/>
                <c:pt idx="0">
                  <c:v>Southwest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Electricities!$C$9:$V$9</c:f>
              <c:numCache>
                <c:formatCode>0.00</c:formatCode>
                <c:ptCount val="20"/>
                <c:pt idx="0">
                  <c:v>1.0208683927847335</c:v>
                </c:pt>
                <c:pt idx="1">
                  <c:v>1.0351722781416266</c:v>
                </c:pt>
                <c:pt idx="2">
                  <c:v>1.0945282187900018</c:v>
                </c:pt>
                <c:pt idx="3">
                  <c:v>1.1525587828708936</c:v>
                </c:pt>
                <c:pt idx="4">
                  <c:v>1.2047690332951762</c:v>
                </c:pt>
                <c:pt idx="5">
                  <c:v>1.2818248682639293</c:v>
                </c:pt>
                <c:pt idx="6">
                  <c:v>1.3763871187208185</c:v>
                </c:pt>
                <c:pt idx="7">
                  <c:v>1.4766849591956177</c:v>
                </c:pt>
                <c:pt idx="8">
                  <c:v>1.5738418117891251</c:v>
                </c:pt>
                <c:pt idx="9">
                  <c:v>1.668930230962308</c:v>
                </c:pt>
                <c:pt idx="10">
                  <c:v>1.7610171333527522</c:v>
                </c:pt>
                <c:pt idx="11">
                  <c:v>1.8544783462835743</c:v>
                </c:pt>
                <c:pt idx="12">
                  <c:v>1.9482541090483751</c:v>
                </c:pt>
                <c:pt idx="13">
                  <c:v>2.0426564784059811</c:v>
                </c:pt>
                <c:pt idx="14">
                  <c:v>2.1398004700309428</c:v>
                </c:pt>
                <c:pt idx="15">
                  <c:v>2.2367138446697208</c:v>
                </c:pt>
                <c:pt idx="16">
                  <c:v>2.328489856945906</c:v>
                </c:pt>
                <c:pt idx="17">
                  <c:v>2.5172334806660004</c:v>
                </c:pt>
                <c:pt idx="18">
                  <c:v>4.4064627564087218</c:v>
                </c:pt>
                <c:pt idx="19">
                  <c:v>6.295692032151436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6DF-49CC-93FF-795CF2829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971056"/>
        <c:axId val="483562488"/>
      </c:scatterChart>
      <c:valAx>
        <c:axId val="35797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62488"/>
        <c:crosses val="autoZero"/>
        <c:crossBetween val="midCat"/>
      </c:valAx>
      <c:valAx>
        <c:axId val="48356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7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Electricity Supply and Demand</a:t>
            </a:r>
            <a:r>
              <a:rPr lang="en-US" baseline="0"/>
              <a:t> - Growth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Electricities!$B$13</c:f>
              <c:strCache>
                <c:ptCount val="1"/>
                <c:pt idx="0">
                  <c:v>Midwest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Electricities!$C$13:$V$13</c:f>
              <c:numCache>
                <c:formatCode>#,##0</c:formatCode>
                <c:ptCount val="20"/>
                <c:pt idx="0">
                  <c:v>130208348332.31927</c:v>
                </c:pt>
                <c:pt idx="1">
                  <c:v>120804342857.54382</c:v>
                </c:pt>
                <c:pt idx="2">
                  <c:v>118120960550.92236</c:v>
                </c:pt>
                <c:pt idx="3">
                  <c:v>119461694225.58229</c:v>
                </c:pt>
                <c:pt idx="4">
                  <c:v>119624706159.20174</c:v>
                </c:pt>
                <c:pt idx="5">
                  <c:v>119523439355.97725</c:v>
                </c:pt>
                <c:pt idx="6">
                  <c:v>121963625669.49348</c:v>
                </c:pt>
                <c:pt idx="7">
                  <c:v>123360537893.62611</c:v>
                </c:pt>
                <c:pt idx="8">
                  <c:v>125065532556.93454</c:v>
                </c:pt>
                <c:pt idx="9">
                  <c:v>132279782685.26138</c:v>
                </c:pt>
                <c:pt idx="10">
                  <c:v>139979182545.60733</c:v>
                </c:pt>
                <c:pt idx="11">
                  <c:v>145231768925.40964</c:v>
                </c:pt>
                <c:pt idx="12">
                  <c:v>149784470324.47498</c:v>
                </c:pt>
                <c:pt idx="13">
                  <c:v>154290096944.58099</c:v>
                </c:pt>
                <c:pt idx="14">
                  <c:v>158826202296.77649</c:v>
                </c:pt>
                <c:pt idx="15">
                  <c:v>163073253069.10056</c:v>
                </c:pt>
                <c:pt idx="16">
                  <c:v>167492281189.92035</c:v>
                </c:pt>
                <c:pt idx="17">
                  <c:v>179330929602.50439</c:v>
                </c:pt>
                <c:pt idx="18">
                  <c:v>282277520670.82764</c:v>
                </c:pt>
                <c:pt idx="19">
                  <c:v>385224111739.15137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A-4732-B2C3-ACF3CA27341B}"/>
            </c:ext>
          </c:extLst>
        </c:ser>
        <c:ser>
          <c:idx val="1"/>
          <c:order val="1"/>
          <c:tx>
            <c:strRef>
              <c:f>Electricities!$B$14</c:f>
              <c:strCache>
                <c:ptCount val="1"/>
                <c:pt idx="0">
                  <c:v>Northeast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Electricities!$C$14:$V$14</c:f>
              <c:numCache>
                <c:formatCode>#,##0</c:formatCode>
                <c:ptCount val="20"/>
                <c:pt idx="0">
                  <c:v>90606040293.472687</c:v>
                </c:pt>
                <c:pt idx="1">
                  <c:v>91873924435.69632</c:v>
                </c:pt>
                <c:pt idx="2">
                  <c:v>90259937348.730759</c:v>
                </c:pt>
                <c:pt idx="3">
                  <c:v>91008625210.361847</c:v>
                </c:pt>
                <c:pt idx="4">
                  <c:v>91306353685.170563</c:v>
                </c:pt>
                <c:pt idx="5">
                  <c:v>91915765824.74678</c:v>
                </c:pt>
                <c:pt idx="6">
                  <c:v>92443241361.439835</c:v>
                </c:pt>
                <c:pt idx="7">
                  <c:v>93266266611.005646</c:v>
                </c:pt>
                <c:pt idx="8">
                  <c:v>94003048301.226379</c:v>
                </c:pt>
                <c:pt idx="9">
                  <c:v>97483427458.949249</c:v>
                </c:pt>
                <c:pt idx="10">
                  <c:v>100819788501.21713</c:v>
                </c:pt>
                <c:pt idx="11">
                  <c:v>104694147681.32254</c:v>
                </c:pt>
                <c:pt idx="12">
                  <c:v>107685090670.92725</c:v>
                </c:pt>
                <c:pt idx="13">
                  <c:v>110676818006.88115</c:v>
                </c:pt>
                <c:pt idx="14">
                  <c:v>113523968228.68611</c:v>
                </c:pt>
                <c:pt idx="15">
                  <c:v>115642561586.81958</c:v>
                </c:pt>
                <c:pt idx="16">
                  <c:v>118109307785.25816</c:v>
                </c:pt>
                <c:pt idx="17">
                  <c:v>125189142367.94434</c:v>
                </c:pt>
                <c:pt idx="18">
                  <c:v>185953632401.35596</c:v>
                </c:pt>
                <c:pt idx="19">
                  <c:v>246718122434.76758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A-4732-B2C3-ACF3CA27341B}"/>
            </c:ext>
          </c:extLst>
        </c:ser>
        <c:ser>
          <c:idx val="2"/>
          <c:order val="2"/>
          <c:tx>
            <c:strRef>
              <c:f>Electricities!$B$15</c:f>
              <c:strCache>
                <c:ptCount val="1"/>
                <c:pt idx="0">
                  <c:v>Northern Plains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Electricities!$C$15:$V$15</c:f>
              <c:numCache>
                <c:formatCode>#,##0</c:formatCode>
                <c:ptCount val="20"/>
                <c:pt idx="0">
                  <c:v>21164319784.872532</c:v>
                </c:pt>
                <c:pt idx="1">
                  <c:v>19578440967.672535</c:v>
                </c:pt>
                <c:pt idx="2">
                  <c:v>19783800508.586811</c:v>
                </c:pt>
                <c:pt idx="3">
                  <c:v>20428472883.230137</c:v>
                </c:pt>
                <c:pt idx="4">
                  <c:v>20641171265.958393</c:v>
                </c:pt>
                <c:pt idx="5">
                  <c:v>21606071006.307476</c:v>
                </c:pt>
                <c:pt idx="6">
                  <c:v>22686944196.27713</c:v>
                </c:pt>
                <c:pt idx="7">
                  <c:v>23250002657.036182</c:v>
                </c:pt>
                <c:pt idx="8">
                  <c:v>23570982767.240471</c:v>
                </c:pt>
                <c:pt idx="9">
                  <c:v>23035060105.436737</c:v>
                </c:pt>
                <c:pt idx="10">
                  <c:v>22765760402.128868</c:v>
                </c:pt>
                <c:pt idx="11">
                  <c:v>23071858724.070099</c:v>
                </c:pt>
                <c:pt idx="12">
                  <c:v>23899728191.102104</c:v>
                </c:pt>
                <c:pt idx="13">
                  <c:v>24442905272.820988</c:v>
                </c:pt>
                <c:pt idx="14">
                  <c:v>24730574255.270451</c:v>
                </c:pt>
                <c:pt idx="15">
                  <c:v>24793812450.023369</c:v>
                </c:pt>
                <c:pt idx="16">
                  <c:v>25032617006.67231</c:v>
                </c:pt>
                <c:pt idx="17">
                  <c:v>25569380066.292725</c:v>
                </c:pt>
                <c:pt idx="18">
                  <c:v>31043869481.799835</c:v>
                </c:pt>
                <c:pt idx="19">
                  <c:v>36518358897.306931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A-4732-B2C3-ACF3CA27341B}"/>
            </c:ext>
          </c:extLst>
        </c:ser>
        <c:ser>
          <c:idx val="3"/>
          <c:order val="3"/>
          <c:tx>
            <c:strRef>
              <c:f>Electricities!$B$16</c:f>
              <c:strCache>
                <c:ptCount val="1"/>
                <c:pt idx="0">
                  <c:v>Northwest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Electricities!$C$16:$V$16</c:f>
              <c:numCache>
                <c:formatCode>#,##0</c:formatCode>
                <c:ptCount val="20"/>
                <c:pt idx="0">
                  <c:v>7676508033.8866987</c:v>
                </c:pt>
                <c:pt idx="1">
                  <c:v>6639219380.842392</c:v>
                </c:pt>
                <c:pt idx="2">
                  <c:v>6427937590.5210695</c:v>
                </c:pt>
                <c:pt idx="3">
                  <c:v>5396785827.9899759</c:v>
                </c:pt>
                <c:pt idx="4">
                  <c:v>5368674575.7475548</c:v>
                </c:pt>
                <c:pt idx="5">
                  <c:v>5367947916.9983959</c:v>
                </c:pt>
                <c:pt idx="6">
                  <c:v>5699312333.1966162</c:v>
                </c:pt>
                <c:pt idx="7">
                  <c:v>5470608015.1526413</c:v>
                </c:pt>
                <c:pt idx="8">
                  <c:v>6298708683.5966663</c:v>
                </c:pt>
                <c:pt idx="9">
                  <c:v>7565376129.4326944</c:v>
                </c:pt>
                <c:pt idx="10">
                  <c:v>8931710607.1825542</c:v>
                </c:pt>
                <c:pt idx="11">
                  <c:v>9828051972.2828789</c:v>
                </c:pt>
                <c:pt idx="12">
                  <c:v>10415065469.600653</c:v>
                </c:pt>
                <c:pt idx="13">
                  <c:v>11013233487.927078</c:v>
                </c:pt>
                <c:pt idx="14">
                  <c:v>11553814101.514997</c:v>
                </c:pt>
                <c:pt idx="15">
                  <c:v>12028068653.200609</c:v>
                </c:pt>
                <c:pt idx="16">
                  <c:v>12472610936.214165</c:v>
                </c:pt>
                <c:pt idx="17">
                  <c:v>14463156402.047424</c:v>
                </c:pt>
                <c:pt idx="18">
                  <c:v>29300848097.408325</c:v>
                </c:pt>
                <c:pt idx="19">
                  <c:v>44138539792.769287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4A-4732-B2C3-ACF3CA27341B}"/>
            </c:ext>
          </c:extLst>
        </c:ser>
        <c:ser>
          <c:idx val="4"/>
          <c:order val="4"/>
          <c:tx>
            <c:strRef>
              <c:f>Electricities!$B$17</c:f>
              <c:strCache>
                <c:ptCount val="1"/>
                <c:pt idx="0">
                  <c:v>Southeast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Electricities!$C$17:$V$17</c:f>
              <c:numCache>
                <c:formatCode>#,##0</c:formatCode>
                <c:ptCount val="20"/>
                <c:pt idx="0">
                  <c:v>156277187781.53229</c:v>
                </c:pt>
                <c:pt idx="1">
                  <c:v>144924304096.13678</c:v>
                </c:pt>
                <c:pt idx="2">
                  <c:v>140249723504.68091</c:v>
                </c:pt>
                <c:pt idx="3">
                  <c:v>141138780410.39493</c:v>
                </c:pt>
                <c:pt idx="4">
                  <c:v>139870065258.50888</c:v>
                </c:pt>
                <c:pt idx="5">
                  <c:v>139557434872.5639</c:v>
                </c:pt>
                <c:pt idx="6">
                  <c:v>138272805488.45966</c:v>
                </c:pt>
                <c:pt idx="7">
                  <c:v>138103056952.29608</c:v>
                </c:pt>
                <c:pt idx="8">
                  <c:v>141014901174.7507</c:v>
                </c:pt>
                <c:pt idx="9">
                  <c:v>149221832191.80725</c:v>
                </c:pt>
                <c:pt idx="10">
                  <c:v>157894112194.63644</c:v>
                </c:pt>
                <c:pt idx="11">
                  <c:v>162404974411.29446</c:v>
                </c:pt>
                <c:pt idx="12">
                  <c:v>166231624817.80875</c:v>
                </c:pt>
                <c:pt idx="13">
                  <c:v>170026066728.13672</c:v>
                </c:pt>
                <c:pt idx="14">
                  <c:v>173881305604.23901</c:v>
                </c:pt>
                <c:pt idx="15">
                  <c:v>177002438545.30481</c:v>
                </c:pt>
                <c:pt idx="16">
                  <c:v>180375018946.71918</c:v>
                </c:pt>
                <c:pt idx="17">
                  <c:v>192265807441.18555</c:v>
                </c:pt>
                <c:pt idx="18">
                  <c:v>285725063869.32349</c:v>
                </c:pt>
                <c:pt idx="19">
                  <c:v>379184320297.46143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4A-4732-B2C3-ACF3CA27341B}"/>
            </c:ext>
          </c:extLst>
        </c:ser>
        <c:ser>
          <c:idx val="5"/>
          <c:order val="5"/>
          <c:tx>
            <c:strRef>
              <c:f>Electricities!$B$18</c:f>
              <c:strCache>
                <c:ptCount val="1"/>
                <c:pt idx="0">
                  <c:v>Southern Plains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Electricities!$C$18:$V$18</c:f>
              <c:numCache>
                <c:formatCode>#,##0</c:formatCode>
                <c:ptCount val="20"/>
                <c:pt idx="0">
                  <c:v>55658901058.183525</c:v>
                </c:pt>
                <c:pt idx="1">
                  <c:v>47461708716.052231</c:v>
                </c:pt>
                <c:pt idx="2">
                  <c:v>48484926527.084976</c:v>
                </c:pt>
                <c:pt idx="3">
                  <c:v>48926331234.530533</c:v>
                </c:pt>
                <c:pt idx="4">
                  <c:v>48317917781.55294</c:v>
                </c:pt>
                <c:pt idx="5">
                  <c:v>49075088473.273926</c:v>
                </c:pt>
                <c:pt idx="6">
                  <c:v>49904251386.949059</c:v>
                </c:pt>
                <c:pt idx="7">
                  <c:v>50593364878.351357</c:v>
                </c:pt>
                <c:pt idx="8">
                  <c:v>50683375603.27166</c:v>
                </c:pt>
                <c:pt idx="9">
                  <c:v>53917354824.549522</c:v>
                </c:pt>
                <c:pt idx="10">
                  <c:v>58070137938.409988</c:v>
                </c:pt>
                <c:pt idx="11">
                  <c:v>60243683399.676041</c:v>
                </c:pt>
                <c:pt idx="12">
                  <c:v>62041592098.637833</c:v>
                </c:pt>
                <c:pt idx="13">
                  <c:v>64116119337.656143</c:v>
                </c:pt>
                <c:pt idx="14">
                  <c:v>66467410286.290504</c:v>
                </c:pt>
                <c:pt idx="15">
                  <c:v>68072446030.802979</c:v>
                </c:pt>
                <c:pt idx="16">
                  <c:v>69750458666.539505</c:v>
                </c:pt>
                <c:pt idx="17">
                  <c:v>75424789560.094482</c:v>
                </c:pt>
                <c:pt idx="18">
                  <c:v>121891651728.61877</c:v>
                </c:pt>
                <c:pt idx="19">
                  <c:v>168358513897.14307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B4A-4732-B2C3-ACF3CA27341B}"/>
            </c:ext>
          </c:extLst>
        </c:ser>
        <c:ser>
          <c:idx val="6"/>
          <c:order val="6"/>
          <c:tx>
            <c:strRef>
              <c:f>Electricities!$B$19</c:f>
              <c:strCache>
                <c:ptCount val="1"/>
                <c:pt idx="0">
                  <c:v>Southwest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Electricities!$C$2:$V$2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Electricities!$C$19:$V$19</c:f>
              <c:numCache>
                <c:formatCode>#,##0</c:formatCode>
                <c:ptCount val="20"/>
                <c:pt idx="0">
                  <c:v>53197768465.506088</c:v>
                </c:pt>
                <c:pt idx="1">
                  <c:v>50067860548.391357</c:v>
                </c:pt>
                <c:pt idx="2">
                  <c:v>49980016566.261383</c:v>
                </c:pt>
                <c:pt idx="3">
                  <c:v>50581446966.83268</c:v>
                </c:pt>
                <c:pt idx="4">
                  <c:v>50690608581.464172</c:v>
                </c:pt>
                <c:pt idx="5">
                  <c:v>51689600309.382492</c:v>
                </c:pt>
                <c:pt idx="6">
                  <c:v>53461728262.649666</c:v>
                </c:pt>
                <c:pt idx="7">
                  <c:v>55432547975.545578</c:v>
                </c:pt>
                <c:pt idx="8">
                  <c:v>56159811881.989281</c:v>
                </c:pt>
                <c:pt idx="9">
                  <c:v>60032844104.018028</c:v>
                </c:pt>
                <c:pt idx="10">
                  <c:v>63665391108.794479</c:v>
                </c:pt>
                <c:pt idx="11">
                  <c:v>65803251670.45665</c:v>
                </c:pt>
                <c:pt idx="12">
                  <c:v>67658133304.790581</c:v>
                </c:pt>
                <c:pt idx="13">
                  <c:v>69758081767.654816</c:v>
                </c:pt>
                <c:pt idx="14">
                  <c:v>72062261231.019745</c:v>
                </c:pt>
                <c:pt idx="15">
                  <c:v>73655817148.027771</c:v>
                </c:pt>
                <c:pt idx="16">
                  <c:v>75009676226.761124</c:v>
                </c:pt>
                <c:pt idx="17">
                  <c:v>80791168956.777832</c:v>
                </c:pt>
                <c:pt idx="18">
                  <c:v>126463484574.36621</c:v>
                </c:pt>
                <c:pt idx="19">
                  <c:v>172135800191.95471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B4A-4732-B2C3-ACF3CA273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971056"/>
        <c:axId val="483562488"/>
      </c:scatterChart>
      <c:valAx>
        <c:axId val="35797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562488"/>
        <c:crosses val="autoZero"/>
        <c:crossBetween val="midCat"/>
      </c:valAx>
      <c:valAx>
        <c:axId val="48356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7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Rail</a:t>
            </a:r>
            <a:r>
              <a:rPr lang="en-US" baseline="0"/>
              <a:t> Growth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7"/>
          <c:order val="0"/>
          <c:tx>
            <c:strRef>
              <c:f>RoadRail!$B$10</c:f>
              <c:strCache>
                <c:ptCount val="1"/>
                <c:pt idx="0">
                  <c:v>National Total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RoadRail!$C$10:$V$10</c:f>
              <c:numCache>
                <c:formatCode>0.00</c:formatCode>
                <c:ptCount val="20"/>
                <c:pt idx="0">
                  <c:v>1</c:v>
                </c:pt>
                <c:pt idx="1">
                  <c:v>1.0994195408043481</c:v>
                </c:pt>
                <c:pt idx="2">
                  <c:v>1.240030554751842</c:v>
                </c:pt>
                <c:pt idx="3">
                  <c:v>1.3834017597996293</c:v>
                </c:pt>
                <c:pt idx="4">
                  <c:v>1.5347914429195662</c:v>
                </c:pt>
                <c:pt idx="5">
                  <c:v>1.6881543417151914</c:v>
                </c:pt>
                <c:pt idx="6">
                  <c:v>1.8682099204207656</c:v>
                </c:pt>
                <c:pt idx="7">
                  <c:v>2.0417690648932449</c:v>
                </c:pt>
                <c:pt idx="8">
                  <c:v>2.2266271199891796</c:v>
                </c:pt>
                <c:pt idx="9">
                  <c:v>2.4229520176583716</c:v>
                </c:pt>
                <c:pt idx="10">
                  <c:v>2.630750512985768</c:v>
                </c:pt>
                <c:pt idx="11">
                  <c:v>2.8499520581055315</c:v>
                </c:pt>
                <c:pt idx="12">
                  <c:v>3.0804171435837779</c:v>
                </c:pt>
                <c:pt idx="13">
                  <c:v>3.3218909879533709</c:v>
                </c:pt>
                <c:pt idx="14">
                  <c:v>3.573975138866349</c:v>
                </c:pt>
                <c:pt idx="15">
                  <c:v>3.8356588392421278</c:v>
                </c:pt>
                <c:pt idx="16">
                  <c:v>4.1073192653770096</c:v>
                </c:pt>
                <c:pt idx="17">
                  <c:v>4.5285436209868806</c:v>
                </c:pt>
                <c:pt idx="18">
                  <c:v>9.2349693636240744</c:v>
                </c:pt>
                <c:pt idx="19">
                  <c:v>13.941395106261268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FD1-422B-914C-33072A05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77104"/>
        <c:axId val="969072184"/>
      </c:scatterChart>
      <c:valAx>
        <c:axId val="96907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72184"/>
        <c:crosses val="autoZero"/>
        <c:crossBetween val="midCat"/>
      </c:valAx>
      <c:valAx>
        <c:axId val="96907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7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Road Demand Growth</a:t>
            </a:r>
            <a:r>
              <a:rPr lang="en-US" baseline="0"/>
              <a:t> </a:t>
            </a:r>
            <a:r>
              <a:rPr lang="en-US"/>
              <a:t>- 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RoadRail!$B$13</c:f>
              <c:strCache>
                <c:ptCount val="1"/>
                <c:pt idx="0">
                  <c:v>Midwest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RoadRail!$C$13:$V$13</c:f>
              <c:numCache>
                <c:formatCode>0.00</c:formatCode>
                <c:ptCount val="20"/>
                <c:pt idx="0">
                  <c:v>0.99454040333758598</c:v>
                </c:pt>
                <c:pt idx="1">
                  <c:v>0.99676299424612524</c:v>
                </c:pt>
                <c:pt idx="2">
                  <c:v>1.0013412578359087</c:v>
                </c:pt>
                <c:pt idx="3">
                  <c:v>1.002632970476488</c:v>
                </c:pt>
                <c:pt idx="4">
                  <c:v>1.0079761234762086</c:v>
                </c:pt>
                <c:pt idx="5">
                  <c:v>1.0190666089559575</c:v>
                </c:pt>
                <c:pt idx="6">
                  <c:v>1.0195787950882123</c:v>
                </c:pt>
                <c:pt idx="7">
                  <c:v>1.0086650871210374</c:v>
                </c:pt>
                <c:pt idx="8">
                  <c:v>1.0151148024652346</c:v>
                </c:pt>
                <c:pt idx="9">
                  <c:v>1.0312840287688099</c:v>
                </c:pt>
                <c:pt idx="10">
                  <c:v>1.0303021323045445</c:v>
                </c:pt>
                <c:pt idx="11">
                  <c:v>1.0129466906129727</c:v>
                </c:pt>
                <c:pt idx="12">
                  <c:v>1.0212302962395869</c:v>
                </c:pt>
                <c:pt idx="13">
                  <c:v>1.0428491807193325</c:v>
                </c:pt>
                <c:pt idx="14">
                  <c:v>1.0408977680645259</c:v>
                </c:pt>
                <c:pt idx="15">
                  <c:v>1.0170293472732914</c:v>
                </c:pt>
                <c:pt idx="16">
                  <c:v>1.0268635341863712</c:v>
                </c:pt>
                <c:pt idx="17">
                  <c:v>1.032034440028506</c:v>
                </c:pt>
                <c:pt idx="18">
                  <c:v>1.0504759880366106</c:v>
                </c:pt>
                <c:pt idx="19">
                  <c:v>1.0689175360447152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2-4A4A-BC6F-131B8AC45022}"/>
            </c:ext>
          </c:extLst>
        </c:ser>
        <c:ser>
          <c:idx val="1"/>
          <c:order val="1"/>
          <c:tx>
            <c:strRef>
              <c:f>RoadRail!$B$14</c:f>
              <c:strCache>
                <c:ptCount val="1"/>
                <c:pt idx="0">
                  <c:v>Northeast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RoadRail!$C$14:$V$14</c:f>
              <c:numCache>
                <c:formatCode>0.00</c:formatCode>
                <c:ptCount val="20"/>
                <c:pt idx="0">
                  <c:v>0.99023383966653411</c:v>
                </c:pt>
                <c:pt idx="1">
                  <c:v>0.99716303579511667</c:v>
                </c:pt>
                <c:pt idx="2">
                  <c:v>1.0003865995961321</c:v>
                </c:pt>
                <c:pt idx="3">
                  <c:v>1.0033561442912082</c:v>
                </c:pt>
                <c:pt idx="4">
                  <c:v>1.0111776722111161</c:v>
                </c:pt>
                <c:pt idx="5">
                  <c:v>1.0111174157488945</c:v>
                </c:pt>
                <c:pt idx="6">
                  <c:v>1.0118118562367719</c:v>
                </c:pt>
                <c:pt idx="7">
                  <c:v>1.0052039663284758</c:v>
                </c:pt>
                <c:pt idx="8">
                  <c:v>1.0198417631328545</c:v>
                </c:pt>
                <c:pt idx="9">
                  <c:v>1.0161679459814084</c:v>
                </c:pt>
                <c:pt idx="10">
                  <c:v>1.0170248993836557</c:v>
                </c:pt>
                <c:pt idx="11">
                  <c:v>1.0062854108138162</c:v>
                </c:pt>
                <c:pt idx="12">
                  <c:v>1.0261687255672129</c:v>
                </c:pt>
                <c:pt idx="13">
                  <c:v>1.0220443942725634</c:v>
                </c:pt>
                <c:pt idx="14">
                  <c:v>1.0241027273706445</c:v>
                </c:pt>
                <c:pt idx="15">
                  <c:v>1.0086767857843446</c:v>
                </c:pt>
                <c:pt idx="16">
                  <c:v>1.0321195456068475</c:v>
                </c:pt>
                <c:pt idx="17">
                  <c:v>1.0248143619752337</c:v>
                </c:pt>
                <c:pt idx="18">
                  <c:v>1.0436651248877356</c:v>
                </c:pt>
                <c:pt idx="19">
                  <c:v>1.0625158878002374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2-4A4A-BC6F-131B8AC45022}"/>
            </c:ext>
          </c:extLst>
        </c:ser>
        <c:ser>
          <c:idx val="2"/>
          <c:order val="2"/>
          <c:tx>
            <c:strRef>
              <c:f>RoadRail!$B$15</c:f>
              <c:strCache>
                <c:ptCount val="1"/>
                <c:pt idx="0">
                  <c:v>Northern Plains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RoadRail!$C$15:$V$15</c:f>
              <c:numCache>
                <c:formatCode>0.00</c:formatCode>
                <c:ptCount val="20"/>
                <c:pt idx="0">
                  <c:v>0.9898689169579169</c:v>
                </c:pt>
                <c:pt idx="1">
                  <c:v>0.99679240794480761</c:v>
                </c:pt>
                <c:pt idx="2">
                  <c:v>1.0030349291791438</c:v>
                </c:pt>
                <c:pt idx="3">
                  <c:v>1.0102314669151875</c:v>
                </c:pt>
                <c:pt idx="4">
                  <c:v>1.0138668089280458</c:v>
                </c:pt>
                <c:pt idx="5">
                  <c:v>1.0176808542235198</c:v>
                </c:pt>
                <c:pt idx="6">
                  <c:v>1.0245172706743115</c:v>
                </c:pt>
                <c:pt idx="7">
                  <c:v>1.0287689844014944</c:v>
                </c:pt>
                <c:pt idx="8">
                  <c:v>1.0277447034337934</c:v>
                </c:pt>
                <c:pt idx="9">
                  <c:v>1.0250860869122387</c:v>
                </c:pt>
                <c:pt idx="10">
                  <c:v>1.032647711461929</c:v>
                </c:pt>
                <c:pt idx="11">
                  <c:v>1.0412033271121681</c:v>
                </c:pt>
                <c:pt idx="12">
                  <c:v>1.0403063149393112</c:v>
                </c:pt>
                <c:pt idx="13">
                  <c:v>1.0331882817864475</c:v>
                </c:pt>
                <c:pt idx="14">
                  <c:v>1.0407548217756586</c:v>
                </c:pt>
                <c:pt idx="15">
                  <c:v>1.0519929834833939</c:v>
                </c:pt>
                <c:pt idx="16">
                  <c:v>1.0518428748252653</c:v>
                </c:pt>
                <c:pt idx="17">
                  <c:v>1.0568387112503543</c:v>
                </c:pt>
                <c:pt idx="18">
                  <c:v>1.1186095614440514</c:v>
                </c:pt>
                <c:pt idx="19">
                  <c:v>1.1803804116377485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2-4A4A-BC6F-131B8AC45022}"/>
            </c:ext>
          </c:extLst>
        </c:ser>
        <c:ser>
          <c:idx val="3"/>
          <c:order val="3"/>
          <c:tx>
            <c:strRef>
              <c:f>RoadRail!$B$16</c:f>
              <c:strCache>
                <c:ptCount val="1"/>
                <c:pt idx="0">
                  <c:v>Northwest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RoadRail!$C$16:$V$16</c:f>
              <c:numCache>
                <c:formatCode>0.00</c:formatCode>
                <c:ptCount val="20"/>
                <c:pt idx="0">
                  <c:v>0.99438317012394328</c:v>
                </c:pt>
                <c:pt idx="1">
                  <c:v>0.99808440818584954</c:v>
                </c:pt>
                <c:pt idx="2">
                  <c:v>1.0019567460587548</c:v>
                </c:pt>
                <c:pt idx="3">
                  <c:v>1.0087815619012046</c:v>
                </c:pt>
                <c:pt idx="4">
                  <c:v>1.005873368943712</c:v>
                </c:pt>
                <c:pt idx="5">
                  <c:v>1.0285272877240228</c:v>
                </c:pt>
                <c:pt idx="6">
                  <c:v>1.0323022299700617</c:v>
                </c:pt>
                <c:pt idx="7">
                  <c:v>1.0281397443665665</c:v>
                </c:pt>
                <c:pt idx="8">
                  <c:v>1.0078694741009382</c:v>
                </c:pt>
                <c:pt idx="9">
                  <c:v>1.0459238642735686</c:v>
                </c:pt>
                <c:pt idx="10">
                  <c:v>1.0521939269426688</c:v>
                </c:pt>
                <c:pt idx="11">
                  <c:v>1.0452330137454748</c:v>
                </c:pt>
                <c:pt idx="12">
                  <c:v>1.0114022692441811</c:v>
                </c:pt>
                <c:pt idx="13">
                  <c:v>1.0613516131958538</c:v>
                </c:pt>
                <c:pt idx="14">
                  <c:v>1.0701318013138865</c:v>
                </c:pt>
                <c:pt idx="15">
                  <c:v>1.061974472025617</c:v>
                </c:pt>
                <c:pt idx="16">
                  <c:v>1.016953861942552</c:v>
                </c:pt>
                <c:pt idx="17">
                  <c:v>1.0550966274798459</c:v>
                </c:pt>
                <c:pt idx="18">
                  <c:v>1.1005912017516508</c:v>
                </c:pt>
                <c:pt idx="19">
                  <c:v>1.1460857760234557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2-4A4A-BC6F-131B8AC45022}"/>
            </c:ext>
          </c:extLst>
        </c:ser>
        <c:ser>
          <c:idx val="4"/>
          <c:order val="4"/>
          <c:tx>
            <c:strRef>
              <c:f>RoadRail!$B$17</c:f>
              <c:strCache>
                <c:ptCount val="1"/>
                <c:pt idx="0">
                  <c:v>Southeast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RoadRail!$C$17:$V$17</c:f>
              <c:numCache>
                <c:formatCode>0.00</c:formatCode>
                <c:ptCount val="20"/>
                <c:pt idx="0">
                  <c:v>0.97649139760687809</c:v>
                </c:pt>
                <c:pt idx="1">
                  <c:v>0.9897408169866857</c:v>
                </c:pt>
                <c:pt idx="2">
                  <c:v>1.005909905702014</c:v>
                </c:pt>
                <c:pt idx="3">
                  <c:v>1.0194032412229879</c:v>
                </c:pt>
                <c:pt idx="4">
                  <c:v>1.0273945340556616</c:v>
                </c:pt>
                <c:pt idx="5">
                  <c:v>1.0449334045617042</c:v>
                </c:pt>
                <c:pt idx="6">
                  <c:v>1.0532272845411119</c:v>
                </c:pt>
                <c:pt idx="7">
                  <c:v>1.0637021766504471</c:v>
                </c:pt>
                <c:pt idx="8">
                  <c:v>1.0581341550248464</c:v>
                </c:pt>
                <c:pt idx="9">
                  <c:v>1.080389536828678</c:v>
                </c:pt>
                <c:pt idx="10">
                  <c:v>1.0866953731206861</c:v>
                </c:pt>
                <c:pt idx="11">
                  <c:v>1.099265862875348</c:v>
                </c:pt>
                <c:pt idx="12">
                  <c:v>1.0823378889066726</c:v>
                </c:pt>
                <c:pt idx="13">
                  <c:v>1.1106071082192359</c:v>
                </c:pt>
                <c:pt idx="14">
                  <c:v>1.1164638949141337</c:v>
                </c:pt>
                <c:pt idx="15">
                  <c:v>1.129773081505244</c:v>
                </c:pt>
                <c:pt idx="16">
                  <c:v>1.1018711786476452</c:v>
                </c:pt>
                <c:pt idx="17">
                  <c:v>1.1355685995276663</c:v>
                </c:pt>
                <c:pt idx="18">
                  <c:v>1.2668942720115584</c:v>
                </c:pt>
                <c:pt idx="19">
                  <c:v>1.3982199444954504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C2-4A4A-BC6F-131B8AC45022}"/>
            </c:ext>
          </c:extLst>
        </c:ser>
        <c:ser>
          <c:idx val="5"/>
          <c:order val="5"/>
          <c:tx>
            <c:strRef>
              <c:f>RoadRail!$B$18</c:f>
              <c:strCache>
                <c:ptCount val="1"/>
                <c:pt idx="0">
                  <c:v>Southern Plains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RoadRail!$C$18:$V$18</c:f>
              <c:numCache>
                <c:formatCode>0.00</c:formatCode>
                <c:ptCount val="20"/>
                <c:pt idx="0">
                  <c:v>0.97850433749610433</c:v>
                </c:pt>
                <c:pt idx="1">
                  <c:v>0.98844076788369506</c:v>
                </c:pt>
                <c:pt idx="2">
                  <c:v>1.0041797265781853</c:v>
                </c:pt>
                <c:pt idx="3">
                  <c:v>1.0142771707105749</c:v>
                </c:pt>
                <c:pt idx="4">
                  <c:v>1.0281213013875936</c:v>
                </c:pt>
                <c:pt idx="5">
                  <c:v>1.044811616372199</c:v>
                </c:pt>
                <c:pt idx="6">
                  <c:v>1.0399129092294894</c:v>
                </c:pt>
                <c:pt idx="7">
                  <c:v>1.0507915340418057</c:v>
                </c:pt>
                <c:pt idx="8">
                  <c:v>1.0589837469873089</c:v>
                </c:pt>
                <c:pt idx="9">
                  <c:v>1.0870036166914336</c:v>
                </c:pt>
                <c:pt idx="10">
                  <c:v>1.0672268824213293</c:v>
                </c:pt>
                <c:pt idx="11">
                  <c:v>1.0810515124544862</c:v>
                </c:pt>
                <c:pt idx="12">
                  <c:v>1.0849739153609397</c:v>
                </c:pt>
                <c:pt idx="13">
                  <c:v>1.1233512474591665</c:v>
                </c:pt>
                <c:pt idx="14">
                  <c:v>1.0914250167371977</c:v>
                </c:pt>
                <c:pt idx="15">
                  <c:v>1.1078914291185624</c:v>
                </c:pt>
                <c:pt idx="16">
                  <c:v>1.1053717036493316</c:v>
                </c:pt>
                <c:pt idx="17">
                  <c:v>1.1235888012987842</c:v>
                </c:pt>
                <c:pt idx="18">
                  <c:v>1.236559223820749</c:v>
                </c:pt>
                <c:pt idx="19">
                  <c:v>1.3495296463427138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C2-4A4A-BC6F-131B8AC45022}"/>
            </c:ext>
          </c:extLst>
        </c:ser>
        <c:ser>
          <c:idx val="6"/>
          <c:order val="6"/>
          <c:tx>
            <c:strRef>
              <c:f>RoadRail!$B$19</c:f>
              <c:strCache>
                <c:ptCount val="1"/>
                <c:pt idx="0">
                  <c:v>Southwest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RoadRail!$C$19:$V$19</c:f>
              <c:numCache>
                <c:formatCode>0.00</c:formatCode>
                <c:ptCount val="20"/>
                <c:pt idx="0">
                  <c:v>0.96372230106275758</c:v>
                </c:pt>
                <c:pt idx="1">
                  <c:v>0.98373450803149665</c:v>
                </c:pt>
                <c:pt idx="2">
                  <c:v>1.0081382363548503</c:v>
                </c:pt>
                <c:pt idx="3">
                  <c:v>1.0312300575616644</c:v>
                </c:pt>
                <c:pt idx="4">
                  <c:v>1.052897527115511</c:v>
                </c:pt>
                <c:pt idx="5">
                  <c:v>1.0949860328622261</c:v>
                </c:pt>
                <c:pt idx="6">
                  <c:v>1.0931962359327143</c:v>
                </c:pt>
                <c:pt idx="7">
                  <c:v>1.1059310346293079</c:v>
                </c:pt>
                <c:pt idx="8">
                  <c:v>1.1309010900475633</c:v>
                </c:pt>
                <c:pt idx="9">
                  <c:v>1.1956046863866441</c:v>
                </c:pt>
                <c:pt idx="10">
                  <c:v>1.1633923302049736</c:v>
                </c:pt>
                <c:pt idx="11">
                  <c:v>1.1680531809971832</c:v>
                </c:pt>
                <c:pt idx="12">
                  <c:v>1.2014910756136641</c:v>
                </c:pt>
                <c:pt idx="13">
                  <c:v>1.287486891627224</c:v>
                </c:pt>
                <c:pt idx="14">
                  <c:v>1.2264762049574025</c:v>
                </c:pt>
                <c:pt idx="15">
                  <c:v>1.2210431423001067</c:v>
                </c:pt>
                <c:pt idx="16">
                  <c:v>1.255953138391471</c:v>
                </c:pt>
                <c:pt idx="17">
                  <c:v>1.2878126955168945</c:v>
                </c:pt>
                <c:pt idx="18">
                  <c:v>1.5618543692672002</c:v>
                </c:pt>
                <c:pt idx="19">
                  <c:v>1.835896043017506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C2-4A4A-BC6F-131B8AC45022}"/>
            </c:ext>
          </c:extLst>
        </c:ser>
        <c:ser>
          <c:idx val="7"/>
          <c:order val="7"/>
          <c:tx>
            <c:strRef>
              <c:f>RoadRail!$B$20</c:f>
              <c:strCache>
                <c:ptCount val="1"/>
                <c:pt idx="0">
                  <c:v>National Total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RoadRail!$C$20:$V$20</c:f>
              <c:numCache>
                <c:formatCode>0.00</c:formatCode>
                <c:ptCount val="20"/>
                <c:pt idx="0">
                  <c:v>0.97800238371372372</c:v>
                </c:pt>
                <c:pt idx="1">
                  <c:v>0.98983155206195428</c:v>
                </c:pt>
                <c:pt idx="2">
                  <c:v>1.0056275770387353</c:v>
                </c:pt>
                <c:pt idx="3">
                  <c:v>1.0197675500853718</c:v>
                </c:pt>
                <c:pt idx="4">
                  <c:v>1.0315485372432658</c:v>
                </c:pt>
                <c:pt idx="5">
                  <c:v>1.0559177172347918</c:v>
                </c:pt>
                <c:pt idx="6">
                  <c:v>1.0590821459064093</c:v>
                </c:pt>
                <c:pt idx="7">
                  <c:v>1.0652986497195616</c:v>
                </c:pt>
                <c:pt idx="8">
                  <c:v>1.0721793570589024</c:v>
                </c:pt>
                <c:pt idx="9">
                  <c:v>1.1079975842483651</c:v>
                </c:pt>
                <c:pt idx="10">
                  <c:v>1.0995518791251637</c:v>
                </c:pt>
                <c:pt idx="11">
                  <c:v>1.1022084524470082</c:v>
                </c:pt>
                <c:pt idx="12">
                  <c:v>1.1072976975408788</c:v>
                </c:pt>
                <c:pt idx="13">
                  <c:v>1.1546973768678432</c:v>
                </c:pt>
                <c:pt idx="14">
                  <c:v>1.1357863068508682</c:v>
                </c:pt>
                <c:pt idx="15">
                  <c:v>1.1338851727648136</c:v>
                </c:pt>
                <c:pt idx="16">
                  <c:v>1.1348221300780281</c:v>
                </c:pt>
                <c:pt idx="17">
                  <c:v>1.1618109367477945</c:v>
                </c:pt>
                <c:pt idx="18">
                  <c:v>1.3128748159138253</c:v>
                </c:pt>
                <c:pt idx="19">
                  <c:v>1.4639386950798561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DC2-4A4A-BC6F-131B8AC45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77104"/>
        <c:axId val="969072184"/>
      </c:scatterChart>
      <c:valAx>
        <c:axId val="96907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72184"/>
        <c:crosses val="autoZero"/>
        <c:crossBetween val="midCat"/>
      </c:valAx>
      <c:valAx>
        <c:axId val="96907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7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Road Demand Growth</a:t>
            </a:r>
            <a:r>
              <a:rPr lang="en-US" baseline="0"/>
              <a:t> </a:t>
            </a:r>
            <a:r>
              <a:rPr lang="en-US"/>
              <a:t>- Proactive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RoadRail!$B$23</c:f>
              <c:strCache>
                <c:ptCount val="1"/>
                <c:pt idx="0">
                  <c:v>Midwest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RoadRail!$C$23:$V$23</c:f>
              <c:numCache>
                <c:formatCode>0.00</c:formatCode>
                <c:ptCount val="20"/>
                <c:pt idx="0">
                  <c:v>0.99729124768218647</c:v>
                </c:pt>
                <c:pt idx="1">
                  <c:v>0.99852022729628509</c:v>
                </c:pt>
                <c:pt idx="2">
                  <c:v>1.0006205353506674</c:v>
                </c:pt>
                <c:pt idx="3">
                  <c:v>1.0016132838371696</c:v>
                </c:pt>
                <c:pt idx="4">
                  <c:v>1.0028113647704511</c:v>
                </c:pt>
                <c:pt idx="5">
                  <c:v>1.0119517149970192</c:v>
                </c:pt>
                <c:pt idx="6">
                  <c:v>1.0118817671150346</c:v>
                </c:pt>
                <c:pt idx="7">
                  <c:v>1.0033066916788267</c:v>
                </c:pt>
                <c:pt idx="8">
                  <c:v>1.0058229151969218</c:v>
                </c:pt>
                <c:pt idx="9">
                  <c:v>1.0194749766324627</c:v>
                </c:pt>
                <c:pt idx="10">
                  <c:v>1.0186893401130714</c:v>
                </c:pt>
                <c:pt idx="11">
                  <c:v>1.0049071002150418</c:v>
                </c:pt>
                <c:pt idx="12">
                  <c:v>1.0082045847032333</c:v>
                </c:pt>
                <c:pt idx="13">
                  <c:v>1.0266615387157101</c:v>
                </c:pt>
                <c:pt idx="14">
                  <c:v>1.0254472353160473</c:v>
                </c:pt>
                <c:pt idx="15">
                  <c:v>1.0064991259563842</c:v>
                </c:pt>
                <c:pt idx="16">
                  <c:v>1.0103497325430746</c:v>
                </c:pt>
                <c:pt idx="17">
                  <c:v>1.0154512778920715</c:v>
                </c:pt>
                <c:pt idx="18">
                  <c:v>1.0202679266464034</c:v>
                </c:pt>
                <c:pt idx="19">
                  <c:v>1.0250845754007354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D9-4D6D-BE99-D6816F8108A7}"/>
            </c:ext>
          </c:extLst>
        </c:ser>
        <c:ser>
          <c:idx val="1"/>
          <c:order val="1"/>
          <c:tx>
            <c:strRef>
              <c:f>RoadRail!$B$24</c:f>
              <c:strCache>
                <c:ptCount val="1"/>
                <c:pt idx="0">
                  <c:v>Northeast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RoadRail!$C$24:$V$24</c:f>
              <c:numCache>
                <c:formatCode>0.00</c:formatCode>
                <c:ptCount val="20"/>
                <c:pt idx="0">
                  <c:v>0.99316624817819354</c:v>
                </c:pt>
                <c:pt idx="1">
                  <c:v>0.99774239064012193</c:v>
                </c:pt>
                <c:pt idx="2">
                  <c:v>1.0000599747899594</c:v>
                </c:pt>
                <c:pt idx="3">
                  <c:v>1.0029434972529123</c:v>
                </c:pt>
                <c:pt idx="4">
                  <c:v>1.0044452486192244</c:v>
                </c:pt>
                <c:pt idx="5">
                  <c:v>1.0101530881365701</c:v>
                </c:pt>
                <c:pt idx="6">
                  <c:v>1.0111397074768396</c:v>
                </c:pt>
                <c:pt idx="7">
                  <c:v>1.007266685107016</c:v>
                </c:pt>
                <c:pt idx="8">
                  <c:v>1.0084155713537843</c:v>
                </c:pt>
                <c:pt idx="9">
                  <c:v>1.0152942350056824</c:v>
                </c:pt>
                <c:pt idx="10">
                  <c:v>1.015971554168188</c:v>
                </c:pt>
                <c:pt idx="11">
                  <c:v>1.0091895081799214</c:v>
                </c:pt>
                <c:pt idx="12">
                  <c:v>1.011045303883108</c:v>
                </c:pt>
                <c:pt idx="13">
                  <c:v>1.0200506046091418</c:v>
                </c:pt>
                <c:pt idx="14">
                  <c:v>1.0205971477048312</c:v>
                </c:pt>
                <c:pt idx="15">
                  <c:v>1.0110655755411129</c:v>
                </c:pt>
                <c:pt idx="16">
                  <c:v>1.0135237197755664</c:v>
                </c:pt>
                <c:pt idx="17">
                  <c:v>1.016691803237519</c:v>
                </c:pt>
                <c:pt idx="18">
                  <c:v>1.0259781028361612</c:v>
                </c:pt>
                <c:pt idx="19">
                  <c:v>1.0352644024348034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D9-4D6D-BE99-D6816F8108A7}"/>
            </c:ext>
          </c:extLst>
        </c:ser>
        <c:ser>
          <c:idx val="2"/>
          <c:order val="2"/>
          <c:tx>
            <c:strRef>
              <c:f>RoadRail!$B$25</c:f>
              <c:strCache>
                <c:ptCount val="1"/>
                <c:pt idx="0">
                  <c:v>Northern Plains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RoadRail!$C$25:$V$25</c:f>
              <c:numCache>
                <c:formatCode>0.00</c:formatCode>
                <c:ptCount val="20"/>
                <c:pt idx="0">
                  <c:v>0.99168132488861971</c:v>
                </c:pt>
                <c:pt idx="1">
                  <c:v>0.99683932077544535</c:v>
                </c:pt>
                <c:pt idx="2">
                  <c:v>1.0021107823774307</c:v>
                </c:pt>
                <c:pt idx="3">
                  <c:v>1.0086573560287846</c:v>
                </c:pt>
                <c:pt idx="4">
                  <c:v>1.0140272126807266</c:v>
                </c:pt>
                <c:pt idx="5">
                  <c:v>1.0174701751653472</c:v>
                </c:pt>
                <c:pt idx="6">
                  <c:v>1.0188598452900142</c:v>
                </c:pt>
                <c:pt idx="7">
                  <c:v>1.0271928957082805</c:v>
                </c:pt>
                <c:pt idx="8">
                  <c:v>1.0321797371557961</c:v>
                </c:pt>
                <c:pt idx="9">
                  <c:v>1.029512113874856</c:v>
                </c:pt>
                <c:pt idx="10">
                  <c:v>1.0281413792155734</c:v>
                </c:pt>
                <c:pt idx="11">
                  <c:v>1.0399927051844884</c:v>
                </c:pt>
                <c:pt idx="12">
                  <c:v>1.0467617948464771</c:v>
                </c:pt>
                <c:pt idx="13">
                  <c:v>1.0405689482034703</c:v>
                </c:pt>
                <c:pt idx="14">
                  <c:v>1.0370678359256502</c:v>
                </c:pt>
                <c:pt idx="15">
                  <c:v>1.0508150357462342</c:v>
                </c:pt>
                <c:pt idx="16">
                  <c:v>1.0587326264259787</c:v>
                </c:pt>
                <c:pt idx="17">
                  <c:v>1.0592740786443469</c:v>
                </c:pt>
                <c:pt idx="18">
                  <c:v>1.122123905022347</c:v>
                </c:pt>
                <c:pt idx="19">
                  <c:v>1.1849737314003472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D9-4D6D-BE99-D6816F8108A7}"/>
            </c:ext>
          </c:extLst>
        </c:ser>
        <c:ser>
          <c:idx val="3"/>
          <c:order val="3"/>
          <c:tx>
            <c:strRef>
              <c:f>RoadRail!$B$26</c:f>
              <c:strCache>
                <c:ptCount val="1"/>
                <c:pt idx="0">
                  <c:v>Northwest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RoadRail!$C$26:$V$26</c:f>
              <c:numCache>
                <c:formatCode>0.00</c:formatCode>
                <c:ptCount val="20"/>
                <c:pt idx="0">
                  <c:v>0.99695404436621893</c:v>
                </c:pt>
                <c:pt idx="1">
                  <c:v>0.99864208936008025</c:v>
                </c:pt>
                <c:pt idx="2">
                  <c:v>1.0014099306263136</c:v>
                </c:pt>
                <c:pt idx="3">
                  <c:v>1.0075103222082857</c:v>
                </c:pt>
                <c:pt idx="4">
                  <c:v>1.0049892754985268</c:v>
                </c:pt>
                <c:pt idx="5">
                  <c:v>1.0263205610244499</c:v>
                </c:pt>
                <c:pt idx="6">
                  <c:v>1.0244904548490981</c:v>
                </c:pt>
                <c:pt idx="7">
                  <c:v>1.02599851951012</c:v>
                </c:pt>
                <c:pt idx="8">
                  <c:v>1.008461828120935</c:v>
                </c:pt>
                <c:pt idx="9">
                  <c:v>1.0435235620942025</c:v>
                </c:pt>
                <c:pt idx="10">
                  <c:v>1.0400983966322925</c:v>
                </c:pt>
                <c:pt idx="11">
                  <c:v>1.0417904871105337</c:v>
                </c:pt>
                <c:pt idx="12">
                  <c:v>1.0117543251629926</c:v>
                </c:pt>
                <c:pt idx="13">
                  <c:v>1.0584746936141951</c:v>
                </c:pt>
                <c:pt idx="14">
                  <c:v>1.0541904767828851</c:v>
                </c:pt>
                <c:pt idx="15">
                  <c:v>1.0564928605030903</c:v>
                </c:pt>
                <c:pt idx="16">
                  <c:v>1.0156636675966877</c:v>
                </c:pt>
                <c:pt idx="17">
                  <c:v>1.0479750617287646</c:v>
                </c:pt>
                <c:pt idx="18">
                  <c:v>1.0855029350402716</c:v>
                </c:pt>
                <c:pt idx="19">
                  <c:v>1.1230308083517786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D9-4D6D-BE99-D6816F8108A7}"/>
            </c:ext>
          </c:extLst>
        </c:ser>
        <c:ser>
          <c:idx val="4"/>
          <c:order val="4"/>
          <c:tx>
            <c:strRef>
              <c:f>RoadRail!$B$27</c:f>
              <c:strCache>
                <c:ptCount val="1"/>
                <c:pt idx="0">
                  <c:v>Southeast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RoadRail!$C$27:$V$27</c:f>
              <c:numCache>
                <c:formatCode>0.00</c:formatCode>
                <c:ptCount val="20"/>
                <c:pt idx="0">
                  <c:v>0.98723048341172714</c:v>
                </c:pt>
                <c:pt idx="1">
                  <c:v>0.99437298199460544</c:v>
                </c:pt>
                <c:pt idx="2">
                  <c:v>1.0043803892341785</c:v>
                </c:pt>
                <c:pt idx="3">
                  <c:v>1.0136218823821546</c:v>
                </c:pt>
                <c:pt idx="4">
                  <c:v>1.0166053782772158</c:v>
                </c:pt>
                <c:pt idx="5">
                  <c:v>1.0352427582862314</c:v>
                </c:pt>
                <c:pt idx="6">
                  <c:v>1.0341875674675216</c:v>
                </c:pt>
                <c:pt idx="7">
                  <c:v>1.0367368790143774</c:v>
                </c:pt>
                <c:pt idx="8">
                  <c:v>1.0366726988716135</c:v>
                </c:pt>
                <c:pt idx="9">
                  <c:v>1.0634843282506652</c:v>
                </c:pt>
                <c:pt idx="10">
                  <c:v>1.0556897079873935</c:v>
                </c:pt>
                <c:pt idx="11">
                  <c:v>1.0559503569015427</c:v>
                </c:pt>
                <c:pt idx="12">
                  <c:v>1.0522747530480363</c:v>
                </c:pt>
                <c:pt idx="13">
                  <c:v>1.0881424290794715</c:v>
                </c:pt>
                <c:pt idx="14">
                  <c:v>1.0749943023541855</c:v>
                </c:pt>
                <c:pt idx="15">
                  <c:v>1.0720947033812971</c:v>
                </c:pt>
                <c:pt idx="16">
                  <c:v>1.0652787016031651</c:v>
                </c:pt>
                <c:pt idx="17">
                  <c:v>1.083836970998225</c:v>
                </c:pt>
                <c:pt idx="18">
                  <c:v>1.1541891034080964</c:v>
                </c:pt>
                <c:pt idx="19">
                  <c:v>1.2245412358179681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D9-4D6D-BE99-D6816F8108A7}"/>
            </c:ext>
          </c:extLst>
        </c:ser>
        <c:ser>
          <c:idx val="5"/>
          <c:order val="5"/>
          <c:tx>
            <c:strRef>
              <c:f>RoadRail!$B$28</c:f>
              <c:strCache>
                <c:ptCount val="1"/>
                <c:pt idx="0">
                  <c:v>Southern Plains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RoadRail!$C$28:$V$28</c:f>
              <c:numCache>
                <c:formatCode>0.00</c:formatCode>
                <c:ptCount val="20"/>
                <c:pt idx="0">
                  <c:v>0.98526135715293206</c:v>
                </c:pt>
                <c:pt idx="1">
                  <c:v>0.99109401274516251</c:v>
                </c:pt>
                <c:pt idx="2">
                  <c:v>1.0025416043680844</c:v>
                </c:pt>
                <c:pt idx="3">
                  <c:v>1.0097916063692476</c:v>
                </c:pt>
                <c:pt idx="4">
                  <c:v>1.0159399622315675</c:v>
                </c:pt>
                <c:pt idx="5">
                  <c:v>1.0282238164663542</c:v>
                </c:pt>
                <c:pt idx="6">
                  <c:v>1.0250120344632698</c:v>
                </c:pt>
                <c:pt idx="7">
                  <c:v>1.0272792660680254</c:v>
                </c:pt>
                <c:pt idx="8">
                  <c:v>1.0352786545612753</c:v>
                </c:pt>
                <c:pt idx="9">
                  <c:v>1.0536102672277987</c:v>
                </c:pt>
                <c:pt idx="10">
                  <c:v>1.0421143083840305</c:v>
                </c:pt>
                <c:pt idx="11">
                  <c:v>1.0420275437951636</c:v>
                </c:pt>
                <c:pt idx="12">
                  <c:v>1.0506310448253937</c:v>
                </c:pt>
                <c:pt idx="13">
                  <c:v>1.0750007291660089</c:v>
                </c:pt>
                <c:pt idx="14">
                  <c:v>1.0569820128789529</c:v>
                </c:pt>
                <c:pt idx="15">
                  <c:v>1.0545888047461724</c:v>
                </c:pt>
                <c:pt idx="16">
                  <c:v>1.062875391822603</c:v>
                </c:pt>
                <c:pt idx="17">
                  <c:v>1.0701707553080455</c:v>
                </c:pt>
                <c:pt idx="18">
                  <c:v>1.128847807295086</c:v>
                </c:pt>
                <c:pt idx="19">
                  <c:v>1.1875248592821268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D9-4D6D-BE99-D6816F8108A7}"/>
            </c:ext>
          </c:extLst>
        </c:ser>
        <c:ser>
          <c:idx val="6"/>
          <c:order val="6"/>
          <c:tx>
            <c:strRef>
              <c:f>RoadRail!$B$29</c:f>
              <c:strCache>
                <c:ptCount val="1"/>
                <c:pt idx="0">
                  <c:v>Southwest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RoadRail!$C$29:$V$29</c:f>
              <c:numCache>
                <c:formatCode>0.00</c:formatCode>
                <c:ptCount val="20"/>
                <c:pt idx="0">
                  <c:v>0.97124240092138137</c:v>
                </c:pt>
                <c:pt idx="1">
                  <c:v>0.98523472797814593</c:v>
                </c:pt>
                <c:pt idx="2">
                  <c:v>1.0084722327138929</c:v>
                </c:pt>
                <c:pt idx="3">
                  <c:v>1.0273954741722957</c:v>
                </c:pt>
                <c:pt idx="4">
                  <c:v>1.0383199091780975</c:v>
                </c:pt>
                <c:pt idx="5">
                  <c:v>1.071034940348615</c:v>
                </c:pt>
                <c:pt idx="6">
                  <c:v>1.0806242834758679</c:v>
                </c:pt>
                <c:pt idx="7">
                  <c:v>1.096028869063455</c:v>
                </c:pt>
                <c:pt idx="8">
                  <c:v>1.1035738968516009</c:v>
                </c:pt>
                <c:pt idx="9">
                  <c:v>1.1477178396705847</c:v>
                </c:pt>
                <c:pt idx="10">
                  <c:v>1.1443295820061026</c:v>
                </c:pt>
                <c:pt idx="11">
                  <c:v>1.1541982909697466</c:v>
                </c:pt>
                <c:pt idx="12">
                  <c:v>1.1585511076900143</c:v>
                </c:pt>
                <c:pt idx="13">
                  <c:v>1.2164338581475647</c:v>
                </c:pt>
                <c:pt idx="14">
                  <c:v>1.2016470685781482</c:v>
                </c:pt>
                <c:pt idx="15">
                  <c:v>1.2035209148308079</c:v>
                </c:pt>
                <c:pt idx="16">
                  <c:v>1.2009383366693149</c:v>
                </c:pt>
                <c:pt idx="17">
                  <c:v>1.2434749631088868</c:v>
                </c:pt>
                <c:pt idx="18">
                  <c:v>1.4880541381333652</c:v>
                </c:pt>
                <c:pt idx="19">
                  <c:v>1.7326333131578435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9D9-4D6D-BE99-D6816F8108A7}"/>
            </c:ext>
          </c:extLst>
        </c:ser>
        <c:ser>
          <c:idx val="7"/>
          <c:order val="7"/>
          <c:tx>
            <c:strRef>
              <c:f>RoadRail!$B$30</c:f>
              <c:strCache>
                <c:ptCount val="1"/>
                <c:pt idx="0">
                  <c:v>National Total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RoadRail!$C$2:$V$2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RoadRail!$C$30:$V$30</c:f>
              <c:numCache>
                <c:formatCode>0.00</c:formatCode>
                <c:ptCount val="20"/>
                <c:pt idx="0">
                  <c:v>0.98358750479840795</c:v>
                </c:pt>
                <c:pt idx="1">
                  <c:v>0.99124795682179823</c:v>
                </c:pt>
                <c:pt idx="2">
                  <c:v>1.0050514667094006</c:v>
                </c:pt>
                <c:pt idx="3">
                  <c:v>1.0160619729752172</c:v>
                </c:pt>
                <c:pt idx="4">
                  <c:v>1.0206574935257926</c:v>
                </c:pt>
                <c:pt idx="5">
                  <c:v>1.0388483729036293</c:v>
                </c:pt>
                <c:pt idx="6">
                  <c:v>1.0436872429560189</c:v>
                </c:pt>
                <c:pt idx="7">
                  <c:v>1.0525715019238424</c:v>
                </c:pt>
                <c:pt idx="8">
                  <c:v>1.050845951009528</c:v>
                </c:pt>
                <c:pt idx="9">
                  <c:v>1.0745595328019095</c:v>
                </c:pt>
                <c:pt idx="10">
                  <c:v>1.0746369955380113</c:v>
                </c:pt>
                <c:pt idx="11">
                  <c:v>1.0830508901943572</c:v>
                </c:pt>
                <c:pt idx="12">
                  <c:v>1.0757475627483419</c:v>
                </c:pt>
                <c:pt idx="13">
                  <c:v>1.10624590109756</c:v>
                </c:pt>
                <c:pt idx="14">
                  <c:v>1.1024977599543297</c:v>
                </c:pt>
                <c:pt idx="15">
                  <c:v>1.1091345581185825</c:v>
                </c:pt>
                <c:pt idx="16">
                  <c:v>1.0954806804616108</c:v>
                </c:pt>
                <c:pt idx="17">
                  <c:v>1.1219180346743338</c:v>
                </c:pt>
                <c:pt idx="18">
                  <c:v>1.2423115458390639</c:v>
                </c:pt>
                <c:pt idx="19">
                  <c:v>1.362705057003794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D9-4D6D-BE99-D6816F81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077104"/>
        <c:axId val="969072184"/>
      </c:scatterChart>
      <c:valAx>
        <c:axId val="96907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72184"/>
        <c:crosses val="autoZero"/>
        <c:crossBetween val="midCat"/>
      </c:valAx>
      <c:valAx>
        <c:axId val="96907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07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CityPop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Popweights!$B$3</c:f>
              <c:strCache>
                <c:ptCount val="1"/>
                <c:pt idx="0">
                  <c:v>Midwest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Popweights!$C$2:$V$2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Popweights!$C$3:$V$3</c:f>
              <c:numCache>
                <c:formatCode>0.00</c:formatCode>
                <c:ptCount val="20"/>
                <c:pt idx="0">
                  <c:v>0.33946601829657497</c:v>
                </c:pt>
                <c:pt idx="8">
                  <c:v>0.33297662195848093</c:v>
                </c:pt>
                <c:pt idx="16">
                  <c:v>0.33166255598629746</c:v>
                </c:pt>
                <c:pt idx="17">
                  <c:v>0.33166255598629746</c:v>
                </c:pt>
                <c:pt idx="18">
                  <c:v>0.33166255598629746</c:v>
                </c:pt>
                <c:pt idx="19">
                  <c:v>0.33166255598629746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30-46C1-9D9D-42131143A8D9}"/>
            </c:ext>
          </c:extLst>
        </c:ser>
        <c:ser>
          <c:idx val="1"/>
          <c:order val="1"/>
          <c:tx>
            <c:strRef>
              <c:f>Popweights!$B$4</c:f>
              <c:strCache>
                <c:ptCount val="1"/>
                <c:pt idx="0">
                  <c:v>Northeast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Popweights!$C$2:$V$2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Popweights!$C$4:$V$4</c:f>
              <c:numCache>
                <c:formatCode>0.00</c:formatCode>
                <c:ptCount val="20"/>
                <c:pt idx="0">
                  <c:v>0.29060023996545314</c:v>
                </c:pt>
                <c:pt idx="8">
                  <c:v>0.3101086352934091</c:v>
                </c:pt>
                <c:pt idx="16">
                  <c:v>0.32220604874394482</c:v>
                </c:pt>
                <c:pt idx="17">
                  <c:v>0.32220604874394482</c:v>
                </c:pt>
                <c:pt idx="18">
                  <c:v>0.32220604874394482</c:v>
                </c:pt>
                <c:pt idx="19">
                  <c:v>0.32220604874394482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0-46C1-9D9D-42131143A8D9}"/>
            </c:ext>
          </c:extLst>
        </c:ser>
        <c:ser>
          <c:idx val="2"/>
          <c:order val="2"/>
          <c:tx>
            <c:strRef>
              <c:f>Popweights!$B$5</c:f>
              <c:strCache>
                <c:ptCount val="1"/>
                <c:pt idx="0">
                  <c:v>Northern Plains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Popweights!$C$2:$V$2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Popweights!$C$5:$V$5</c:f>
              <c:numCache>
                <c:formatCode>0</c:formatCode>
                <c:ptCount val="20"/>
                <c:pt idx="0">
                  <c:v>0</c:v>
                </c:pt>
                <c:pt idx="8">
                  <c:v>0</c:v>
                </c:pt>
                <c:pt idx="16">
                  <c:v>0</c:v>
                </c:pt>
                <c:pt idx="17" formatCode="0.00">
                  <c:v>0</c:v>
                </c:pt>
                <c:pt idx="18" formatCode="0.00">
                  <c:v>0</c:v>
                </c:pt>
                <c:pt idx="19" formatCode="0.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30-46C1-9D9D-42131143A8D9}"/>
            </c:ext>
          </c:extLst>
        </c:ser>
        <c:ser>
          <c:idx val="3"/>
          <c:order val="3"/>
          <c:tx>
            <c:strRef>
              <c:f>Popweights!$B$6</c:f>
              <c:strCache>
                <c:ptCount val="1"/>
                <c:pt idx="0">
                  <c:v>Northwest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Popweights!$C$2:$V$2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Popweights!$C$6:$V$6</c:f>
              <c:numCache>
                <c:formatCode>0.00</c:formatCode>
                <c:ptCount val="20"/>
                <c:pt idx="0">
                  <c:v>0.33353465538295346</c:v>
                </c:pt>
                <c:pt idx="8">
                  <c:v>0.33364819361936199</c:v>
                </c:pt>
                <c:pt idx="16">
                  <c:v>0.3308821613552354</c:v>
                </c:pt>
                <c:pt idx="17">
                  <c:v>0.3308821613552354</c:v>
                </c:pt>
                <c:pt idx="18">
                  <c:v>0.3308821613552354</c:v>
                </c:pt>
                <c:pt idx="19">
                  <c:v>0.3308821613552354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30-46C1-9D9D-42131143A8D9}"/>
            </c:ext>
          </c:extLst>
        </c:ser>
        <c:ser>
          <c:idx val="4"/>
          <c:order val="4"/>
          <c:tx>
            <c:strRef>
              <c:f>Popweights!$B$7</c:f>
              <c:strCache>
                <c:ptCount val="1"/>
                <c:pt idx="0">
                  <c:v>Southeast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Popweights!$C$2:$V$2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Popweights!$C$7:$V$7</c:f>
              <c:numCache>
                <c:formatCode>0.00</c:formatCode>
                <c:ptCount val="20"/>
                <c:pt idx="0">
                  <c:v>0.19248509024823909</c:v>
                </c:pt>
                <c:pt idx="8">
                  <c:v>0.2016994063722955</c:v>
                </c:pt>
                <c:pt idx="16">
                  <c:v>0.210923972759956</c:v>
                </c:pt>
                <c:pt idx="17">
                  <c:v>0.210923972759956</c:v>
                </c:pt>
                <c:pt idx="18">
                  <c:v>0.210923972759956</c:v>
                </c:pt>
                <c:pt idx="19">
                  <c:v>0.210923972759956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30-46C1-9D9D-42131143A8D9}"/>
            </c:ext>
          </c:extLst>
        </c:ser>
        <c:ser>
          <c:idx val="5"/>
          <c:order val="5"/>
          <c:tx>
            <c:strRef>
              <c:f>Popweights!$B$8</c:f>
              <c:strCache>
                <c:ptCount val="1"/>
                <c:pt idx="0">
                  <c:v>Southern Plains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Popweights!$C$2:$V$2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Popweights!$C$8:$V$8</c:f>
              <c:numCache>
                <c:formatCode>0.00</c:formatCode>
                <c:ptCount val="20"/>
                <c:pt idx="0">
                  <c:v>0.27738241507173378</c:v>
                </c:pt>
                <c:pt idx="8">
                  <c:v>0.27389401097205918</c:v>
                </c:pt>
                <c:pt idx="16">
                  <c:v>0.27491526083424439</c:v>
                </c:pt>
                <c:pt idx="17">
                  <c:v>0.27491526083424439</c:v>
                </c:pt>
                <c:pt idx="18">
                  <c:v>0.27491526083424439</c:v>
                </c:pt>
                <c:pt idx="19">
                  <c:v>0.27491526083424439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30-46C1-9D9D-42131143A8D9}"/>
            </c:ext>
          </c:extLst>
        </c:ser>
        <c:ser>
          <c:idx val="6"/>
          <c:order val="6"/>
          <c:tx>
            <c:strRef>
              <c:f>Popweights!$B$9</c:f>
              <c:strCache>
                <c:ptCount val="1"/>
                <c:pt idx="0">
                  <c:v>Southwest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Popweights!$C$2:$V$2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Popweights!$C$9:$V$9</c:f>
              <c:numCache>
                <c:formatCode>0.00</c:formatCode>
                <c:ptCount val="20"/>
                <c:pt idx="0">
                  <c:v>0.40848994170407671</c:v>
                </c:pt>
                <c:pt idx="8">
                  <c:v>0.41333736843906799</c:v>
                </c:pt>
                <c:pt idx="16">
                  <c:v>0.42003074987569416</c:v>
                </c:pt>
                <c:pt idx="17">
                  <c:v>0.42003074987569416</c:v>
                </c:pt>
                <c:pt idx="18">
                  <c:v>0.42003074987569416</c:v>
                </c:pt>
                <c:pt idx="19">
                  <c:v>0.42003074987569416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30-46C1-9D9D-42131143A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14408"/>
        <c:axId val="686712768"/>
      </c:scatterChart>
      <c:valAx>
        <c:axId val="68671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12768"/>
        <c:crosses val="autoZero"/>
        <c:crossBetween val="midCat"/>
      </c:valAx>
      <c:valAx>
        <c:axId val="6867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14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CityPop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Popweights!$B$13</c:f>
              <c:strCache>
                <c:ptCount val="1"/>
                <c:pt idx="0">
                  <c:v>Southwest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Popweights!$C$2:$V$2</c:f>
              <c:numCache>
                <c:formatCode>General</c:formatCode>
                <c:ptCount val="20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2100</c:v>
                </c:pt>
                <c:pt idx="18">
                  <c:v>2200</c:v>
                </c:pt>
                <c:pt idx="19">
                  <c:v>2300</c:v>
                </c:pt>
              </c:numCache>
            </c:numRef>
          </c:xVal>
          <c:yVal>
            <c:numRef>
              <c:f>Popweights!$C$13:$V$13</c:f>
              <c:numCache>
                <c:formatCode>0.00</c:formatCode>
                <c:ptCount val="20"/>
                <c:pt idx="0">
                  <c:v>0.28841353578041828</c:v>
                </c:pt>
                <c:pt idx="1">
                  <c:v>0.2843388596713351</c:v>
                </c:pt>
                <c:pt idx="2">
                  <c:v>0.28165345560572275</c:v>
                </c:pt>
                <c:pt idx="3">
                  <c:v>0.27956542030554921</c:v>
                </c:pt>
                <c:pt idx="4">
                  <c:v>0.27808390857933568</c:v>
                </c:pt>
                <c:pt idx="5">
                  <c:v>0.27582658158789897</c:v>
                </c:pt>
                <c:pt idx="6">
                  <c:v>0.27435949184426439</c:v>
                </c:pt>
                <c:pt idx="7">
                  <c:v>0.27358629817071373</c:v>
                </c:pt>
                <c:pt idx="8">
                  <c:v>0.27328145190799019</c:v>
                </c:pt>
                <c:pt idx="9">
                  <c:v>0.27261352454488891</c:v>
                </c:pt>
                <c:pt idx="10">
                  <c:v>0.27209805323078651</c:v>
                </c:pt>
                <c:pt idx="11">
                  <c:v>0.27175083032161929</c:v>
                </c:pt>
                <c:pt idx="12">
                  <c:v>0.27173715096816647</c:v>
                </c:pt>
                <c:pt idx="13">
                  <c:v>0.26924177869611399</c:v>
                </c:pt>
                <c:pt idx="14">
                  <c:v>0.26732859005512699</c:v>
                </c:pt>
                <c:pt idx="15">
                  <c:v>0.2659123805250127</c:v>
                </c:pt>
                <c:pt idx="16">
                  <c:v>0.26600775716086311</c:v>
                </c:pt>
                <c:pt idx="17">
                  <c:v>0.26600775716086311</c:v>
                </c:pt>
                <c:pt idx="18">
                  <c:v>0.26600775716086311</c:v>
                </c:pt>
                <c:pt idx="19">
                  <c:v>0.26600775716086311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F9-4C13-882E-BEC4F6C0B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14408"/>
        <c:axId val="686712768"/>
      </c:scatterChart>
      <c:valAx>
        <c:axId val="68671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12768"/>
        <c:crosses val="autoZero"/>
        <c:crossBetween val="midCat"/>
      </c:valAx>
      <c:valAx>
        <c:axId val="6867127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14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Extreme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'2010.2090Runs'!$S$10</c:f>
              <c:strCache>
                <c:ptCount val="1"/>
                <c:pt idx="0">
                  <c:v>Midwest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'2010.2090Runs'!$R$11:$R$16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'2010.2090Runs'!$S$11:$S$16</c:f>
              <c:numCache>
                <c:formatCode>_(* #,##0.00_);_(* \(#,##0.00\);_(* "-"??_);_(@_)</c:formatCode>
                <c:ptCount val="6"/>
                <c:pt idx="0">
                  <c:v>1.0038955750527112</c:v>
                </c:pt>
                <c:pt idx="1">
                  <c:v>0.94001994593173277</c:v>
                </c:pt>
                <c:pt idx="2">
                  <c:v>0.94293431390672411</c:v>
                </c:pt>
                <c:pt idx="3">
                  <c:v>0.95703174950762948</c:v>
                </c:pt>
                <c:pt idx="4">
                  <c:v>0.96522503760111755</c:v>
                </c:pt>
                <c:pt idx="5">
                  <c:v>0.97986828548171767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3-4D47-BB56-2778222BE7A9}"/>
            </c:ext>
          </c:extLst>
        </c:ser>
        <c:ser>
          <c:idx val="1"/>
          <c:order val="1"/>
          <c:tx>
            <c:strRef>
              <c:f>'2010.2090Runs'!$T$10</c:f>
              <c:strCache>
                <c:ptCount val="1"/>
                <c:pt idx="0">
                  <c:v>Northeast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'2010.2090Runs'!$R$11:$R$16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'2010.2090Runs'!$T$11:$T$16</c:f>
              <c:numCache>
                <c:formatCode>_(* #,##0.00_);_(* \(#,##0.00\);_(* "-"??_);_(@_)</c:formatCode>
                <c:ptCount val="6"/>
                <c:pt idx="0">
                  <c:v>1.146563376846051</c:v>
                </c:pt>
                <c:pt idx="1">
                  <c:v>1.1326742498234068</c:v>
                </c:pt>
                <c:pt idx="2">
                  <c:v>1.1120933638489197</c:v>
                </c:pt>
                <c:pt idx="3">
                  <c:v>1.1095440188856107</c:v>
                </c:pt>
                <c:pt idx="4">
                  <c:v>1.0716630445619744</c:v>
                </c:pt>
                <c:pt idx="5">
                  <c:v>1.0351736610351085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3-4D47-BB56-2778222BE7A9}"/>
            </c:ext>
          </c:extLst>
        </c:ser>
        <c:ser>
          <c:idx val="2"/>
          <c:order val="2"/>
          <c:tx>
            <c:strRef>
              <c:f>'2010.2090Runs'!$U$10</c:f>
              <c:strCache>
                <c:ptCount val="1"/>
                <c:pt idx="0">
                  <c:v>Northern Plains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'2010.2090Runs'!$R$11:$R$16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'2010.2090Runs'!$U$11:$U$16</c:f>
              <c:numCache>
                <c:formatCode>_(* #,##0.00_);_(* \(#,##0.00\);_(* "-"??_);_(@_)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F3-4D47-BB56-2778222BE7A9}"/>
            </c:ext>
          </c:extLst>
        </c:ser>
        <c:ser>
          <c:idx val="3"/>
          <c:order val="3"/>
          <c:tx>
            <c:strRef>
              <c:f>'2010.2090Runs'!$V$10</c:f>
              <c:strCache>
                <c:ptCount val="1"/>
                <c:pt idx="0">
                  <c:v>Northwest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'2010.2090Runs'!$R$11:$R$16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'2010.2090Runs'!$V$11:$V$16</c:f>
              <c:numCache>
                <c:formatCode>_(* #,##0.00_);_(* \(#,##0.00\);_(* "-"??_);_(@_)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F3-4D47-BB56-2778222BE7A9}"/>
            </c:ext>
          </c:extLst>
        </c:ser>
        <c:ser>
          <c:idx val="4"/>
          <c:order val="4"/>
          <c:tx>
            <c:strRef>
              <c:f>'2010.2090Runs'!$W$10</c:f>
              <c:strCache>
                <c:ptCount val="1"/>
                <c:pt idx="0">
                  <c:v>Southeast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'2010.2090Runs'!$R$11:$R$16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'2010.2090Runs'!$W$11:$W$16</c:f>
              <c:numCache>
                <c:formatCode>_(* #,##0.00_);_(* \(#,##0.00\);_(* "-"??_);_(@_)</c:formatCode>
                <c:ptCount val="6"/>
                <c:pt idx="0">
                  <c:v>1.1269246987008295</c:v>
                </c:pt>
                <c:pt idx="1">
                  <c:v>1.1389827743266365</c:v>
                </c:pt>
                <c:pt idx="2">
                  <c:v>1.1087590310120015</c:v>
                </c:pt>
                <c:pt idx="3">
                  <c:v>1.0933577809101995</c:v>
                </c:pt>
                <c:pt idx="4">
                  <c:v>1.0862237003854514</c:v>
                </c:pt>
                <c:pt idx="5">
                  <c:v>1.0660355102557786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F3-4D47-BB56-2778222BE7A9}"/>
            </c:ext>
          </c:extLst>
        </c:ser>
        <c:ser>
          <c:idx val="5"/>
          <c:order val="5"/>
          <c:tx>
            <c:strRef>
              <c:f>'2010.2090Runs'!$X$10</c:f>
              <c:strCache>
                <c:ptCount val="1"/>
                <c:pt idx="0">
                  <c:v>Southern Plains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'2010.2090Runs'!$R$11:$R$16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'2010.2090Runs'!$X$11:$X$16</c:f>
              <c:numCache>
                <c:formatCode>_(* #,##0.00_);_(* \(#,##0.00\);_(* "-"??_);_(@_)</c:formatCode>
                <c:ptCount val="6"/>
                <c:pt idx="0">
                  <c:v>0.93647181892944131</c:v>
                </c:pt>
                <c:pt idx="1">
                  <c:v>0.97350896968433276</c:v>
                </c:pt>
                <c:pt idx="2">
                  <c:v>0.99054130241271321</c:v>
                </c:pt>
                <c:pt idx="3">
                  <c:v>1.0039414604696371</c:v>
                </c:pt>
                <c:pt idx="4">
                  <c:v>1.0021793557029184</c:v>
                </c:pt>
                <c:pt idx="5">
                  <c:v>1.0052208887017451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F3-4D47-BB56-2778222BE7A9}"/>
            </c:ext>
          </c:extLst>
        </c:ser>
        <c:ser>
          <c:idx val="6"/>
          <c:order val="6"/>
          <c:tx>
            <c:strRef>
              <c:f>'2010.2090Runs'!$Y$10</c:f>
              <c:strCache>
                <c:ptCount val="1"/>
                <c:pt idx="0">
                  <c:v>Southwest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'2010.2090Runs'!$R$11:$R$16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'2010.2090Runs'!$Y$11:$Y$16</c:f>
              <c:numCache>
                <c:formatCode>_(* #,##0.00_);_(* \(#,##0.00\);_(* "-"??_);_(@_)</c:formatCode>
                <c:ptCount val="6"/>
                <c:pt idx="0">
                  <c:v>0.97093662739346154</c:v>
                </c:pt>
                <c:pt idx="1">
                  <c:v>0.9685122906893332</c:v>
                </c:pt>
                <c:pt idx="2">
                  <c:v>0.97141621881367179</c:v>
                </c:pt>
                <c:pt idx="3">
                  <c:v>0.9690359928386354</c:v>
                </c:pt>
                <c:pt idx="4">
                  <c:v>0.96431901315416924</c:v>
                </c:pt>
                <c:pt idx="5">
                  <c:v>0.95725289886662224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DF3-4D47-BB56-2778222BE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543552"/>
        <c:axId val="619545848"/>
      </c:scatterChart>
      <c:valAx>
        <c:axId val="61954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5848"/>
        <c:crosses val="autoZero"/>
        <c:crossBetween val="midCat"/>
      </c:valAx>
      <c:valAx>
        <c:axId val="61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'2010.2090Runs'!$Y$10</c:f>
              <c:strCache>
                <c:ptCount val="1"/>
                <c:pt idx="0">
                  <c:v>Southwest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'2010.2090Runs'!$R$27:$R$32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'2010.2090Runs'!$Y$27:$Y$32</c:f>
              <c:numCache>
                <c:formatCode>_(* #,##0.00_);_(* \(#,##0.00\);_(* "-"??_);_(@_)</c:formatCode>
                <c:ptCount val="6"/>
                <c:pt idx="0">
                  <c:v>1.0974381553414592</c:v>
                </c:pt>
                <c:pt idx="1">
                  <c:v>1.0974381553414589</c:v>
                </c:pt>
                <c:pt idx="2">
                  <c:v>1.0974381553414589</c:v>
                </c:pt>
                <c:pt idx="3">
                  <c:v>1.0974381553414589</c:v>
                </c:pt>
                <c:pt idx="4">
                  <c:v>1.0974381553414587</c:v>
                </c:pt>
                <c:pt idx="5">
                  <c:v>1.0974381553414589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0-4BD9-B10F-E6A8AAA09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543552"/>
        <c:axId val="619545848"/>
      </c:scatterChart>
      <c:valAx>
        <c:axId val="61954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5848"/>
        <c:crosses val="autoZero"/>
        <c:crossBetween val="midCat"/>
      </c:valAx>
      <c:valAx>
        <c:axId val="61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Winter Recreation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'2010.2090Runs'!$S$10</c:f>
              <c:strCache>
                <c:ptCount val="1"/>
                <c:pt idx="0">
                  <c:v>Midwest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'2010.2090Runs'!$R$43:$R$48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'2010.2090Runs'!$S$43:$S$48</c:f>
              <c:numCache>
                <c:formatCode>_(* #,##0.00_);_(* \(#,##0.00\);_(* "-"??_);_(@_)</c:formatCode>
                <c:ptCount val="6"/>
                <c:pt idx="0">
                  <c:v>0.98249001194800856</c:v>
                </c:pt>
                <c:pt idx="1">
                  <c:v>0.98864554467047949</c:v>
                </c:pt>
                <c:pt idx="2">
                  <c:v>0.98689374538056962</c:v>
                </c:pt>
                <c:pt idx="3">
                  <c:v>0.98225420811121733</c:v>
                </c:pt>
                <c:pt idx="4">
                  <c:v>0.98008367618796288</c:v>
                </c:pt>
                <c:pt idx="5">
                  <c:v>0.97958793890716123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65-4520-AF8D-B86C20BE7CAB}"/>
            </c:ext>
          </c:extLst>
        </c:ser>
        <c:ser>
          <c:idx val="1"/>
          <c:order val="1"/>
          <c:tx>
            <c:strRef>
              <c:f>'2010.2090Runs'!$T$10</c:f>
              <c:strCache>
                <c:ptCount val="1"/>
                <c:pt idx="0">
                  <c:v>Northeast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'2010.2090Runs'!$R$43:$R$48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'2010.2090Runs'!$T$43:$T$48</c:f>
              <c:numCache>
                <c:formatCode>_(* #,##0.00_);_(* \(#,##0.00\);_(* "-"??_);_(@_)</c:formatCode>
                <c:ptCount val="6"/>
                <c:pt idx="0">
                  <c:v>0.90526321244735708</c:v>
                </c:pt>
                <c:pt idx="1">
                  <c:v>0.89821553643063989</c:v>
                </c:pt>
                <c:pt idx="2">
                  <c:v>0.88536246991306145</c:v>
                </c:pt>
                <c:pt idx="3">
                  <c:v>0.86942361980853633</c:v>
                </c:pt>
                <c:pt idx="4">
                  <c:v>0.86338059522751909</c:v>
                </c:pt>
                <c:pt idx="5">
                  <c:v>0.8590346457552771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65-4520-AF8D-B86C20BE7CAB}"/>
            </c:ext>
          </c:extLst>
        </c:ser>
        <c:ser>
          <c:idx val="2"/>
          <c:order val="2"/>
          <c:tx>
            <c:strRef>
              <c:f>'2010.2090Runs'!$U$10</c:f>
              <c:strCache>
                <c:ptCount val="1"/>
                <c:pt idx="0">
                  <c:v>Northern Plains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'2010.2090Runs'!$R$43:$R$48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'2010.2090Runs'!$U$43:$U$48</c:f>
              <c:numCache>
                <c:formatCode>_(* #,##0.00_);_(* \(#,##0.00\);_(* "-"??_);_(@_)</c:formatCode>
                <c:ptCount val="6"/>
                <c:pt idx="0">
                  <c:v>1.13817246728558</c:v>
                </c:pt>
                <c:pt idx="1">
                  <c:v>1.0898306429098119</c:v>
                </c:pt>
                <c:pt idx="2">
                  <c:v>1.0647198488184493</c:v>
                </c:pt>
                <c:pt idx="3">
                  <c:v>1.0488439322957042</c:v>
                </c:pt>
                <c:pt idx="4">
                  <c:v>1.0335239447331792</c:v>
                </c:pt>
                <c:pt idx="5">
                  <c:v>1.0303769024413498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65-4520-AF8D-B86C20BE7CAB}"/>
            </c:ext>
          </c:extLst>
        </c:ser>
        <c:ser>
          <c:idx val="3"/>
          <c:order val="3"/>
          <c:tx>
            <c:strRef>
              <c:f>'2010.2090Runs'!$V$10</c:f>
              <c:strCache>
                <c:ptCount val="1"/>
                <c:pt idx="0">
                  <c:v>Northwest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'2010.2090Runs'!$R$43:$R$48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'2010.2090Runs'!$V$43:$V$48</c:f>
              <c:numCache>
                <c:formatCode>_(* #,##0.00_);_(* \(#,##0.00\);_(* "-"??_);_(@_)</c:formatCode>
                <c:ptCount val="6"/>
                <c:pt idx="0">
                  <c:v>1.0424806761307774</c:v>
                </c:pt>
                <c:pt idx="1">
                  <c:v>1.0462789109839632</c:v>
                </c:pt>
                <c:pt idx="2">
                  <c:v>1.0411261503310441</c:v>
                </c:pt>
                <c:pt idx="3">
                  <c:v>1.03963803247701</c:v>
                </c:pt>
                <c:pt idx="4">
                  <c:v>1.0369527490752106</c:v>
                </c:pt>
                <c:pt idx="5">
                  <c:v>1.033308732154042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65-4520-AF8D-B86C20BE7CAB}"/>
            </c:ext>
          </c:extLst>
        </c:ser>
        <c:ser>
          <c:idx val="4"/>
          <c:order val="4"/>
          <c:tx>
            <c:strRef>
              <c:f>'2010.2090Runs'!$W$10</c:f>
              <c:strCache>
                <c:ptCount val="1"/>
                <c:pt idx="0">
                  <c:v>Southeast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'2010.2090Runs'!$R$43:$R$48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'2010.2090Runs'!$W$43:$W$48</c:f>
              <c:numCache>
                <c:formatCode>_(* #,##0.00_);_(* \(#,##0.00\);_(* "-"??_);_(@_)</c:formatCode>
                <c:ptCount val="6"/>
                <c:pt idx="0">
                  <c:v>0.96268889181284212</c:v>
                </c:pt>
                <c:pt idx="1">
                  <c:v>0.96268889181284201</c:v>
                </c:pt>
                <c:pt idx="2">
                  <c:v>0.96268889181284212</c:v>
                </c:pt>
                <c:pt idx="3">
                  <c:v>0.96268889181284212</c:v>
                </c:pt>
                <c:pt idx="4">
                  <c:v>0.96268889181284212</c:v>
                </c:pt>
                <c:pt idx="5">
                  <c:v>0.9626888918128419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65-4520-AF8D-B86C20BE7CAB}"/>
            </c:ext>
          </c:extLst>
        </c:ser>
        <c:ser>
          <c:idx val="5"/>
          <c:order val="5"/>
          <c:tx>
            <c:strRef>
              <c:f>'2010.2090Runs'!$X$10</c:f>
              <c:strCache>
                <c:ptCount val="1"/>
                <c:pt idx="0">
                  <c:v>Southern Plains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'2010.2090Runs'!$R$43:$R$48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'2010.2090Runs'!$X$43:$X$48</c:f>
              <c:numCache>
                <c:formatCode>_(* #,##0.00_);_(* \(#,##0.00\);_(* "-"??_);_(@_)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065-4520-AF8D-B86C20BE7CAB}"/>
            </c:ext>
          </c:extLst>
        </c:ser>
        <c:ser>
          <c:idx val="6"/>
          <c:order val="6"/>
          <c:tx>
            <c:strRef>
              <c:f>'2010.2090Runs'!$Y$10</c:f>
              <c:strCache>
                <c:ptCount val="1"/>
                <c:pt idx="0">
                  <c:v>Southwest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'2010.2090Runs'!$R$43:$R$48</c:f>
              <c:numCache>
                <c:formatCode>0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'2010.2090Runs'!$Y$43:$Y$48</c:f>
              <c:numCache>
                <c:formatCode>_(* #,##0.00_);_(* \(#,##0.00\);_(* "-"??_);_(@_)</c:formatCode>
                <c:ptCount val="6"/>
                <c:pt idx="0">
                  <c:v>0.83917020544858867</c:v>
                </c:pt>
                <c:pt idx="1">
                  <c:v>0.90661562476954782</c:v>
                </c:pt>
                <c:pt idx="2">
                  <c:v>0.90962639298708636</c:v>
                </c:pt>
                <c:pt idx="3">
                  <c:v>0.91156632064153353</c:v>
                </c:pt>
                <c:pt idx="4">
                  <c:v>0.91131762652652215</c:v>
                </c:pt>
                <c:pt idx="5">
                  <c:v>0.90900961275684777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65-4520-AF8D-B86C20BE7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543552"/>
        <c:axId val="619545848"/>
      </c:scatterChart>
      <c:valAx>
        <c:axId val="61954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5848"/>
        <c:crosses val="autoZero"/>
        <c:crossBetween val="midCat"/>
      </c:valAx>
      <c:valAx>
        <c:axId val="61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54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D-417F-B9B3-D0E99EC9E71A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FD-417F-B9B3-D0E99EC9E71A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FD-417F-B9B3-D0E99EC9E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Road and Rail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7-45E3-AB67-66710A0900CE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C7-45E3-AB67-66710A0900CE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C7-45E3-AB67-66710A0900CE}"/>
            </c:ext>
          </c:extLst>
        </c:ser>
        <c:ser>
          <c:idx val="3"/>
          <c:order val="3"/>
          <c:tx>
            <c:strRef>
              <c:f>DefaultInputComp!$Y$3</c:f>
              <c:strCache>
                <c:ptCount val="1"/>
                <c:pt idx="0">
                  <c:v>rail_growth_factor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DefaultInputComp!$Y$4:$Y$20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1.0994195408043481</c:v>
                </c:pt>
                <c:pt idx="2">
                  <c:v>1.240030554751842</c:v>
                </c:pt>
                <c:pt idx="3">
                  <c:v>1.3834017597996293</c:v>
                </c:pt>
                <c:pt idx="4">
                  <c:v>1.5347914429195662</c:v>
                </c:pt>
                <c:pt idx="5">
                  <c:v>1.6881543417151914</c:v>
                </c:pt>
                <c:pt idx="6">
                  <c:v>1.8682099204207656</c:v>
                </c:pt>
                <c:pt idx="7">
                  <c:v>2.0417690648932449</c:v>
                </c:pt>
                <c:pt idx="8">
                  <c:v>2.2266271199891796</c:v>
                </c:pt>
                <c:pt idx="9">
                  <c:v>2.4229520176583716</c:v>
                </c:pt>
                <c:pt idx="10">
                  <c:v>2.630750512985768</c:v>
                </c:pt>
                <c:pt idx="11">
                  <c:v>2.8499520581055315</c:v>
                </c:pt>
                <c:pt idx="12">
                  <c:v>3.0804171435837779</c:v>
                </c:pt>
                <c:pt idx="13">
                  <c:v>3.3218909879533709</c:v>
                </c:pt>
                <c:pt idx="14">
                  <c:v>3.573975138866349</c:v>
                </c:pt>
                <c:pt idx="15">
                  <c:v>3.8356588392421278</c:v>
                </c:pt>
                <c:pt idx="16">
                  <c:v>4.1073192653770096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C7-45E3-AB67-66710A0900CE}"/>
            </c:ext>
          </c:extLst>
        </c:ser>
        <c:ser>
          <c:idx val="4"/>
          <c:order val="4"/>
          <c:tx>
            <c:strRef>
              <c:f>DefaultInputComp!$Z$3</c:f>
              <c:strCache>
                <c:ptCount val="1"/>
                <c:pt idx="0">
                  <c:v>road_miles_and_pop_other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DefaultInputComp!$Z$4:$Z$20</c:f>
              <c:numCache>
                <c:formatCode>_(* #,##0.00_);_(* \(#,##0.00\);_(* "-"??_);_(@_)</c:formatCode>
                <c:ptCount val="17"/>
                <c:pt idx="0">
                  <c:v>0.97800238371372372</c:v>
                </c:pt>
                <c:pt idx="1">
                  <c:v>0.98983155206195428</c:v>
                </c:pt>
                <c:pt idx="2">
                  <c:v>1.0056275770387353</c:v>
                </c:pt>
                <c:pt idx="3">
                  <c:v>1.0197675500853718</c:v>
                </c:pt>
                <c:pt idx="4">
                  <c:v>1.0315485372432658</c:v>
                </c:pt>
                <c:pt idx="5">
                  <c:v>1.0559177172347918</c:v>
                </c:pt>
                <c:pt idx="6">
                  <c:v>1.0590821459064093</c:v>
                </c:pt>
                <c:pt idx="7">
                  <c:v>1.0652986497195616</c:v>
                </c:pt>
                <c:pt idx="8">
                  <c:v>1.0721793570589024</c:v>
                </c:pt>
                <c:pt idx="9">
                  <c:v>1.1079975842483651</c:v>
                </c:pt>
                <c:pt idx="10">
                  <c:v>1.0995518791251637</c:v>
                </c:pt>
                <c:pt idx="11">
                  <c:v>1.1022084524470082</c:v>
                </c:pt>
                <c:pt idx="12">
                  <c:v>1.1072976975408788</c:v>
                </c:pt>
                <c:pt idx="13">
                  <c:v>1.1546973768678432</c:v>
                </c:pt>
                <c:pt idx="14">
                  <c:v>1.1357863068508682</c:v>
                </c:pt>
                <c:pt idx="15">
                  <c:v>1.1338851727648136</c:v>
                </c:pt>
                <c:pt idx="16">
                  <c:v>1.1348221300780281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BC7-45E3-AB67-66710A09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8-4177-B24D-6A81FD71B2B7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8-4177-B24D-6A81FD71B2B7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8-4177-B24D-6A81FD71B2B7}"/>
            </c:ext>
          </c:extLst>
        </c:ser>
        <c:ser>
          <c:idx val="3"/>
          <c:order val="3"/>
          <c:tx>
            <c:strRef>
              <c:f>DefaultInputComp!$Q$3</c:f>
              <c:strCache>
                <c:ptCount val="1"/>
                <c:pt idx="0">
                  <c:v>pop_Midwest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DefaultInputComp!$Q$4:$Q$20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1.0291459250541788</c:v>
                </c:pt>
                <c:pt idx="2">
                  <c:v>1.0549093151230389</c:v>
                </c:pt>
                <c:pt idx="3">
                  <c:v>1.0805630821192223</c:v>
                </c:pt>
                <c:pt idx="4">
                  <c:v>1.1024834545127387</c:v>
                </c:pt>
                <c:pt idx="5">
                  <c:v>1.1188975647705328</c:v>
                </c:pt>
                <c:pt idx="6">
                  <c:v>1.1313424802210086</c:v>
                </c:pt>
                <c:pt idx="7">
                  <c:v>1.1412560546138373</c:v>
                </c:pt>
                <c:pt idx="8">
                  <c:v>1.1507126581666793</c:v>
                </c:pt>
                <c:pt idx="9">
                  <c:v>1.1603846830233551</c:v>
                </c:pt>
                <c:pt idx="10">
                  <c:v>1.1708441774596217</c:v>
                </c:pt>
                <c:pt idx="11">
                  <c:v>1.1816870103910178</c:v>
                </c:pt>
                <c:pt idx="12">
                  <c:v>1.1920456863686966</c:v>
                </c:pt>
                <c:pt idx="13">
                  <c:v>1.2012399225271133</c:v>
                </c:pt>
                <c:pt idx="14">
                  <c:v>1.2089255920514785</c:v>
                </c:pt>
                <c:pt idx="15">
                  <c:v>1.2153623481696476</c:v>
                </c:pt>
                <c:pt idx="16">
                  <c:v>1.2277837554247548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88-4177-B24D-6A81FD71B2B7}"/>
            </c:ext>
          </c:extLst>
        </c:ser>
        <c:ser>
          <c:idx val="4"/>
          <c:order val="4"/>
          <c:tx>
            <c:strRef>
              <c:f>DefaultInputComp!$R$3</c:f>
              <c:strCache>
                <c:ptCount val="1"/>
                <c:pt idx="0">
                  <c:v>pop_Northeast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DefaultInputComp!$R$4:$R$20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1.0282249511956387</c:v>
                </c:pt>
                <c:pt idx="2">
                  <c:v>1.0536944605620238</c:v>
                </c:pt>
                <c:pt idx="3">
                  <c:v>1.0787019349648175</c:v>
                </c:pt>
                <c:pt idx="4">
                  <c:v>1.1013658783314457</c:v>
                </c:pt>
                <c:pt idx="5">
                  <c:v>1.1213599024926606</c:v>
                </c:pt>
                <c:pt idx="6">
                  <c:v>1.1391682322465511</c:v>
                </c:pt>
                <c:pt idx="7">
                  <c:v>1.1553663814814101</c:v>
                </c:pt>
                <c:pt idx="8">
                  <c:v>1.1711186963191733</c:v>
                </c:pt>
                <c:pt idx="9">
                  <c:v>1.1869174868423562</c:v>
                </c:pt>
                <c:pt idx="10">
                  <c:v>1.2035497461206328</c:v>
                </c:pt>
                <c:pt idx="11">
                  <c:v>1.2208727762966265</c:v>
                </c:pt>
                <c:pt idx="12">
                  <c:v>1.2380124159321324</c:v>
                </c:pt>
                <c:pt idx="13">
                  <c:v>1.2541687610307657</c:v>
                </c:pt>
                <c:pt idx="14">
                  <c:v>1.2685613690612054</c:v>
                </c:pt>
                <c:pt idx="15">
                  <c:v>1.2814398730574705</c:v>
                </c:pt>
                <c:pt idx="16">
                  <c:v>1.2957278098525529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88-4177-B24D-6A81FD71B2B7}"/>
            </c:ext>
          </c:extLst>
        </c:ser>
        <c:ser>
          <c:idx val="5"/>
          <c:order val="5"/>
          <c:tx>
            <c:strRef>
              <c:f>DefaultInputComp!$S$3</c:f>
              <c:strCache>
                <c:ptCount val="1"/>
                <c:pt idx="0">
                  <c:v>pop_Northern.Plains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DefaultInputComp!$S$4:$S$20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1.0570194607787546</c:v>
                </c:pt>
                <c:pt idx="2">
                  <c:v>1.1085975028464441</c:v>
                </c:pt>
                <c:pt idx="3">
                  <c:v>1.1592223779630229</c:v>
                </c:pt>
                <c:pt idx="4">
                  <c:v>1.2048917399943941</c:v>
                </c:pt>
                <c:pt idx="5">
                  <c:v>1.2434332744861958</c:v>
                </c:pt>
                <c:pt idx="6">
                  <c:v>1.2771504368523521</c:v>
                </c:pt>
                <c:pt idx="7">
                  <c:v>1.3073057174028955</c:v>
                </c:pt>
                <c:pt idx="8">
                  <c:v>1.3362367368762131</c:v>
                </c:pt>
                <c:pt idx="9">
                  <c:v>1.364822110949039</c:v>
                </c:pt>
                <c:pt idx="10">
                  <c:v>1.3938236779347497</c:v>
                </c:pt>
                <c:pt idx="11">
                  <c:v>1.422624187110787</c:v>
                </c:pt>
                <c:pt idx="12">
                  <c:v>1.4501732701524226</c:v>
                </c:pt>
                <c:pt idx="13">
                  <c:v>1.4755699180121684</c:v>
                </c:pt>
                <c:pt idx="14">
                  <c:v>1.498535453048615</c:v>
                </c:pt>
                <c:pt idx="15">
                  <c:v>1.5195110463538544</c:v>
                </c:pt>
                <c:pt idx="16">
                  <c:v>1.5376087116223629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88-4177-B24D-6A81FD71B2B7}"/>
            </c:ext>
          </c:extLst>
        </c:ser>
        <c:ser>
          <c:idx val="6"/>
          <c:order val="6"/>
          <c:tx>
            <c:strRef>
              <c:f>DefaultInputComp!$T$3</c:f>
              <c:strCache>
                <c:ptCount val="1"/>
                <c:pt idx="0">
                  <c:v>pop_Northwest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DefaultInputComp!$T$4:$T$20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1.0311176361115413</c:v>
                </c:pt>
                <c:pt idx="2">
                  <c:v>1.0571736181256575</c:v>
                </c:pt>
                <c:pt idx="3">
                  <c:v>1.0825718107557745</c:v>
                </c:pt>
                <c:pt idx="4">
                  <c:v>1.1052372896859572</c:v>
                </c:pt>
                <c:pt idx="5">
                  <c:v>1.1236556798963409</c:v>
                </c:pt>
                <c:pt idx="6">
                  <c:v>1.1387315249837318</c:v>
                </c:pt>
                <c:pt idx="7">
                  <c:v>1.1515299894147621</c:v>
                </c:pt>
                <c:pt idx="8">
                  <c:v>1.1637092618588916</c:v>
                </c:pt>
                <c:pt idx="9">
                  <c:v>1.1757919596702657</c:v>
                </c:pt>
                <c:pt idx="10">
                  <c:v>1.1885233939055462</c:v>
                </c:pt>
                <c:pt idx="11">
                  <c:v>1.2014039500264007</c:v>
                </c:pt>
                <c:pt idx="12">
                  <c:v>1.2135063472496292</c:v>
                </c:pt>
                <c:pt idx="13">
                  <c:v>1.2243356168176747</c:v>
                </c:pt>
                <c:pt idx="14">
                  <c:v>1.23361756393941</c:v>
                </c:pt>
                <c:pt idx="15">
                  <c:v>1.2416729355512202</c:v>
                </c:pt>
                <c:pt idx="16">
                  <c:v>1.2546740468223261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788-4177-B24D-6A81FD71B2B7}"/>
            </c:ext>
          </c:extLst>
        </c:ser>
        <c:ser>
          <c:idx val="7"/>
          <c:order val="7"/>
          <c:tx>
            <c:strRef>
              <c:f>DefaultInputComp!$U$3</c:f>
              <c:strCache>
                <c:ptCount val="1"/>
                <c:pt idx="0">
                  <c:v>pop_Southeast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DefaultInputComp!$U$4:$U$20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1.0398767878325308</c:v>
                </c:pt>
                <c:pt idx="2">
                  <c:v>1.0744242724049815</c:v>
                </c:pt>
                <c:pt idx="3">
                  <c:v>1.1079979825739887</c:v>
                </c:pt>
                <c:pt idx="4">
                  <c:v>1.1385402275559997</c:v>
                </c:pt>
                <c:pt idx="5">
                  <c:v>1.1652237118339994</c:v>
                </c:pt>
                <c:pt idx="6">
                  <c:v>1.1889837728887835</c:v>
                </c:pt>
                <c:pt idx="7">
                  <c:v>1.2104460587087742</c:v>
                </c:pt>
                <c:pt idx="8">
                  <c:v>1.2313051062076601</c:v>
                </c:pt>
                <c:pt idx="9">
                  <c:v>1.2522568262578546</c:v>
                </c:pt>
                <c:pt idx="10">
                  <c:v>1.2739671514794155</c:v>
                </c:pt>
                <c:pt idx="11">
                  <c:v>1.295963335688415</c:v>
                </c:pt>
                <c:pt idx="12">
                  <c:v>1.3174167851579044</c:v>
                </c:pt>
                <c:pt idx="13">
                  <c:v>1.3375172822690917</c:v>
                </c:pt>
                <c:pt idx="14">
                  <c:v>1.355941129102729</c:v>
                </c:pt>
                <c:pt idx="15">
                  <c:v>1.3728604589465658</c:v>
                </c:pt>
                <c:pt idx="16">
                  <c:v>1.388817313751445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788-4177-B24D-6A81FD71B2B7}"/>
            </c:ext>
          </c:extLst>
        </c:ser>
        <c:ser>
          <c:idx val="8"/>
          <c:order val="8"/>
          <c:tx>
            <c:strRef>
              <c:f>DefaultInputComp!$V$3</c:f>
              <c:strCache>
                <c:ptCount val="1"/>
                <c:pt idx="0">
                  <c:v>pop_Southern.Plains</c:v>
                </c:pt>
              </c:strCache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DefaultInputComp!$V$4:$V$20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1.0681763596378906</c:v>
                </c:pt>
                <c:pt idx="2">
                  <c:v>1.1313729716274032</c:v>
                </c:pt>
                <c:pt idx="3">
                  <c:v>1.1936542896064533</c:v>
                </c:pt>
                <c:pt idx="4">
                  <c:v>1.2533398785400058</c:v>
                </c:pt>
                <c:pt idx="5">
                  <c:v>1.3084032399562846</c:v>
                </c:pt>
                <c:pt idx="6">
                  <c:v>1.3585370026204124</c:v>
                </c:pt>
                <c:pt idx="7">
                  <c:v>1.4042056808962382</c:v>
                </c:pt>
                <c:pt idx="8">
                  <c:v>1.4474708837242694</c:v>
                </c:pt>
                <c:pt idx="9">
                  <c:v>1.4892531162216931</c:v>
                </c:pt>
                <c:pt idx="10">
                  <c:v>1.530529551734324</c:v>
                </c:pt>
                <c:pt idx="11">
                  <c:v>1.5707693683586677</c:v>
                </c:pt>
                <c:pt idx="12">
                  <c:v>1.6088663578904445</c:v>
                </c:pt>
                <c:pt idx="13">
                  <c:v>1.6441144741647267</c:v>
                </c:pt>
                <c:pt idx="14">
                  <c:v>1.6765610178966006</c:v>
                </c:pt>
                <c:pt idx="15">
                  <c:v>1.7065605325691713</c:v>
                </c:pt>
                <c:pt idx="16">
                  <c:v>1.7281300027042952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88-4177-B24D-6A81FD71B2B7}"/>
            </c:ext>
          </c:extLst>
        </c:ser>
        <c:ser>
          <c:idx val="9"/>
          <c:order val="9"/>
          <c:tx>
            <c:strRef>
              <c:f>DefaultInputComp!$W$3</c:f>
              <c:strCache>
                <c:ptCount val="1"/>
                <c:pt idx="0">
                  <c:v>pop_Southwest</c:v>
                </c:pt>
              </c:strCache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DefaultInputComp!$W$4:$W$20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1.0619175791863933</c:v>
                </c:pt>
                <c:pt idx="2">
                  <c:v>1.1200831710541979</c:v>
                </c:pt>
                <c:pt idx="3">
                  <c:v>1.1768486713558171</c:v>
                </c:pt>
                <c:pt idx="4">
                  <c:v>1.231775895829367</c:v>
                </c:pt>
                <c:pt idx="5">
                  <c:v>1.2842762298433907</c:v>
                </c:pt>
                <c:pt idx="6">
                  <c:v>1.3337901543653177</c:v>
                </c:pt>
                <c:pt idx="7">
                  <c:v>1.3803266398566683</c:v>
                </c:pt>
                <c:pt idx="8">
                  <c:v>1.4246809801573586</c:v>
                </c:pt>
                <c:pt idx="9">
                  <c:v>1.4672102555990709</c:v>
                </c:pt>
                <c:pt idx="10">
                  <c:v>1.5091022917212846</c:v>
                </c:pt>
                <c:pt idx="11">
                  <c:v>1.5501931216514648</c:v>
                </c:pt>
                <c:pt idx="12">
                  <c:v>1.5894356112332093</c:v>
                </c:pt>
                <c:pt idx="13">
                  <c:v>1.6261158888869602</c:v>
                </c:pt>
                <c:pt idx="14">
                  <c:v>1.6598598729468943</c:v>
                </c:pt>
                <c:pt idx="15">
                  <c:v>1.6909240114442885</c:v>
                </c:pt>
                <c:pt idx="16">
                  <c:v>1.7125337384076749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788-4177-B24D-6A81FD71B2B7}"/>
            </c:ext>
          </c:extLst>
        </c:ser>
        <c:ser>
          <c:idx val="13"/>
          <c:order val="10"/>
          <c:tx>
            <c:strRef>
              <c:f>DefaultInputComp!$AC$3</c:f>
              <c:strCache>
                <c:ptCount val="1"/>
                <c:pt idx="0">
                  <c:v>Midwest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DefaultInputComp!$AC$4:$AC$20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1.050592656901594</c:v>
                </c:pt>
                <c:pt idx="2">
                  <c:v>1.050592656901594</c:v>
                </c:pt>
                <c:pt idx="3">
                  <c:v>1.050592656901594</c:v>
                </c:pt>
                <c:pt idx="4">
                  <c:v>1.050592656901594</c:v>
                </c:pt>
                <c:pt idx="5">
                  <c:v>1.050592656901594</c:v>
                </c:pt>
                <c:pt idx="6">
                  <c:v>1.050592656901594</c:v>
                </c:pt>
                <c:pt idx="7">
                  <c:v>1.050592656901594</c:v>
                </c:pt>
                <c:pt idx="8">
                  <c:v>1.050592656901594</c:v>
                </c:pt>
                <c:pt idx="9">
                  <c:v>1.050592656901594</c:v>
                </c:pt>
                <c:pt idx="10">
                  <c:v>1.077128929695802</c:v>
                </c:pt>
                <c:pt idx="11">
                  <c:v>1.1139686093933425</c:v>
                </c:pt>
                <c:pt idx="12">
                  <c:v>1.1503631987841609</c:v>
                </c:pt>
                <c:pt idx="13">
                  <c:v>1.1868733044883495</c:v>
                </c:pt>
                <c:pt idx="14">
                  <c:v>1.222191209929768</c:v>
                </c:pt>
                <c:pt idx="15">
                  <c:v>1.2556341678622815</c:v>
                </c:pt>
                <c:pt idx="16">
                  <c:v>1.292618424816643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788-4177-B24D-6A81FD71B2B7}"/>
            </c:ext>
          </c:extLst>
        </c:ser>
        <c:ser>
          <c:idx val="14"/>
          <c:order val="11"/>
          <c:tx>
            <c:strRef>
              <c:f>DefaultInputComp!$AD$3</c:f>
              <c:strCache>
                <c:ptCount val="1"/>
                <c:pt idx="0">
                  <c:v>Northeast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DefaultInputComp!$AD$4:$AD$20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1.0872503926736099</c:v>
                </c:pt>
                <c:pt idx="2">
                  <c:v>1.0872503926736099</c:v>
                </c:pt>
                <c:pt idx="3">
                  <c:v>1.0872503926736099</c:v>
                </c:pt>
                <c:pt idx="4">
                  <c:v>1.0872503926736099</c:v>
                </c:pt>
                <c:pt idx="5">
                  <c:v>1.0872503926736099</c:v>
                </c:pt>
                <c:pt idx="6">
                  <c:v>1.0872503926736099</c:v>
                </c:pt>
                <c:pt idx="7">
                  <c:v>1.0872503926736099</c:v>
                </c:pt>
                <c:pt idx="8">
                  <c:v>1.0872503926736099</c:v>
                </c:pt>
                <c:pt idx="9">
                  <c:v>1.0872503926736099</c:v>
                </c:pt>
                <c:pt idx="10">
                  <c:v>1.118657295735209</c:v>
                </c:pt>
                <c:pt idx="11">
                  <c:v>1.1607058868947431</c:v>
                </c:pt>
                <c:pt idx="12">
                  <c:v>1.2034838766198921</c:v>
                </c:pt>
                <c:pt idx="13">
                  <c:v>1.2453779384915282</c:v>
                </c:pt>
                <c:pt idx="14">
                  <c:v>1.2875786561899096</c:v>
                </c:pt>
                <c:pt idx="15">
                  <c:v>1.3292875372691295</c:v>
                </c:pt>
                <c:pt idx="16">
                  <c:v>1.3727032838229829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788-4177-B24D-6A81FD71B2B7}"/>
            </c:ext>
          </c:extLst>
        </c:ser>
        <c:ser>
          <c:idx val="15"/>
          <c:order val="12"/>
          <c:tx>
            <c:strRef>
              <c:f>DefaultInputComp!$AE$3</c:f>
              <c:strCache>
                <c:ptCount val="1"/>
                <c:pt idx="0">
                  <c:v>Northern Plains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DefaultInputComp!$AE$4:$AE$20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1.0554564532872985</c:v>
                </c:pt>
                <c:pt idx="2">
                  <c:v>1.0554564532872985</c:v>
                </c:pt>
                <c:pt idx="3">
                  <c:v>1.0554564532872985</c:v>
                </c:pt>
                <c:pt idx="4">
                  <c:v>1.0825808488103603</c:v>
                </c:pt>
                <c:pt idx="5">
                  <c:v>1.1390350703725762</c:v>
                </c:pt>
                <c:pt idx="6">
                  <c:v>1.2028922965351565</c:v>
                </c:pt>
                <c:pt idx="7">
                  <c:v>1.2673907218708056</c:v>
                </c:pt>
                <c:pt idx="8">
                  <c:v>1.3256674226526506</c:v>
                </c:pt>
                <c:pt idx="9">
                  <c:v>1.3871486578360723</c:v>
                </c:pt>
                <c:pt idx="10">
                  <c:v>1.445384372721626</c:v>
                </c:pt>
                <c:pt idx="11">
                  <c:v>1.5060871885524549</c:v>
                </c:pt>
                <c:pt idx="12">
                  <c:v>1.5621948547962454</c:v>
                </c:pt>
                <c:pt idx="13">
                  <c:v>1.6291235493146088</c:v>
                </c:pt>
                <c:pt idx="14">
                  <c:v>1.6894072861717451</c:v>
                </c:pt>
                <c:pt idx="15">
                  <c:v>1.7504463023156698</c:v>
                </c:pt>
                <c:pt idx="16">
                  <c:v>1.8093671233883457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4788-4177-B24D-6A81FD71B2B7}"/>
            </c:ext>
          </c:extLst>
        </c:ser>
        <c:ser>
          <c:idx val="16"/>
          <c:order val="13"/>
          <c:tx>
            <c:strRef>
              <c:f>DefaultInputComp!$AF$3</c:f>
              <c:strCache>
                <c:ptCount val="1"/>
                <c:pt idx="0">
                  <c:v>Northwest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DefaultInputComp!$AF$4:$AF$20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1.0374862849481519</c:v>
                </c:pt>
                <c:pt idx="3">
                  <c:v>1.0722579381770967</c:v>
                </c:pt>
                <c:pt idx="4">
                  <c:v>1.1038990499420753</c:v>
                </c:pt>
                <c:pt idx="5">
                  <c:v>1.155063491674698</c:v>
                </c:pt>
                <c:pt idx="6">
                  <c:v>1.2178276379180246</c:v>
                </c:pt>
                <c:pt idx="7">
                  <c:v>1.2783566458385385</c:v>
                </c:pt>
                <c:pt idx="8">
                  <c:v>1.3350355519693951</c:v>
                </c:pt>
                <c:pt idx="9">
                  <c:v>1.3878721730313208</c:v>
                </c:pt>
                <c:pt idx="10">
                  <c:v>1.4394735087730115</c:v>
                </c:pt>
                <c:pt idx="11">
                  <c:v>1.4906964044269582</c:v>
                </c:pt>
                <c:pt idx="12">
                  <c:v>1.5390440576521336</c:v>
                </c:pt>
                <c:pt idx="13">
                  <c:v>1.5872445336429459</c:v>
                </c:pt>
                <c:pt idx="14">
                  <c:v>1.6384645387439407</c:v>
                </c:pt>
                <c:pt idx="15">
                  <c:v>1.6897816312936791</c:v>
                </c:pt>
                <c:pt idx="16">
                  <c:v>1.7452192032800906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788-4177-B24D-6A81FD71B2B7}"/>
            </c:ext>
          </c:extLst>
        </c:ser>
        <c:ser>
          <c:idx val="17"/>
          <c:order val="14"/>
          <c:tx>
            <c:strRef>
              <c:f>DefaultInputComp!$AG$3</c:f>
              <c:strCache>
                <c:ptCount val="1"/>
                <c:pt idx="0">
                  <c:v>Southeast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DefaultInputComp!$AG$4:$AG$20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1.1610402289064434</c:v>
                </c:pt>
                <c:pt idx="3">
                  <c:v>1.1921690373260754</c:v>
                </c:pt>
                <c:pt idx="4">
                  <c:v>1.2120219880835059</c:v>
                </c:pt>
                <c:pt idx="5">
                  <c:v>1.2512520642401903</c:v>
                </c:pt>
                <c:pt idx="6">
                  <c:v>1.3011562444354698</c:v>
                </c:pt>
                <c:pt idx="7">
                  <c:v>1.3538984289602132</c:v>
                </c:pt>
                <c:pt idx="8">
                  <c:v>1.4016530353153229</c:v>
                </c:pt>
                <c:pt idx="9">
                  <c:v>1.4537138572193444</c:v>
                </c:pt>
                <c:pt idx="10">
                  <c:v>1.5038233666558232</c:v>
                </c:pt>
                <c:pt idx="11">
                  <c:v>1.5504392068837742</c:v>
                </c:pt>
                <c:pt idx="12">
                  <c:v>1.5962488873561782</c:v>
                </c:pt>
                <c:pt idx="13">
                  <c:v>1.6414851624280296</c:v>
                </c:pt>
                <c:pt idx="14">
                  <c:v>1.689358443022964</c:v>
                </c:pt>
                <c:pt idx="15">
                  <c:v>1.7389109398347058</c:v>
                </c:pt>
                <c:pt idx="16">
                  <c:v>1.7888251475691488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788-4177-B24D-6A81FD71B2B7}"/>
            </c:ext>
          </c:extLst>
        </c:ser>
        <c:ser>
          <c:idx val="18"/>
          <c:order val="15"/>
          <c:tx>
            <c:strRef>
              <c:f>DefaultInputComp!$AH$3</c:f>
              <c:strCache>
                <c:ptCount val="1"/>
                <c:pt idx="0">
                  <c:v>Southern Plains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DefaultInputComp!$AH$4:$AH$20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1.046455473072964</c:v>
                </c:pt>
                <c:pt idx="2">
                  <c:v>1.2135497221119707</c:v>
                </c:pt>
                <c:pt idx="3">
                  <c:v>1.2826595297614798</c:v>
                </c:pt>
                <c:pt idx="4">
                  <c:v>1.341041528078736</c:v>
                </c:pt>
                <c:pt idx="5">
                  <c:v>1.4142719611978425</c:v>
                </c:pt>
                <c:pt idx="6">
                  <c:v>1.4934659334638285</c:v>
                </c:pt>
                <c:pt idx="7">
                  <c:v>1.5750208075208172</c:v>
                </c:pt>
                <c:pt idx="8">
                  <c:v>1.6511926306526032</c:v>
                </c:pt>
                <c:pt idx="9">
                  <c:v>1.7209527512555287</c:v>
                </c:pt>
                <c:pt idx="10">
                  <c:v>1.7865729491773894</c:v>
                </c:pt>
                <c:pt idx="11">
                  <c:v>1.8538660688350632</c:v>
                </c:pt>
                <c:pt idx="12">
                  <c:v>1.9186469190345887</c:v>
                </c:pt>
                <c:pt idx="13">
                  <c:v>1.9859498440415211</c:v>
                </c:pt>
                <c:pt idx="14">
                  <c:v>2.0572053706117219</c:v>
                </c:pt>
                <c:pt idx="15">
                  <c:v>2.13286210844129</c:v>
                </c:pt>
                <c:pt idx="16">
                  <c:v>2.2014362254001254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4788-4177-B24D-6A81FD71B2B7}"/>
            </c:ext>
          </c:extLst>
        </c:ser>
        <c:ser>
          <c:idx val="19"/>
          <c:order val="16"/>
          <c:tx>
            <c:strRef>
              <c:f>DefaultInputComp!$AI$3</c:f>
              <c:strCache>
                <c:ptCount val="1"/>
                <c:pt idx="0">
                  <c:v>Southwest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DefaultInputComp!$AI$4:$AI$20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1.0140114881193205</c:v>
                </c:pt>
                <c:pt idx="2">
                  <c:v>1.0721540861935577</c:v>
                </c:pt>
                <c:pt idx="3">
                  <c:v>1.1289984007898746</c:v>
                </c:pt>
                <c:pt idx="4">
                  <c:v>1.1801413794473516</c:v>
                </c:pt>
                <c:pt idx="5">
                  <c:v>1.2556220540508227</c:v>
                </c:pt>
                <c:pt idx="6">
                  <c:v>1.3482512814078786</c:v>
                </c:pt>
                <c:pt idx="7">
                  <c:v>1.4464988529691902</c:v>
                </c:pt>
                <c:pt idx="8">
                  <c:v>1.5416696441115059</c:v>
                </c:pt>
                <c:pt idx="9">
                  <c:v>1.6348142843464728</c:v>
                </c:pt>
                <c:pt idx="10">
                  <c:v>1.7250187642199741</c:v>
                </c:pt>
                <c:pt idx="11">
                  <c:v>1.8165694612455505</c:v>
                </c:pt>
                <c:pt idx="12">
                  <c:v>1.9084282781386843</c:v>
                </c:pt>
                <c:pt idx="13">
                  <c:v>2.0009008926547383</c:v>
                </c:pt>
                <c:pt idx="14">
                  <c:v>2.0960590857299213</c:v>
                </c:pt>
                <c:pt idx="15">
                  <c:v>2.1909913760464201</c:v>
                </c:pt>
                <c:pt idx="16">
                  <c:v>2.2808913209608064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4788-4177-B24D-6A81FD71B2B7}"/>
            </c:ext>
          </c:extLst>
        </c:ser>
        <c:ser>
          <c:idx val="20"/>
          <c:order val="17"/>
          <c:tx>
            <c:strRef>
              <c:f>DefaultInputComp!$AJ$3</c:f>
              <c:strCache>
                <c:ptCount val="1"/>
                <c:pt idx="0">
                  <c:v>Midwest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DefaultInputComp!$AJ$4:$AJ$20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0.92777724627322333</c:v>
                </c:pt>
                <c:pt idx="2">
                  <c:v>0.90716887253229461</c:v>
                </c:pt>
                <c:pt idx="3">
                  <c:v>0.91746570596756782</c:v>
                </c:pt>
                <c:pt idx="4">
                  <c:v>0.9187176374735524</c:v>
                </c:pt>
                <c:pt idx="5">
                  <c:v>0.91793990851437668</c:v>
                </c:pt>
                <c:pt idx="6">
                  <c:v>0.93668053724340694</c:v>
                </c:pt>
                <c:pt idx="7">
                  <c:v>0.94740882188893061</c:v>
                </c:pt>
                <c:pt idx="8">
                  <c:v>0.96050317939477137</c:v>
                </c:pt>
                <c:pt idx="9">
                  <c:v>1.0159086139980469</c:v>
                </c:pt>
                <c:pt idx="10">
                  <c:v>1.0750399981140288</c:v>
                </c:pt>
                <c:pt idx="11">
                  <c:v>1.1153798568640731</c:v>
                </c:pt>
                <c:pt idx="12">
                  <c:v>1.1503445995812287</c:v>
                </c:pt>
                <c:pt idx="13">
                  <c:v>1.1849478080376228</c:v>
                </c:pt>
                <c:pt idx="14">
                  <c:v>1.2197850931295005</c:v>
                </c:pt>
                <c:pt idx="15">
                  <c:v>1.252402439303685</c:v>
                </c:pt>
                <c:pt idx="16">
                  <c:v>1.2863405713621725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4788-4177-B24D-6A81FD71B2B7}"/>
            </c:ext>
          </c:extLst>
        </c:ser>
        <c:ser>
          <c:idx val="21"/>
          <c:order val="18"/>
          <c:tx>
            <c:strRef>
              <c:f>DefaultInputComp!$AK$3</c:f>
              <c:strCache>
                <c:ptCount val="1"/>
                <c:pt idx="0">
                  <c:v>Northeast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DefaultInputComp!$AK$4:$AK$20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1.0139933732686801</c:v>
                </c:pt>
                <c:pt idx="2">
                  <c:v>0.99618013386722448</c:v>
                </c:pt>
                <c:pt idx="3">
                  <c:v>1.0044432458982335</c:v>
                </c:pt>
                <c:pt idx="4">
                  <c:v>1.0077292130792777</c:v>
                </c:pt>
                <c:pt idx="5">
                  <c:v>1.0144551679670792</c:v>
                </c:pt>
                <c:pt idx="6">
                  <c:v>1.0202768056303582</c:v>
                </c:pt>
                <c:pt idx="7">
                  <c:v>1.0293603639328734</c:v>
                </c:pt>
                <c:pt idx="8">
                  <c:v>1.0374920700292254</c:v>
                </c:pt>
                <c:pt idx="9">
                  <c:v>1.0759042900804485</c:v>
                </c:pt>
                <c:pt idx="10">
                  <c:v>1.1127270121800064</c:v>
                </c:pt>
                <c:pt idx="11">
                  <c:v>1.155487507700574</c:v>
                </c:pt>
                <c:pt idx="12">
                  <c:v>1.1884979226786159</c:v>
                </c:pt>
                <c:pt idx="13">
                  <c:v>1.2215169943239907</c:v>
                </c:pt>
                <c:pt idx="14">
                  <c:v>1.2529403984655143</c:v>
                </c:pt>
                <c:pt idx="15">
                  <c:v>1.2763228722086704</c:v>
                </c:pt>
                <c:pt idx="16">
                  <c:v>1.3035478363550872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4788-4177-B24D-6A81FD71B2B7}"/>
            </c:ext>
          </c:extLst>
        </c:ser>
        <c:ser>
          <c:idx val="22"/>
          <c:order val="19"/>
          <c:tx>
            <c:strRef>
              <c:f>DefaultInputComp!$AL$3</c:f>
              <c:strCache>
                <c:ptCount val="1"/>
                <c:pt idx="0">
                  <c:v>Northern Plains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DefaultInputComp!$AL$4:$AL$20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0.92506828316147804</c:v>
                </c:pt>
                <c:pt idx="2">
                  <c:v>0.93477138456051567</c:v>
                </c:pt>
                <c:pt idx="3">
                  <c:v>0.96523172447203565</c:v>
                </c:pt>
                <c:pt idx="4">
                  <c:v>0.97528158125412256</c:v>
                </c:pt>
                <c:pt idx="5">
                  <c:v>1.0208724507059608</c:v>
                </c:pt>
                <c:pt idx="6">
                  <c:v>1.0719429883351561</c:v>
                </c:pt>
                <c:pt idx="7">
                  <c:v>1.0985471252260335</c:v>
                </c:pt>
                <c:pt idx="8">
                  <c:v>1.1137132214420675</c:v>
                </c:pt>
                <c:pt idx="9">
                  <c:v>1.088391232960926</c:v>
                </c:pt>
                <c:pt idx="10">
                  <c:v>1.0756670015164385</c:v>
                </c:pt>
                <c:pt idx="11">
                  <c:v>1.0901299431584381</c:v>
                </c:pt>
                <c:pt idx="12">
                  <c:v>1.1292462235514293</c:v>
                </c:pt>
                <c:pt idx="13">
                  <c:v>1.1549109785371825</c:v>
                </c:pt>
                <c:pt idx="14">
                  <c:v>1.168503146174674</c:v>
                </c:pt>
                <c:pt idx="15">
                  <c:v>1.1714911087170901</c:v>
                </c:pt>
                <c:pt idx="16">
                  <c:v>1.1827744648124572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4788-4177-B24D-6A81FD71B2B7}"/>
            </c:ext>
          </c:extLst>
        </c:ser>
        <c:ser>
          <c:idx val="23"/>
          <c:order val="20"/>
          <c:tx>
            <c:strRef>
              <c:f>DefaultInputComp!$AM$3</c:f>
              <c:strCache>
                <c:ptCount val="1"/>
                <c:pt idx="0">
                  <c:v>Northwest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DefaultInputComp!$AM$4:$AM$20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0.86487493421939188</c:v>
                </c:pt>
                <c:pt idx="2">
                  <c:v>0.83735177012073492</c:v>
                </c:pt>
                <c:pt idx="3">
                  <c:v>0.70302614211653802</c:v>
                </c:pt>
                <c:pt idx="4">
                  <c:v>0.69936415777179051</c:v>
                </c:pt>
                <c:pt idx="5">
                  <c:v>0.69926949770682989</c:v>
                </c:pt>
                <c:pt idx="6">
                  <c:v>0.74243553293215181</c:v>
                </c:pt>
                <c:pt idx="7">
                  <c:v>0.71264277859197567</c:v>
                </c:pt>
                <c:pt idx="8">
                  <c:v>0.82051743524425935</c:v>
                </c:pt>
                <c:pt idx="9">
                  <c:v>0.9855231175472714</c:v>
                </c:pt>
                <c:pt idx="10">
                  <c:v>1.163512181288024</c:v>
                </c:pt>
                <c:pt idx="11">
                  <c:v>1.2802763872451561</c:v>
                </c:pt>
                <c:pt idx="12">
                  <c:v>1.3567452054534479</c:v>
                </c:pt>
                <c:pt idx="13">
                  <c:v>1.4346670959387975</c:v>
                </c:pt>
                <c:pt idx="14">
                  <c:v>1.5050872155037891</c:v>
                </c:pt>
                <c:pt idx="15">
                  <c:v>1.5668672005688853</c:v>
                </c:pt>
                <c:pt idx="16">
                  <c:v>1.6247766407793554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4788-4177-B24D-6A81FD71B2B7}"/>
            </c:ext>
          </c:extLst>
        </c:ser>
        <c:ser>
          <c:idx val="24"/>
          <c:order val="21"/>
          <c:tx>
            <c:strRef>
              <c:f>DefaultInputComp!$AN$3</c:f>
              <c:strCache>
                <c:ptCount val="1"/>
                <c:pt idx="0">
                  <c:v>Southeast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DefaultInputComp!$AN$4:$AN$20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0.92735418491618704</c:v>
                </c:pt>
                <c:pt idx="2">
                  <c:v>0.89744207389208352</c:v>
                </c:pt>
                <c:pt idx="3">
                  <c:v>0.90313104819687373</c:v>
                </c:pt>
                <c:pt idx="4">
                  <c:v>0.89501268383482979</c:v>
                </c:pt>
                <c:pt idx="5">
                  <c:v>0.89301219745301685</c:v>
                </c:pt>
                <c:pt idx="6">
                  <c:v>0.88479199972396572</c:v>
                </c:pt>
                <c:pt idx="7">
                  <c:v>0.88370579809355965</c:v>
                </c:pt>
                <c:pt idx="8">
                  <c:v>0.90233835901809611</c:v>
                </c:pt>
                <c:pt idx="9">
                  <c:v>0.95485357978422247</c:v>
                </c:pt>
                <c:pt idx="10">
                  <c:v>1.0103465159314522</c:v>
                </c:pt>
                <c:pt idx="11">
                  <c:v>1.0392110116438011</c:v>
                </c:pt>
                <c:pt idx="12">
                  <c:v>1.0636973135848353</c:v>
                </c:pt>
                <c:pt idx="13">
                  <c:v>1.0879775170117898</c:v>
                </c:pt>
                <c:pt idx="14">
                  <c:v>1.1126467533272764</c:v>
                </c:pt>
                <c:pt idx="15">
                  <c:v>1.1326185290251409</c:v>
                </c:pt>
                <c:pt idx="16">
                  <c:v>1.1541992885031593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4788-4177-B24D-6A81FD71B2B7}"/>
            </c:ext>
          </c:extLst>
        </c:ser>
        <c:ser>
          <c:idx val="25"/>
          <c:order val="22"/>
          <c:tx>
            <c:strRef>
              <c:f>DefaultInputComp!$AO$3</c:f>
              <c:strCache>
                <c:ptCount val="1"/>
                <c:pt idx="0">
                  <c:v>Southern Plains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DefaultInputComp!$AO$4:$AO$20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0.85272450252723664</c:v>
                </c:pt>
                <c:pt idx="2">
                  <c:v>0.87110822537442534</c:v>
                </c:pt>
                <c:pt idx="3">
                  <c:v>0.87903875758137873</c:v>
                </c:pt>
                <c:pt idx="4">
                  <c:v>0.86810764968290299</c:v>
                </c:pt>
                <c:pt idx="5">
                  <c:v>0.88171141614838655</c:v>
                </c:pt>
                <c:pt idx="6">
                  <c:v>0.89660863650148626</c:v>
                </c:pt>
                <c:pt idx="7">
                  <c:v>0.90898964795339987</c:v>
                </c:pt>
                <c:pt idx="8">
                  <c:v>0.91060683268412623</c:v>
                </c:pt>
                <c:pt idx="9">
                  <c:v>0.96871037335405774</c:v>
                </c:pt>
                <c:pt idx="10">
                  <c:v>1.0433216760371509</c:v>
                </c:pt>
                <c:pt idx="11">
                  <c:v>1.0823728506011963</c:v>
                </c:pt>
                <c:pt idx="12">
                  <c:v>1.1146751178896275</c:v>
                </c:pt>
                <c:pt idx="13">
                  <c:v>1.1519472738175658</c:v>
                </c:pt>
                <c:pt idx="14">
                  <c:v>1.1941919265852592</c:v>
                </c:pt>
                <c:pt idx="15">
                  <c:v>1.2230289268493253</c:v>
                </c:pt>
                <c:pt idx="16">
                  <c:v>1.2531770721384752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4788-4177-B24D-6A81FD71B2B7}"/>
            </c:ext>
          </c:extLst>
        </c:ser>
        <c:ser>
          <c:idx val="26"/>
          <c:order val="23"/>
          <c:tx>
            <c:strRef>
              <c:f>DefaultInputComp!$AP$3</c:f>
              <c:strCache>
                <c:ptCount val="1"/>
                <c:pt idx="0">
                  <c:v>Southwest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DefaultInputComp!$AP$4:$AP$20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0.94116467650059055</c:v>
                </c:pt>
                <c:pt idx="2">
                  <c:v>0.9395134045644955</c:v>
                </c:pt>
                <c:pt idx="3">
                  <c:v>0.95081896150644263</c:v>
                </c:pt>
                <c:pt idx="4">
                  <c:v>0.95287095762921747</c:v>
                </c:pt>
                <c:pt idx="5">
                  <c:v>0.97164978532696333</c:v>
                </c:pt>
                <c:pt idx="6">
                  <c:v>1.0049618584530426</c:v>
                </c:pt>
                <c:pt idx="7">
                  <c:v>1.0420088957582598</c:v>
                </c:pt>
                <c:pt idx="8">
                  <c:v>1.0556798433829759</c:v>
                </c:pt>
                <c:pt idx="9">
                  <c:v>1.1284842548037304</c:v>
                </c:pt>
                <c:pt idx="10">
                  <c:v>1.1967680777827305</c:v>
                </c:pt>
                <c:pt idx="11">
                  <c:v>1.2369551123770177</c:v>
                </c:pt>
                <c:pt idx="12">
                  <c:v>1.2718227710747063</c:v>
                </c:pt>
                <c:pt idx="13">
                  <c:v>1.3112971423394684</c:v>
                </c:pt>
                <c:pt idx="14">
                  <c:v>1.3546106032200498</c:v>
                </c:pt>
                <c:pt idx="15">
                  <c:v>1.3845659183201804</c:v>
                </c:pt>
                <c:pt idx="16">
                  <c:v>1.4100154647539036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4788-4177-B24D-6A81FD71B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14-4CBE-BD84-55D30BCA3784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14-4CBE-BD84-55D30BCA3784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14-4CBE-BD84-55D30BCA3784}"/>
            </c:ext>
          </c:extLst>
        </c:ser>
        <c:ser>
          <c:idx val="3"/>
          <c:order val="3"/>
          <c:tx>
            <c:strRef>
              <c:f>DefaultInputComp!$Q$3</c:f>
              <c:strCache>
                <c:ptCount val="1"/>
                <c:pt idx="0">
                  <c:v>pop_Midwest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DefaultInputComp!$Q$4:$Q$20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1.0291459250541788</c:v>
                </c:pt>
                <c:pt idx="2">
                  <c:v>1.0549093151230389</c:v>
                </c:pt>
                <c:pt idx="3">
                  <c:v>1.0805630821192223</c:v>
                </c:pt>
                <c:pt idx="4">
                  <c:v>1.1024834545127387</c:v>
                </c:pt>
                <c:pt idx="5">
                  <c:v>1.1188975647705328</c:v>
                </c:pt>
                <c:pt idx="6">
                  <c:v>1.1313424802210086</c:v>
                </c:pt>
                <c:pt idx="7">
                  <c:v>1.1412560546138373</c:v>
                </c:pt>
                <c:pt idx="8">
                  <c:v>1.1507126581666793</c:v>
                </c:pt>
                <c:pt idx="9">
                  <c:v>1.1603846830233551</c:v>
                </c:pt>
                <c:pt idx="10">
                  <c:v>1.1708441774596217</c:v>
                </c:pt>
                <c:pt idx="11">
                  <c:v>1.1816870103910178</c:v>
                </c:pt>
                <c:pt idx="12">
                  <c:v>1.1920456863686966</c:v>
                </c:pt>
                <c:pt idx="13">
                  <c:v>1.2012399225271133</c:v>
                </c:pt>
                <c:pt idx="14">
                  <c:v>1.2089255920514785</c:v>
                </c:pt>
                <c:pt idx="15">
                  <c:v>1.2153623481696476</c:v>
                </c:pt>
                <c:pt idx="16">
                  <c:v>1.2277837554247548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14-4CBE-BD84-55D30BCA3784}"/>
            </c:ext>
          </c:extLst>
        </c:ser>
        <c:ser>
          <c:idx val="13"/>
          <c:order val="10"/>
          <c:tx>
            <c:strRef>
              <c:f>DefaultInputComp!$AC$3</c:f>
              <c:strCache>
                <c:ptCount val="1"/>
                <c:pt idx="0">
                  <c:v>Midwest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DefaultInputComp!$AC$4:$AC$20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1.050592656901594</c:v>
                </c:pt>
                <c:pt idx="2">
                  <c:v>1.050592656901594</c:v>
                </c:pt>
                <c:pt idx="3">
                  <c:v>1.050592656901594</c:v>
                </c:pt>
                <c:pt idx="4">
                  <c:v>1.050592656901594</c:v>
                </c:pt>
                <c:pt idx="5">
                  <c:v>1.050592656901594</c:v>
                </c:pt>
                <c:pt idx="6">
                  <c:v>1.050592656901594</c:v>
                </c:pt>
                <c:pt idx="7">
                  <c:v>1.050592656901594</c:v>
                </c:pt>
                <c:pt idx="8">
                  <c:v>1.050592656901594</c:v>
                </c:pt>
                <c:pt idx="9">
                  <c:v>1.050592656901594</c:v>
                </c:pt>
                <c:pt idx="10">
                  <c:v>1.077128929695802</c:v>
                </c:pt>
                <c:pt idx="11">
                  <c:v>1.1139686093933425</c:v>
                </c:pt>
                <c:pt idx="12">
                  <c:v>1.1503631987841609</c:v>
                </c:pt>
                <c:pt idx="13">
                  <c:v>1.1868733044883495</c:v>
                </c:pt>
                <c:pt idx="14">
                  <c:v>1.222191209929768</c:v>
                </c:pt>
                <c:pt idx="15">
                  <c:v>1.2556341678622815</c:v>
                </c:pt>
                <c:pt idx="16">
                  <c:v>1.292618424816643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714-4CBE-BD84-55D30BCA3784}"/>
            </c:ext>
          </c:extLst>
        </c:ser>
        <c:ser>
          <c:idx val="20"/>
          <c:order val="17"/>
          <c:tx>
            <c:strRef>
              <c:f>DefaultInputComp!$AJ$3</c:f>
              <c:strCache>
                <c:ptCount val="1"/>
                <c:pt idx="0">
                  <c:v>Midwest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DefaultInputComp!$AJ$4:$AJ$20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0.92777724627322333</c:v>
                </c:pt>
                <c:pt idx="2">
                  <c:v>0.90716887253229461</c:v>
                </c:pt>
                <c:pt idx="3">
                  <c:v>0.91746570596756782</c:v>
                </c:pt>
                <c:pt idx="4">
                  <c:v>0.9187176374735524</c:v>
                </c:pt>
                <c:pt idx="5">
                  <c:v>0.91793990851437668</c:v>
                </c:pt>
                <c:pt idx="6">
                  <c:v>0.93668053724340694</c:v>
                </c:pt>
                <c:pt idx="7">
                  <c:v>0.94740882188893061</c:v>
                </c:pt>
                <c:pt idx="8">
                  <c:v>0.96050317939477137</c:v>
                </c:pt>
                <c:pt idx="9">
                  <c:v>1.0159086139980469</c:v>
                </c:pt>
                <c:pt idx="10">
                  <c:v>1.0750399981140288</c:v>
                </c:pt>
                <c:pt idx="11">
                  <c:v>1.1153798568640731</c:v>
                </c:pt>
                <c:pt idx="12">
                  <c:v>1.1503445995812287</c:v>
                </c:pt>
                <c:pt idx="13">
                  <c:v>1.1849478080376228</c:v>
                </c:pt>
                <c:pt idx="14">
                  <c:v>1.2197850931295005</c:v>
                </c:pt>
                <c:pt idx="15">
                  <c:v>1.252402439303685</c:v>
                </c:pt>
                <c:pt idx="16">
                  <c:v>1.2863405713621725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714-4CBE-BD84-55D30BCA3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DefaultInputComp!$R$3</c15:sqref>
                        </c15:formulaRef>
                      </c:ext>
                    </c:extLst>
                    <c:strCache>
                      <c:ptCount val="1"/>
                      <c:pt idx="0">
                        <c:v>pop_Northeast</c:v>
                      </c:pt>
                    </c:strCache>
                  </c:strRef>
                </c:tx>
                <c:spPr>
                  <a:ln w="158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DefaultInputComp!$R$4:$R$20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1.0282249511956387</c:v>
                      </c:pt>
                      <c:pt idx="2">
                        <c:v>1.0536944605620238</c:v>
                      </c:pt>
                      <c:pt idx="3">
                        <c:v>1.0787019349648175</c:v>
                      </c:pt>
                      <c:pt idx="4">
                        <c:v>1.1013658783314457</c:v>
                      </c:pt>
                      <c:pt idx="5">
                        <c:v>1.1213599024926606</c:v>
                      </c:pt>
                      <c:pt idx="6">
                        <c:v>1.1391682322465511</c:v>
                      </c:pt>
                      <c:pt idx="7">
                        <c:v>1.1553663814814101</c:v>
                      </c:pt>
                      <c:pt idx="8">
                        <c:v>1.1711186963191733</c:v>
                      </c:pt>
                      <c:pt idx="9">
                        <c:v>1.1869174868423562</c:v>
                      </c:pt>
                      <c:pt idx="10">
                        <c:v>1.2035497461206328</c:v>
                      </c:pt>
                      <c:pt idx="11">
                        <c:v>1.2208727762966265</c:v>
                      </c:pt>
                      <c:pt idx="12">
                        <c:v>1.2380124159321324</c:v>
                      </c:pt>
                      <c:pt idx="13">
                        <c:v>1.2541687610307657</c:v>
                      </c:pt>
                      <c:pt idx="14">
                        <c:v>1.2685613690612054</c:v>
                      </c:pt>
                      <c:pt idx="15">
                        <c:v>1.2814398730574705</c:v>
                      </c:pt>
                      <c:pt idx="16">
                        <c:v>1.2957278098525529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A714-4CBE-BD84-55D30BCA3784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DefaultInputComp!$S$3</c15:sqref>
                        </c15:formulaRef>
                      </c:ext>
                    </c:extLst>
                    <c:strCache>
                      <c:ptCount val="1"/>
                      <c:pt idx="0">
                        <c:v>pop_Northern.Plains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DefaultInputComp!$S$4:$S$20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1.0570194607787546</c:v>
                      </c:pt>
                      <c:pt idx="2">
                        <c:v>1.1085975028464441</c:v>
                      </c:pt>
                      <c:pt idx="3">
                        <c:v>1.1592223779630229</c:v>
                      </c:pt>
                      <c:pt idx="4">
                        <c:v>1.2048917399943941</c:v>
                      </c:pt>
                      <c:pt idx="5">
                        <c:v>1.2434332744861958</c:v>
                      </c:pt>
                      <c:pt idx="6">
                        <c:v>1.2771504368523521</c:v>
                      </c:pt>
                      <c:pt idx="7">
                        <c:v>1.3073057174028955</c:v>
                      </c:pt>
                      <c:pt idx="8">
                        <c:v>1.3362367368762131</c:v>
                      </c:pt>
                      <c:pt idx="9">
                        <c:v>1.364822110949039</c:v>
                      </c:pt>
                      <c:pt idx="10">
                        <c:v>1.3938236779347497</c:v>
                      </c:pt>
                      <c:pt idx="11">
                        <c:v>1.422624187110787</c:v>
                      </c:pt>
                      <c:pt idx="12">
                        <c:v>1.4501732701524226</c:v>
                      </c:pt>
                      <c:pt idx="13">
                        <c:v>1.4755699180121684</c:v>
                      </c:pt>
                      <c:pt idx="14">
                        <c:v>1.498535453048615</c:v>
                      </c:pt>
                      <c:pt idx="15">
                        <c:v>1.5195110463538544</c:v>
                      </c:pt>
                      <c:pt idx="16">
                        <c:v>1.5376087116223629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714-4CBE-BD84-55D30BCA3784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DefaultInputComp!$T$3</c15:sqref>
                        </c15:formulaRef>
                      </c:ext>
                    </c:extLst>
                    <c:strCache>
                      <c:ptCount val="1"/>
                      <c:pt idx="0">
                        <c:v>pop_Northwest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DefaultInputComp!$T$4:$T$20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1.0311176361115413</c:v>
                      </c:pt>
                      <c:pt idx="2">
                        <c:v>1.0571736181256575</c:v>
                      </c:pt>
                      <c:pt idx="3">
                        <c:v>1.0825718107557745</c:v>
                      </c:pt>
                      <c:pt idx="4">
                        <c:v>1.1052372896859572</c:v>
                      </c:pt>
                      <c:pt idx="5">
                        <c:v>1.1236556798963409</c:v>
                      </c:pt>
                      <c:pt idx="6">
                        <c:v>1.1387315249837318</c:v>
                      </c:pt>
                      <c:pt idx="7">
                        <c:v>1.1515299894147621</c:v>
                      </c:pt>
                      <c:pt idx="8">
                        <c:v>1.1637092618588916</c:v>
                      </c:pt>
                      <c:pt idx="9">
                        <c:v>1.1757919596702657</c:v>
                      </c:pt>
                      <c:pt idx="10">
                        <c:v>1.1885233939055462</c:v>
                      </c:pt>
                      <c:pt idx="11">
                        <c:v>1.2014039500264007</c:v>
                      </c:pt>
                      <c:pt idx="12">
                        <c:v>1.2135063472496292</c:v>
                      </c:pt>
                      <c:pt idx="13">
                        <c:v>1.2243356168176747</c:v>
                      </c:pt>
                      <c:pt idx="14">
                        <c:v>1.23361756393941</c:v>
                      </c:pt>
                      <c:pt idx="15">
                        <c:v>1.2416729355512202</c:v>
                      </c:pt>
                      <c:pt idx="16">
                        <c:v>1.2546740468223261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714-4CBE-BD84-55D30BCA3784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DefaultInputComp!$U$3</c15:sqref>
                        </c15:formulaRef>
                      </c:ext>
                    </c:extLst>
                    <c:strCache>
                      <c:ptCount val="1"/>
                      <c:pt idx="0">
                        <c:v>pop_Southeast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DefaultInputComp!$U$4:$U$20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1.0398767878325308</c:v>
                      </c:pt>
                      <c:pt idx="2">
                        <c:v>1.0744242724049815</c:v>
                      </c:pt>
                      <c:pt idx="3">
                        <c:v>1.1079979825739887</c:v>
                      </c:pt>
                      <c:pt idx="4">
                        <c:v>1.1385402275559997</c:v>
                      </c:pt>
                      <c:pt idx="5">
                        <c:v>1.1652237118339994</c:v>
                      </c:pt>
                      <c:pt idx="6">
                        <c:v>1.1889837728887835</c:v>
                      </c:pt>
                      <c:pt idx="7">
                        <c:v>1.2104460587087742</c:v>
                      </c:pt>
                      <c:pt idx="8">
                        <c:v>1.2313051062076601</c:v>
                      </c:pt>
                      <c:pt idx="9">
                        <c:v>1.2522568262578546</c:v>
                      </c:pt>
                      <c:pt idx="10">
                        <c:v>1.2739671514794155</c:v>
                      </c:pt>
                      <c:pt idx="11">
                        <c:v>1.295963335688415</c:v>
                      </c:pt>
                      <c:pt idx="12">
                        <c:v>1.3174167851579044</c:v>
                      </c:pt>
                      <c:pt idx="13">
                        <c:v>1.3375172822690917</c:v>
                      </c:pt>
                      <c:pt idx="14">
                        <c:v>1.355941129102729</c:v>
                      </c:pt>
                      <c:pt idx="15">
                        <c:v>1.3728604589465658</c:v>
                      </c:pt>
                      <c:pt idx="16">
                        <c:v>1.388817313751445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714-4CBE-BD84-55D30BCA3784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DefaultInputComp!$V$3</c15:sqref>
                        </c15:formulaRef>
                      </c:ext>
                    </c:extLst>
                    <c:strCache>
                      <c:ptCount val="1"/>
                      <c:pt idx="0">
                        <c:v>pop_Southern.Plains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DefaultInputComp!$V$4:$V$20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1.0681763596378906</c:v>
                      </c:pt>
                      <c:pt idx="2">
                        <c:v>1.1313729716274032</c:v>
                      </c:pt>
                      <c:pt idx="3">
                        <c:v>1.1936542896064533</c:v>
                      </c:pt>
                      <c:pt idx="4">
                        <c:v>1.2533398785400058</c:v>
                      </c:pt>
                      <c:pt idx="5">
                        <c:v>1.3084032399562846</c:v>
                      </c:pt>
                      <c:pt idx="6">
                        <c:v>1.3585370026204124</c:v>
                      </c:pt>
                      <c:pt idx="7">
                        <c:v>1.4042056808962382</c:v>
                      </c:pt>
                      <c:pt idx="8">
                        <c:v>1.4474708837242694</c:v>
                      </c:pt>
                      <c:pt idx="9">
                        <c:v>1.4892531162216931</c:v>
                      </c:pt>
                      <c:pt idx="10">
                        <c:v>1.530529551734324</c:v>
                      </c:pt>
                      <c:pt idx="11">
                        <c:v>1.5707693683586677</c:v>
                      </c:pt>
                      <c:pt idx="12">
                        <c:v>1.6088663578904445</c:v>
                      </c:pt>
                      <c:pt idx="13">
                        <c:v>1.6441144741647267</c:v>
                      </c:pt>
                      <c:pt idx="14">
                        <c:v>1.6765610178966006</c:v>
                      </c:pt>
                      <c:pt idx="15">
                        <c:v>1.7065605325691713</c:v>
                      </c:pt>
                      <c:pt idx="16">
                        <c:v>1.7281300027042952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714-4CBE-BD84-55D30BCA3784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DefaultInputComp!$W$3</c15:sqref>
                        </c15:formulaRef>
                      </c:ext>
                    </c:extLst>
                    <c:strCache>
                      <c:ptCount val="1"/>
                      <c:pt idx="0">
                        <c:v>pop_Southwest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DefaultInputComp!$W$4:$W$20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1.0619175791863933</c:v>
                      </c:pt>
                      <c:pt idx="2">
                        <c:v>1.1200831710541979</c:v>
                      </c:pt>
                      <c:pt idx="3">
                        <c:v>1.1768486713558171</c:v>
                      </c:pt>
                      <c:pt idx="4">
                        <c:v>1.231775895829367</c:v>
                      </c:pt>
                      <c:pt idx="5">
                        <c:v>1.2842762298433907</c:v>
                      </c:pt>
                      <c:pt idx="6">
                        <c:v>1.3337901543653177</c:v>
                      </c:pt>
                      <c:pt idx="7">
                        <c:v>1.3803266398566683</c:v>
                      </c:pt>
                      <c:pt idx="8">
                        <c:v>1.4246809801573586</c:v>
                      </c:pt>
                      <c:pt idx="9">
                        <c:v>1.4672102555990709</c:v>
                      </c:pt>
                      <c:pt idx="10">
                        <c:v>1.5091022917212846</c:v>
                      </c:pt>
                      <c:pt idx="11">
                        <c:v>1.5501931216514648</c:v>
                      </c:pt>
                      <c:pt idx="12">
                        <c:v>1.5894356112332093</c:v>
                      </c:pt>
                      <c:pt idx="13">
                        <c:v>1.6261158888869602</c:v>
                      </c:pt>
                      <c:pt idx="14">
                        <c:v>1.6598598729468943</c:v>
                      </c:pt>
                      <c:pt idx="15">
                        <c:v>1.6909240114442885</c:v>
                      </c:pt>
                      <c:pt idx="16">
                        <c:v>1.7125337384076749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714-4CBE-BD84-55D30BCA3784}"/>
                  </c:ext>
                </c:extLst>
              </c15:ser>
            </c15:filteredScatterSeries>
            <c15:filteredScatte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DefaultInputComp!$AD$4:$AD$20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1.0872503926736099</c:v>
                      </c:pt>
                      <c:pt idx="2">
                        <c:v>1.0872503926736099</c:v>
                      </c:pt>
                      <c:pt idx="3">
                        <c:v>1.0872503926736099</c:v>
                      </c:pt>
                      <c:pt idx="4">
                        <c:v>1.0872503926736099</c:v>
                      </c:pt>
                      <c:pt idx="5">
                        <c:v>1.0872503926736099</c:v>
                      </c:pt>
                      <c:pt idx="6">
                        <c:v>1.0872503926736099</c:v>
                      </c:pt>
                      <c:pt idx="7">
                        <c:v>1.0872503926736099</c:v>
                      </c:pt>
                      <c:pt idx="8">
                        <c:v>1.0872503926736099</c:v>
                      </c:pt>
                      <c:pt idx="9">
                        <c:v>1.0872503926736099</c:v>
                      </c:pt>
                      <c:pt idx="10">
                        <c:v>1.118657295735209</c:v>
                      </c:pt>
                      <c:pt idx="11">
                        <c:v>1.1607058868947431</c:v>
                      </c:pt>
                      <c:pt idx="12">
                        <c:v>1.2034838766198921</c:v>
                      </c:pt>
                      <c:pt idx="13">
                        <c:v>1.2453779384915282</c:v>
                      </c:pt>
                      <c:pt idx="14">
                        <c:v>1.2875786561899096</c:v>
                      </c:pt>
                      <c:pt idx="15">
                        <c:v>1.3292875372691295</c:v>
                      </c:pt>
                      <c:pt idx="16">
                        <c:v>1.3727032838229829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714-4CBE-BD84-55D30BCA3784}"/>
                  </c:ext>
                </c:extLst>
              </c15:ser>
            </c15:filteredScatterSeries>
            <c15:filteredScatte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DefaultInputComp!$AE$4:$AE$20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1.0554564532872985</c:v>
                      </c:pt>
                      <c:pt idx="2">
                        <c:v>1.0554564532872985</c:v>
                      </c:pt>
                      <c:pt idx="3">
                        <c:v>1.0554564532872985</c:v>
                      </c:pt>
                      <c:pt idx="4">
                        <c:v>1.0825808488103603</c:v>
                      </c:pt>
                      <c:pt idx="5">
                        <c:v>1.1390350703725762</c:v>
                      </c:pt>
                      <c:pt idx="6">
                        <c:v>1.2028922965351565</c:v>
                      </c:pt>
                      <c:pt idx="7">
                        <c:v>1.2673907218708056</c:v>
                      </c:pt>
                      <c:pt idx="8">
                        <c:v>1.3256674226526506</c:v>
                      </c:pt>
                      <c:pt idx="9">
                        <c:v>1.3871486578360723</c:v>
                      </c:pt>
                      <c:pt idx="10">
                        <c:v>1.445384372721626</c:v>
                      </c:pt>
                      <c:pt idx="11">
                        <c:v>1.5060871885524549</c:v>
                      </c:pt>
                      <c:pt idx="12">
                        <c:v>1.5621948547962454</c:v>
                      </c:pt>
                      <c:pt idx="13">
                        <c:v>1.6291235493146088</c:v>
                      </c:pt>
                      <c:pt idx="14">
                        <c:v>1.6894072861717451</c:v>
                      </c:pt>
                      <c:pt idx="15">
                        <c:v>1.7504463023156698</c:v>
                      </c:pt>
                      <c:pt idx="16">
                        <c:v>1.8093671233883457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714-4CBE-BD84-55D30BCA3784}"/>
                  </c:ext>
                </c:extLst>
              </c15:ser>
            </c15:filteredScatterSeries>
            <c15:filteredScatte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DefaultInputComp!$AF$4:$AF$20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1.0374862849481519</c:v>
                      </c:pt>
                      <c:pt idx="3">
                        <c:v>1.0722579381770967</c:v>
                      </c:pt>
                      <c:pt idx="4">
                        <c:v>1.1038990499420753</c:v>
                      </c:pt>
                      <c:pt idx="5">
                        <c:v>1.155063491674698</c:v>
                      </c:pt>
                      <c:pt idx="6">
                        <c:v>1.2178276379180246</c:v>
                      </c:pt>
                      <c:pt idx="7">
                        <c:v>1.2783566458385385</c:v>
                      </c:pt>
                      <c:pt idx="8">
                        <c:v>1.3350355519693951</c:v>
                      </c:pt>
                      <c:pt idx="9">
                        <c:v>1.3878721730313208</c:v>
                      </c:pt>
                      <c:pt idx="10">
                        <c:v>1.4394735087730115</c:v>
                      </c:pt>
                      <c:pt idx="11">
                        <c:v>1.4906964044269582</c:v>
                      </c:pt>
                      <c:pt idx="12">
                        <c:v>1.5390440576521336</c:v>
                      </c:pt>
                      <c:pt idx="13">
                        <c:v>1.5872445336429459</c:v>
                      </c:pt>
                      <c:pt idx="14">
                        <c:v>1.6384645387439407</c:v>
                      </c:pt>
                      <c:pt idx="15">
                        <c:v>1.6897816312936791</c:v>
                      </c:pt>
                      <c:pt idx="16">
                        <c:v>1.7452192032800906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714-4CBE-BD84-55D30BCA3784}"/>
                  </c:ext>
                </c:extLst>
              </c15:ser>
            </c15:filteredScatterSeries>
            <c15:filteredScatte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DefaultInputComp!$AG$4:$AG$20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1.1610402289064434</c:v>
                      </c:pt>
                      <c:pt idx="3">
                        <c:v>1.1921690373260754</c:v>
                      </c:pt>
                      <c:pt idx="4">
                        <c:v>1.2120219880835059</c:v>
                      </c:pt>
                      <c:pt idx="5">
                        <c:v>1.2512520642401903</c:v>
                      </c:pt>
                      <c:pt idx="6">
                        <c:v>1.3011562444354698</c:v>
                      </c:pt>
                      <c:pt idx="7">
                        <c:v>1.3538984289602132</c:v>
                      </c:pt>
                      <c:pt idx="8">
                        <c:v>1.4016530353153229</c:v>
                      </c:pt>
                      <c:pt idx="9">
                        <c:v>1.4537138572193444</c:v>
                      </c:pt>
                      <c:pt idx="10">
                        <c:v>1.5038233666558232</c:v>
                      </c:pt>
                      <c:pt idx="11">
                        <c:v>1.5504392068837742</c:v>
                      </c:pt>
                      <c:pt idx="12">
                        <c:v>1.5962488873561782</c:v>
                      </c:pt>
                      <c:pt idx="13">
                        <c:v>1.6414851624280296</c:v>
                      </c:pt>
                      <c:pt idx="14">
                        <c:v>1.689358443022964</c:v>
                      </c:pt>
                      <c:pt idx="15">
                        <c:v>1.7389109398347058</c:v>
                      </c:pt>
                      <c:pt idx="16">
                        <c:v>1.7888251475691488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714-4CBE-BD84-55D30BCA3784}"/>
                  </c:ext>
                </c:extLst>
              </c15:ser>
            </c15:filteredScatterSeries>
            <c15:filteredScatte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DefaultInputComp!$AH$4:$AH$20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1.046455473072964</c:v>
                      </c:pt>
                      <c:pt idx="2">
                        <c:v>1.2135497221119707</c:v>
                      </c:pt>
                      <c:pt idx="3">
                        <c:v>1.2826595297614798</c:v>
                      </c:pt>
                      <c:pt idx="4">
                        <c:v>1.341041528078736</c:v>
                      </c:pt>
                      <c:pt idx="5">
                        <c:v>1.4142719611978425</c:v>
                      </c:pt>
                      <c:pt idx="6">
                        <c:v>1.4934659334638285</c:v>
                      </c:pt>
                      <c:pt idx="7">
                        <c:v>1.5750208075208172</c:v>
                      </c:pt>
                      <c:pt idx="8">
                        <c:v>1.6511926306526032</c:v>
                      </c:pt>
                      <c:pt idx="9">
                        <c:v>1.7209527512555287</c:v>
                      </c:pt>
                      <c:pt idx="10">
                        <c:v>1.7865729491773894</c:v>
                      </c:pt>
                      <c:pt idx="11">
                        <c:v>1.8538660688350632</c:v>
                      </c:pt>
                      <c:pt idx="12">
                        <c:v>1.9186469190345887</c:v>
                      </c:pt>
                      <c:pt idx="13">
                        <c:v>1.9859498440415211</c:v>
                      </c:pt>
                      <c:pt idx="14">
                        <c:v>2.0572053706117219</c:v>
                      </c:pt>
                      <c:pt idx="15">
                        <c:v>2.13286210844129</c:v>
                      </c:pt>
                      <c:pt idx="16">
                        <c:v>2.2014362254001254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714-4CBE-BD84-55D30BCA3784}"/>
                  </c:ext>
                </c:extLst>
              </c15:ser>
            </c15:filteredScatterSeries>
            <c15:filteredScatte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DefaultInputComp!$AI$4:$AI$20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1.0140114881193205</c:v>
                      </c:pt>
                      <c:pt idx="2">
                        <c:v>1.0721540861935577</c:v>
                      </c:pt>
                      <c:pt idx="3">
                        <c:v>1.1289984007898746</c:v>
                      </c:pt>
                      <c:pt idx="4">
                        <c:v>1.1801413794473516</c:v>
                      </c:pt>
                      <c:pt idx="5">
                        <c:v>1.2556220540508227</c:v>
                      </c:pt>
                      <c:pt idx="6">
                        <c:v>1.3482512814078786</c:v>
                      </c:pt>
                      <c:pt idx="7">
                        <c:v>1.4464988529691902</c:v>
                      </c:pt>
                      <c:pt idx="8">
                        <c:v>1.5416696441115059</c:v>
                      </c:pt>
                      <c:pt idx="9">
                        <c:v>1.6348142843464728</c:v>
                      </c:pt>
                      <c:pt idx="10">
                        <c:v>1.7250187642199741</c:v>
                      </c:pt>
                      <c:pt idx="11">
                        <c:v>1.8165694612455505</c:v>
                      </c:pt>
                      <c:pt idx="12">
                        <c:v>1.9084282781386843</c:v>
                      </c:pt>
                      <c:pt idx="13">
                        <c:v>2.0009008926547383</c:v>
                      </c:pt>
                      <c:pt idx="14">
                        <c:v>2.0960590857299213</c:v>
                      </c:pt>
                      <c:pt idx="15">
                        <c:v>2.1909913760464201</c:v>
                      </c:pt>
                      <c:pt idx="16">
                        <c:v>2.2808913209608064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714-4CBE-BD84-55D30BCA3784}"/>
                  </c:ext>
                </c:extLst>
              </c15:ser>
            </c15:filteredScatterSeries>
            <c15:filteredScatte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DefaultInputComp!$AK$4:$AK$20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1.0139933732686801</c:v>
                      </c:pt>
                      <c:pt idx="2">
                        <c:v>0.99618013386722448</c:v>
                      </c:pt>
                      <c:pt idx="3">
                        <c:v>1.0044432458982335</c:v>
                      </c:pt>
                      <c:pt idx="4">
                        <c:v>1.0077292130792777</c:v>
                      </c:pt>
                      <c:pt idx="5">
                        <c:v>1.0144551679670792</c:v>
                      </c:pt>
                      <c:pt idx="6">
                        <c:v>1.0202768056303582</c:v>
                      </c:pt>
                      <c:pt idx="7">
                        <c:v>1.0293603639328734</c:v>
                      </c:pt>
                      <c:pt idx="8">
                        <c:v>1.0374920700292254</c:v>
                      </c:pt>
                      <c:pt idx="9">
                        <c:v>1.0759042900804485</c:v>
                      </c:pt>
                      <c:pt idx="10">
                        <c:v>1.1127270121800064</c:v>
                      </c:pt>
                      <c:pt idx="11">
                        <c:v>1.155487507700574</c:v>
                      </c:pt>
                      <c:pt idx="12">
                        <c:v>1.1884979226786159</c:v>
                      </c:pt>
                      <c:pt idx="13">
                        <c:v>1.2215169943239907</c:v>
                      </c:pt>
                      <c:pt idx="14">
                        <c:v>1.2529403984655143</c:v>
                      </c:pt>
                      <c:pt idx="15">
                        <c:v>1.2763228722086704</c:v>
                      </c:pt>
                      <c:pt idx="16">
                        <c:v>1.3035478363550872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714-4CBE-BD84-55D30BCA3784}"/>
                  </c:ext>
                </c:extLst>
              </c15:ser>
            </c15:filteredScatterSeries>
            <c15:filteredScatte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DefaultInputComp!$AL$4:$AL$20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0.92506828316147804</c:v>
                      </c:pt>
                      <c:pt idx="2">
                        <c:v>0.93477138456051567</c:v>
                      </c:pt>
                      <c:pt idx="3">
                        <c:v>0.96523172447203565</c:v>
                      </c:pt>
                      <c:pt idx="4">
                        <c:v>0.97528158125412256</c:v>
                      </c:pt>
                      <c:pt idx="5">
                        <c:v>1.0208724507059608</c:v>
                      </c:pt>
                      <c:pt idx="6">
                        <c:v>1.0719429883351561</c:v>
                      </c:pt>
                      <c:pt idx="7">
                        <c:v>1.0985471252260335</c:v>
                      </c:pt>
                      <c:pt idx="8">
                        <c:v>1.1137132214420675</c:v>
                      </c:pt>
                      <c:pt idx="9">
                        <c:v>1.088391232960926</c:v>
                      </c:pt>
                      <c:pt idx="10">
                        <c:v>1.0756670015164385</c:v>
                      </c:pt>
                      <c:pt idx="11">
                        <c:v>1.0901299431584381</c:v>
                      </c:pt>
                      <c:pt idx="12">
                        <c:v>1.1292462235514293</c:v>
                      </c:pt>
                      <c:pt idx="13">
                        <c:v>1.1549109785371825</c:v>
                      </c:pt>
                      <c:pt idx="14">
                        <c:v>1.168503146174674</c:v>
                      </c:pt>
                      <c:pt idx="15">
                        <c:v>1.1714911087170901</c:v>
                      </c:pt>
                      <c:pt idx="16">
                        <c:v>1.1827744648124572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714-4CBE-BD84-55D30BCA3784}"/>
                  </c:ext>
                </c:extLst>
              </c15:ser>
            </c15:filteredScatterSeries>
            <c15:filteredScatte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DefaultInputComp!$AM$4:$AM$20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0.86487493421939188</c:v>
                      </c:pt>
                      <c:pt idx="2">
                        <c:v>0.83735177012073492</c:v>
                      </c:pt>
                      <c:pt idx="3">
                        <c:v>0.70302614211653802</c:v>
                      </c:pt>
                      <c:pt idx="4">
                        <c:v>0.69936415777179051</c:v>
                      </c:pt>
                      <c:pt idx="5">
                        <c:v>0.69926949770682989</c:v>
                      </c:pt>
                      <c:pt idx="6">
                        <c:v>0.74243553293215181</c:v>
                      </c:pt>
                      <c:pt idx="7">
                        <c:v>0.71264277859197567</c:v>
                      </c:pt>
                      <c:pt idx="8">
                        <c:v>0.82051743524425935</c:v>
                      </c:pt>
                      <c:pt idx="9">
                        <c:v>0.9855231175472714</c:v>
                      </c:pt>
                      <c:pt idx="10">
                        <c:v>1.163512181288024</c:v>
                      </c:pt>
                      <c:pt idx="11">
                        <c:v>1.2802763872451561</c:v>
                      </c:pt>
                      <c:pt idx="12">
                        <c:v>1.3567452054534479</c:v>
                      </c:pt>
                      <c:pt idx="13">
                        <c:v>1.4346670959387975</c:v>
                      </c:pt>
                      <c:pt idx="14">
                        <c:v>1.5050872155037891</c:v>
                      </c:pt>
                      <c:pt idx="15">
                        <c:v>1.5668672005688853</c:v>
                      </c:pt>
                      <c:pt idx="16">
                        <c:v>1.6247766407793554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714-4CBE-BD84-55D30BCA3784}"/>
                  </c:ext>
                </c:extLst>
              </c15:ser>
            </c15:filteredScatterSeries>
            <c15:filteredScatte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DefaultInputComp!$AN$4:$AN$20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0.92735418491618704</c:v>
                      </c:pt>
                      <c:pt idx="2">
                        <c:v>0.89744207389208352</c:v>
                      </c:pt>
                      <c:pt idx="3">
                        <c:v>0.90313104819687373</c:v>
                      </c:pt>
                      <c:pt idx="4">
                        <c:v>0.89501268383482979</c:v>
                      </c:pt>
                      <c:pt idx="5">
                        <c:v>0.89301219745301685</c:v>
                      </c:pt>
                      <c:pt idx="6">
                        <c:v>0.88479199972396572</c:v>
                      </c:pt>
                      <c:pt idx="7">
                        <c:v>0.88370579809355965</c:v>
                      </c:pt>
                      <c:pt idx="8">
                        <c:v>0.90233835901809611</c:v>
                      </c:pt>
                      <c:pt idx="9">
                        <c:v>0.95485357978422247</c:v>
                      </c:pt>
                      <c:pt idx="10">
                        <c:v>1.0103465159314522</c:v>
                      </c:pt>
                      <c:pt idx="11">
                        <c:v>1.0392110116438011</c:v>
                      </c:pt>
                      <c:pt idx="12">
                        <c:v>1.0636973135848353</c:v>
                      </c:pt>
                      <c:pt idx="13">
                        <c:v>1.0879775170117898</c:v>
                      </c:pt>
                      <c:pt idx="14">
                        <c:v>1.1126467533272764</c:v>
                      </c:pt>
                      <c:pt idx="15">
                        <c:v>1.1326185290251409</c:v>
                      </c:pt>
                      <c:pt idx="16">
                        <c:v>1.1541992885031593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A714-4CBE-BD84-55D30BCA3784}"/>
                  </c:ext>
                </c:extLst>
              </c15:ser>
            </c15:filteredScatterSeries>
            <c15:filteredScatte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DefaultInputComp!$AO$4:$AO$20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0.85272450252723664</c:v>
                      </c:pt>
                      <c:pt idx="2">
                        <c:v>0.87110822537442534</c:v>
                      </c:pt>
                      <c:pt idx="3">
                        <c:v>0.87903875758137873</c:v>
                      </c:pt>
                      <c:pt idx="4">
                        <c:v>0.86810764968290299</c:v>
                      </c:pt>
                      <c:pt idx="5">
                        <c:v>0.88171141614838655</c:v>
                      </c:pt>
                      <c:pt idx="6">
                        <c:v>0.89660863650148626</c:v>
                      </c:pt>
                      <c:pt idx="7">
                        <c:v>0.90898964795339987</c:v>
                      </c:pt>
                      <c:pt idx="8">
                        <c:v>0.91060683268412623</c:v>
                      </c:pt>
                      <c:pt idx="9">
                        <c:v>0.96871037335405774</c:v>
                      </c:pt>
                      <c:pt idx="10">
                        <c:v>1.0433216760371509</c:v>
                      </c:pt>
                      <c:pt idx="11">
                        <c:v>1.0823728506011963</c:v>
                      </c:pt>
                      <c:pt idx="12">
                        <c:v>1.1146751178896275</c:v>
                      </c:pt>
                      <c:pt idx="13">
                        <c:v>1.1519472738175658</c:v>
                      </c:pt>
                      <c:pt idx="14">
                        <c:v>1.1941919265852592</c:v>
                      </c:pt>
                      <c:pt idx="15">
                        <c:v>1.2230289268493253</c:v>
                      </c:pt>
                      <c:pt idx="16">
                        <c:v>1.2531770721384752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A714-4CBE-BD84-55D30BCA3784}"/>
                  </c:ext>
                </c:extLst>
              </c15:ser>
            </c15:filteredScatterSeries>
            <c15:filteredScatte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DefaultInputComp!$AP$4:$AP$20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0.94116467650059055</c:v>
                      </c:pt>
                      <c:pt idx="2">
                        <c:v>0.9395134045644955</c:v>
                      </c:pt>
                      <c:pt idx="3">
                        <c:v>0.95081896150644263</c:v>
                      </c:pt>
                      <c:pt idx="4">
                        <c:v>0.95287095762921747</c:v>
                      </c:pt>
                      <c:pt idx="5">
                        <c:v>0.97164978532696333</c:v>
                      </c:pt>
                      <c:pt idx="6">
                        <c:v>1.0049618584530426</c:v>
                      </c:pt>
                      <c:pt idx="7">
                        <c:v>1.0420088957582598</c:v>
                      </c:pt>
                      <c:pt idx="8">
                        <c:v>1.0556798433829759</c:v>
                      </c:pt>
                      <c:pt idx="9">
                        <c:v>1.1284842548037304</c:v>
                      </c:pt>
                      <c:pt idx="10">
                        <c:v>1.1967680777827305</c:v>
                      </c:pt>
                      <c:pt idx="11">
                        <c:v>1.2369551123770177</c:v>
                      </c:pt>
                      <c:pt idx="12">
                        <c:v>1.2718227710747063</c:v>
                      </c:pt>
                      <c:pt idx="13">
                        <c:v>1.3112971423394684</c:v>
                      </c:pt>
                      <c:pt idx="14">
                        <c:v>1.3546106032200498</c:v>
                      </c:pt>
                      <c:pt idx="15">
                        <c:v>1.3845659183201804</c:v>
                      </c:pt>
                      <c:pt idx="16">
                        <c:v>1.4100154647539036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A714-4CBE-BD84-55D30BCA3784}"/>
                  </c:ext>
                </c:extLst>
              </c15:ser>
            </c15:filteredScatterSeries>
          </c:ext>
        </c:extLst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6D-4B2E-8FB2-5732C17B28D1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6D-4B2E-8FB2-5732C17B28D1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6D-4B2E-8FB2-5732C17B28D1}"/>
            </c:ext>
          </c:extLst>
        </c:ser>
        <c:ser>
          <c:idx val="4"/>
          <c:order val="4"/>
          <c:tx>
            <c:strRef>
              <c:f>DefaultInputComp!$R$3</c:f>
              <c:strCache>
                <c:ptCount val="1"/>
                <c:pt idx="0">
                  <c:v>pop_Northeast</c:v>
                </c:pt>
              </c:strCache>
              <c:extLst xmlns:c15="http://schemas.microsoft.com/office/drawing/2012/chart"/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DefaultInputComp!$R$4:$R$20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1.0282249511956387</c:v>
                </c:pt>
                <c:pt idx="2">
                  <c:v>1.0536944605620238</c:v>
                </c:pt>
                <c:pt idx="3">
                  <c:v>1.0787019349648175</c:v>
                </c:pt>
                <c:pt idx="4">
                  <c:v>1.1013658783314457</c:v>
                </c:pt>
                <c:pt idx="5">
                  <c:v>1.1213599024926606</c:v>
                </c:pt>
                <c:pt idx="6">
                  <c:v>1.1391682322465511</c:v>
                </c:pt>
                <c:pt idx="7">
                  <c:v>1.1553663814814101</c:v>
                </c:pt>
                <c:pt idx="8">
                  <c:v>1.1711186963191733</c:v>
                </c:pt>
                <c:pt idx="9">
                  <c:v>1.1869174868423562</c:v>
                </c:pt>
                <c:pt idx="10">
                  <c:v>1.2035497461206328</c:v>
                </c:pt>
                <c:pt idx="11">
                  <c:v>1.2208727762966265</c:v>
                </c:pt>
                <c:pt idx="12">
                  <c:v>1.2380124159321324</c:v>
                </c:pt>
                <c:pt idx="13">
                  <c:v>1.2541687610307657</c:v>
                </c:pt>
                <c:pt idx="14">
                  <c:v>1.2685613690612054</c:v>
                </c:pt>
                <c:pt idx="15">
                  <c:v>1.2814398730574705</c:v>
                </c:pt>
                <c:pt idx="16">
                  <c:v>1.2957278098525529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6-9B6D-4B2E-8FB2-5732C17B28D1}"/>
            </c:ext>
          </c:extLst>
        </c:ser>
        <c:ser>
          <c:idx val="14"/>
          <c:order val="11"/>
          <c:tx>
            <c:strRef>
              <c:f>DefaultInputComp!$AD$3</c:f>
              <c:strCache>
                <c:ptCount val="1"/>
                <c:pt idx="0">
                  <c:v>Northeast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DefaultInputComp!$AD$4:$AD$20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1.0872503926736099</c:v>
                </c:pt>
                <c:pt idx="2">
                  <c:v>1.0872503926736099</c:v>
                </c:pt>
                <c:pt idx="3">
                  <c:v>1.0872503926736099</c:v>
                </c:pt>
                <c:pt idx="4">
                  <c:v>1.0872503926736099</c:v>
                </c:pt>
                <c:pt idx="5">
                  <c:v>1.0872503926736099</c:v>
                </c:pt>
                <c:pt idx="6">
                  <c:v>1.0872503926736099</c:v>
                </c:pt>
                <c:pt idx="7">
                  <c:v>1.0872503926736099</c:v>
                </c:pt>
                <c:pt idx="8">
                  <c:v>1.0872503926736099</c:v>
                </c:pt>
                <c:pt idx="9">
                  <c:v>1.0872503926736099</c:v>
                </c:pt>
                <c:pt idx="10">
                  <c:v>1.118657295735209</c:v>
                </c:pt>
                <c:pt idx="11">
                  <c:v>1.1607058868947431</c:v>
                </c:pt>
                <c:pt idx="12">
                  <c:v>1.2034838766198921</c:v>
                </c:pt>
                <c:pt idx="13">
                  <c:v>1.2453779384915282</c:v>
                </c:pt>
                <c:pt idx="14">
                  <c:v>1.2875786561899096</c:v>
                </c:pt>
                <c:pt idx="15">
                  <c:v>1.3292875372691295</c:v>
                </c:pt>
                <c:pt idx="16">
                  <c:v>1.3727032838229829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C-9B6D-4B2E-8FB2-5732C17B28D1}"/>
            </c:ext>
          </c:extLst>
        </c:ser>
        <c:ser>
          <c:idx val="21"/>
          <c:order val="18"/>
          <c:tx>
            <c:strRef>
              <c:f>DefaultInputComp!$AK$3</c:f>
              <c:strCache>
                <c:ptCount val="1"/>
                <c:pt idx="0">
                  <c:v>Northeast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DefaultInputComp!$AK$4:$AK$20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1.0139933732686801</c:v>
                </c:pt>
                <c:pt idx="2">
                  <c:v>0.99618013386722448</c:v>
                </c:pt>
                <c:pt idx="3">
                  <c:v>1.0044432458982335</c:v>
                </c:pt>
                <c:pt idx="4">
                  <c:v>1.0077292130792777</c:v>
                </c:pt>
                <c:pt idx="5">
                  <c:v>1.0144551679670792</c:v>
                </c:pt>
                <c:pt idx="6">
                  <c:v>1.0202768056303582</c:v>
                </c:pt>
                <c:pt idx="7">
                  <c:v>1.0293603639328734</c:v>
                </c:pt>
                <c:pt idx="8">
                  <c:v>1.0374920700292254</c:v>
                </c:pt>
                <c:pt idx="9">
                  <c:v>1.0759042900804485</c:v>
                </c:pt>
                <c:pt idx="10">
                  <c:v>1.1127270121800064</c:v>
                </c:pt>
                <c:pt idx="11">
                  <c:v>1.155487507700574</c:v>
                </c:pt>
                <c:pt idx="12">
                  <c:v>1.1884979226786159</c:v>
                </c:pt>
                <c:pt idx="13">
                  <c:v>1.2215169943239907</c:v>
                </c:pt>
                <c:pt idx="14">
                  <c:v>1.2529403984655143</c:v>
                </c:pt>
                <c:pt idx="15">
                  <c:v>1.2763228722086704</c:v>
                </c:pt>
                <c:pt idx="16">
                  <c:v>1.3035478363550872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12-9B6D-4B2E-8FB2-5732C17B2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DefaultInputComp!$Q$3</c15:sqref>
                        </c15:formulaRef>
                      </c:ext>
                    </c:extLst>
                    <c:strCache>
                      <c:ptCount val="1"/>
                      <c:pt idx="0">
                        <c:v>pop_Midwest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DefaultInputComp!$Q$4:$Q$20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1.0291459250541788</c:v>
                      </c:pt>
                      <c:pt idx="2">
                        <c:v>1.0549093151230389</c:v>
                      </c:pt>
                      <c:pt idx="3">
                        <c:v>1.0805630821192223</c:v>
                      </c:pt>
                      <c:pt idx="4">
                        <c:v>1.1024834545127387</c:v>
                      </c:pt>
                      <c:pt idx="5">
                        <c:v>1.1188975647705328</c:v>
                      </c:pt>
                      <c:pt idx="6">
                        <c:v>1.1313424802210086</c:v>
                      </c:pt>
                      <c:pt idx="7">
                        <c:v>1.1412560546138373</c:v>
                      </c:pt>
                      <c:pt idx="8">
                        <c:v>1.1507126581666793</c:v>
                      </c:pt>
                      <c:pt idx="9">
                        <c:v>1.1603846830233551</c:v>
                      </c:pt>
                      <c:pt idx="10">
                        <c:v>1.1708441774596217</c:v>
                      </c:pt>
                      <c:pt idx="11">
                        <c:v>1.1816870103910178</c:v>
                      </c:pt>
                      <c:pt idx="12">
                        <c:v>1.1920456863686966</c:v>
                      </c:pt>
                      <c:pt idx="13">
                        <c:v>1.2012399225271133</c:v>
                      </c:pt>
                      <c:pt idx="14">
                        <c:v>1.2089255920514785</c:v>
                      </c:pt>
                      <c:pt idx="15">
                        <c:v>1.2153623481696476</c:v>
                      </c:pt>
                      <c:pt idx="16">
                        <c:v>1.2277837554247548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B6D-4B2E-8FB2-5732C17B28D1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DefaultInputComp!$S$3</c15:sqref>
                        </c15:formulaRef>
                      </c:ext>
                    </c:extLst>
                    <c:strCache>
                      <c:ptCount val="1"/>
                      <c:pt idx="0">
                        <c:v>pop_Northern.Plains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DefaultInputComp!$S$4:$S$20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1.0570194607787546</c:v>
                      </c:pt>
                      <c:pt idx="2">
                        <c:v>1.1085975028464441</c:v>
                      </c:pt>
                      <c:pt idx="3">
                        <c:v>1.1592223779630229</c:v>
                      </c:pt>
                      <c:pt idx="4">
                        <c:v>1.2048917399943941</c:v>
                      </c:pt>
                      <c:pt idx="5">
                        <c:v>1.2434332744861958</c:v>
                      </c:pt>
                      <c:pt idx="6">
                        <c:v>1.2771504368523521</c:v>
                      </c:pt>
                      <c:pt idx="7">
                        <c:v>1.3073057174028955</c:v>
                      </c:pt>
                      <c:pt idx="8">
                        <c:v>1.3362367368762131</c:v>
                      </c:pt>
                      <c:pt idx="9">
                        <c:v>1.364822110949039</c:v>
                      </c:pt>
                      <c:pt idx="10">
                        <c:v>1.3938236779347497</c:v>
                      </c:pt>
                      <c:pt idx="11">
                        <c:v>1.422624187110787</c:v>
                      </c:pt>
                      <c:pt idx="12">
                        <c:v>1.4501732701524226</c:v>
                      </c:pt>
                      <c:pt idx="13">
                        <c:v>1.4755699180121684</c:v>
                      </c:pt>
                      <c:pt idx="14">
                        <c:v>1.498535453048615</c:v>
                      </c:pt>
                      <c:pt idx="15">
                        <c:v>1.5195110463538544</c:v>
                      </c:pt>
                      <c:pt idx="16">
                        <c:v>1.5376087116223629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B6D-4B2E-8FB2-5732C17B28D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DefaultInputComp!$T$3</c15:sqref>
                        </c15:formulaRef>
                      </c:ext>
                    </c:extLst>
                    <c:strCache>
                      <c:ptCount val="1"/>
                      <c:pt idx="0">
                        <c:v>pop_Northwest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DefaultInputComp!$T$4:$T$20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1.0311176361115413</c:v>
                      </c:pt>
                      <c:pt idx="2">
                        <c:v>1.0571736181256575</c:v>
                      </c:pt>
                      <c:pt idx="3">
                        <c:v>1.0825718107557745</c:v>
                      </c:pt>
                      <c:pt idx="4">
                        <c:v>1.1052372896859572</c:v>
                      </c:pt>
                      <c:pt idx="5">
                        <c:v>1.1236556798963409</c:v>
                      </c:pt>
                      <c:pt idx="6">
                        <c:v>1.1387315249837318</c:v>
                      </c:pt>
                      <c:pt idx="7">
                        <c:v>1.1515299894147621</c:v>
                      </c:pt>
                      <c:pt idx="8">
                        <c:v>1.1637092618588916</c:v>
                      </c:pt>
                      <c:pt idx="9">
                        <c:v>1.1757919596702657</c:v>
                      </c:pt>
                      <c:pt idx="10">
                        <c:v>1.1885233939055462</c:v>
                      </c:pt>
                      <c:pt idx="11">
                        <c:v>1.2014039500264007</c:v>
                      </c:pt>
                      <c:pt idx="12">
                        <c:v>1.2135063472496292</c:v>
                      </c:pt>
                      <c:pt idx="13">
                        <c:v>1.2243356168176747</c:v>
                      </c:pt>
                      <c:pt idx="14">
                        <c:v>1.23361756393941</c:v>
                      </c:pt>
                      <c:pt idx="15">
                        <c:v>1.2416729355512202</c:v>
                      </c:pt>
                      <c:pt idx="16">
                        <c:v>1.2546740468223261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B6D-4B2E-8FB2-5732C17B28D1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DefaultInputComp!$U$3</c15:sqref>
                        </c15:formulaRef>
                      </c:ext>
                    </c:extLst>
                    <c:strCache>
                      <c:ptCount val="1"/>
                      <c:pt idx="0">
                        <c:v>pop_Southeast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DefaultInputComp!$U$4:$U$20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1.0398767878325308</c:v>
                      </c:pt>
                      <c:pt idx="2">
                        <c:v>1.0744242724049815</c:v>
                      </c:pt>
                      <c:pt idx="3">
                        <c:v>1.1079979825739887</c:v>
                      </c:pt>
                      <c:pt idx="4">
                        <c:v>1.1385402275559997</c:v>
                      </c:pt>
                      <c:pt idx="5">
                        <c:v>1.1652237118339994</c:v>
                      </c:pt>
                      <c:pt idx="6">
                        <c:v>1.1889837728887835</c:v>
                      </c:pt>
                      <c:pt idx="7">
                        <c:v>1.2104460587087742</c:v>
                      </c:pt>
                      <c:pt idx="8">
                        <c:v>1.2313051062076601</c:v>
                      </c:pt>
                      <c:pt idx="9">
                        <c:v>1.2522568262578546</c:v>
                      </c:pt>
                      <c:pt idx="10">
                        <c:v>1.2739671514794155</c:v>
                      </c:pt>
                      <c:pt idx="11">
                        <c:v>1.295963335688415</c:v>
                      </c:pt>
                      <c:pt idx="12">
                        <c:v>1.3174167851579044</c:v>
                      </c:pt>
                      <c:pt idx="13">
                        <c:v>1.3375172822690917</c:v>
                      </c:pt>
                      <c:pt idx="14">
                        <c:v>1.355941129102729</c:v>
                      </c:pt>
                      <c:pt idx="15">
                        <c:v>1.3728604589465658</c:v>
                      </c:pt>
                      <c:pt idx="16">
                        <c:v>1.388817313751445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B6D-4B2E-8FB2-5732C17B28D1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DefaultInputComp!$V$3</c15:sqref>
                        </c15:formulaRef>
                      </c:ext>
                    </c:extLst>
                    <c:strCache>
                      <c:ptCount val="1"/>
                      <c:pt idx="0">
                        <c:v>pop_Southern.Plains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DefaultInputComp!$V$4:$V$20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1.0681763596378906</c:v>
                      </c:pt>
                      <c:pt idx="2">
                        <c:v>1.1313729716274032</c:v>
                      </c:pt>
                      <c:pt idx="3">
                        <c:v>1.1936542896064533</c:v>
                      </c:pt>
                      <c:pt idx="4">
                        <c:v>1.2533398785400058</c:v>
                      </c:pt>
                      <c:pt idx="5">
                        <c:v>1.3084032399562846</c:v>
                      </c:pt>
                      <c:pt idx="6">
                        <c:v>1.3585370026204124</c:v>
                      </c:pt>
                      <c:pt idx="7">
                        <c:v>1.4042056808962382</c:v>
                      </c:pt>
                      <c:pt idx="8">
                        <c:v>1.4474708837242694</c:v>
                      </c:pt>
                      <c:pt idx="9">
                        <c:v>1.4892531162216931</c:v>
                      </c:pt>
                      <c:pt idx="10">
                        <c:v>1.530529551734324</c:v>
                      </c:pt>
                      <c:pt idx="11">
                        <c:v>1.5707693683586677</c:v>
                      </c:pt>
                      <c:pt idx="12">
                        <c:v>1.6088663578904445</c:v>
                      </c:pt>
                      <c:pt idx="13">
                        <c:v>1.6441144741647267</c:v>
                      </c:pt>
                      <c:pt idx="14">
                        <c:v>1.6765610178966006</c:v>
                      </c:pt>
                      <c:pt idx="15">
                        <c:v>1.7065605325691713</c:v>
                      </c:pt>
                      <c:pt idx="16">
                        <c:v>1.7281300027042952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B6D-4B2E-8FB2-5732C17B28D1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DefaultInputComp!$W$3</c15:sqref>
                        </c15:formulaRef>
                      </c:ext>
                    </c:extLst>
                    <c:strCache>
                      <c:ptCount val="1"/>
                      <c:pt idx="0">
                        <c:v>pop_Southwest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DefaultInputComp!$W$4:$W$20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1.0619175791863933</c:v>
                      </c:pt>
                      <c:pt idx="2">
                        <c:v>1.1200831710541979</c:v>
                      </c:pt>
                      <c:pt idx="3">
                        <c:v>1.1768486713558171</c:v>
                      </c:pt>
                      <c:pt idx="4">
                        <c:v>1.231775895829367</c:v>
                      </c:pt>
                      <c:pt idx="5">
                        <c:v>1.2842762298433907</c:v>
                      </c:pt>
                      <c:pt idx="6">
                        <c:v>1.3337901543653177</c:v>
                      </c:pt>
                      <c:pt idx="7">
                        <c:v>1.3803266398566683</c:v>
                      </c:pt>
                      <c:pt idx="8">
                        <c:v>1.4246809801573586</c:v>
                      </c:pt>
                      <c:pt idx="9">
                        <c:v>1.4672102555990709</c:v>
                      </c:pt>
                      <c:pt idx="10">
                        <c:v>1.5091022917212846</c:v>
                      </c:pt>
                      <c:pt idx="11">
                        <c:v>1.5501931216514648</c:v>
                      </c:pt>
                      <c:pt idx="12">
                        <c:v>1.5894356112332093</c:v>
                      </c:pt>
                      <c:pt idx="13">
                        <c:v>1.6261158888869602</c:v>
                      </c:pt>
                      <c:pt idx="14">
                        <c:v>1.6598598729468943</c:v>
                      </c:pt>
                      <c:pt idx="15">
                        <c:v>1.6909240114442885</c:v>
                      </c:pt>
                      <c:pt idx="16">
                        <c:v>1.7125337384076749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6D-4B2E-8FB2-5732C17B28D1}"/>
                  </c:ext>
                </c:extLst>
              </c15:ser>
            </c15:filteredScatterSeries>
            <c15:filteredScatte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DefaultInputComp!$AC$4:$AC$20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1.050592656901594</c:v>
                      </c:pt>
                      <c:pt idx="2">
                        <c:v>1.050592656901594</c:v>
                      </c:pt>
                      <c:pt idx="3">
                        <c:v>1.050592656901594</c:v>
                      </c:pt>
                      <c:pt idx="4">
                        <c:v>1.050592656901594</c:v>
                      </c:pt>
                      <c:pt idx="5">
                        <c:v>1.050592656901594</c:v>
                      </c:pt>
                      <c:pt idx="6">
                        <c:v>1.050592656901594</c:v>
                      </c:pt>
                      <c:pt idx="7">
                        <c:v>1.050592656901594</c:v>
                      </c:pt>
                      <c:pt idx="8">
                        <c:v>1.050592656901594</c:v>
                      </c:pt>
                      <c:pt idx="9">
                        <c:v>1.050592656901594</c:v>
                      </c:pt>
                      <c:pt idx="10">
                        <c:v>1.077128929695802</c:v>
                      </c:pt>
                      <c:pt idx="11">
                        <c:v>1.1139686093933425</c:v>
                      </c:pt>
                      <c:pt idx="12">
                        <c:v>1.1503631987841609</c:v>
                      </c:pt>
                      <c:pt idx="13">
                        <c:v>1.1868733044883495</c:v>
                      </c:pt>
                      <c:pt idx="14">
                        <c:v>1.222191209929768</c:v>
                      </c:pt>
                      <c:pt idx="15">
                        <c:v>1.2556341678622815</c:v>
                      </c:pt>
                      <c:pt idx="16">
                        <c:v>1.292618424816643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6D-4B2E-8FB2-5732C17B28D1}"/>
                  </c:ext>
                </c:extLst>
              </c15:ser>
            </c15:filteredScatterSeries>
            <c15:filteredScatte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DefaultInputComp!$AE$4:$AE$20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1.0554564532872985</c:v>
                      </c:pt>
                      <c:pt idx="2">
                        <c:v>1.0554564532872985</c:v>
                      </c:pt>
                      <c:pt idx="3">
                        <c:v>1.0554564532872985</c:v>
                      </c:pt>
                      <c:pt idx="4">
                        <c:v>1.0825808488103603</c:v>
                      </c:pt>
                      <c:pt idx="5">
                        <c:v>1.1390350703725762</c:v>
                      </c:pt>
                      <c:pt idx="6">
                        <c:v>1.2028922965351565</c:v>
                      </c:pt>
                      <c:pt idx="7">
                        <c:v>1.2673907218708056</c:v>
                      </c:pt>
                      <c:pt idx="8">
                        <c:v>1.3256674226526506</c:v>
                      </c:pt>
                      <c:pt idx="9">
                        <c:v>1.3871486578360723</c:v>
                      </c:pt>
                      <c:pt idx="10">
                        <c:v>1.445384372721626</c:v>
                      </c:pt>
                      <c:pt idx="11">
                        <c:v>1.5060871885524549</c:v>
                      </c:pt>
                      <c:pt idx="12">
                        <c:v>1.5621948547962454</c:v>
                      </c:pt>
                      <c:pt idx="13">
                        <c:v>1.6291235493146088</c:v>
                      </c:pt>
                      <c:pt idx="14">
                        <c:v>1.6894072861717451</c:v>
                      </c:pt>
                      <c:pt idx="15">
                        <c:v>1.7504463023156698</c:v>
                      </c:pt>
                      <c:pt idx="16">
                        <c:v>1.8093671233883457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B6D-4B2E-8FB2-5732C17B28D1}"/>
                  </c:ext>
                </c:extLst>
              </c15:ser>
            </c15:filteredScatterSeries>
            <c15:filteredScatte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DefaultInputComp!$AF$4:$AF$20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1.0374862849481519</c:v>
                      </c:pt>
                      <c:pt idx="3">
                        <c:v>1.0722579381770967</c:v>
                      </c:pt>
                      <c:pt idx="4">
                        <c:v>1.1038990499420753</c:v>
                      </c:pt>
                      <c:pt idx="5">
                        <c:v>1.155063491674698</c:v>
                      </c:pt>
                      <c:pt idx="6">
                        <c:v>1.2178276379180246</c:v>
                      </c:pt>
                      <c:pt idx="7">
                        <c:v>1.2783566458385385</c:v>
                      </c:pt>
                      <c:pt idx="8">
                        <c:v>1.3350355519693951</c:v>
                      </c:pt>
                      <c:pt idx="9">
                        <c:v>1.3878721730313208</c:v>
                      </c:pt>
                      <c:pt idx="10">
                        <c:v>1.4394735087730115</c:v>
                      </c:pt>
                      <c:pt idx="11">
                        <c:v>1.4906964044269582</c:v>
                      </c:pt>
                      <c:pt idx="12">
                        <c:v>1.5390440576521336</c:v>
                      </c:pt>
                      <c:pt idx="13">
                        <c:v>1.5872445336429459</c:v>
                      </c:pt>
                      <c:pt idx="14">
                        <c:v>1.6384645387439407</c:v>
                      </c:pt>
                      <c:pt idx="15">
                        <c:v>1.6897816312936791</c:v>
                      </c:pt>
                      <c:pt idx="16">
                        <c:v>1.7452192032800906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B6D-4B2E-8FB2-5732C17B28D1}"/>
                  </c:ext>
                </c:extLst>
              </c15:ser>
            </c15:filteredScatterSeries>
            <c15:filteredScatte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DefaultInputComp!$AG$4:$AG$20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1.1610402289064434</c:v>
                      </c:pt>
                      <c:pt idx="3">
                        <c:v>1.1921690373260754</c:v>
                      </c:pt>
                      <c:pt idx="4">
                        <c:v>1.2120219880835059</c:v>
                      </c:pt>
                      <c:pt idx="5">
                        <c:v>1.2512520642401903</c:v>
                      </c:pt>
                      <c:pt idx="6">
                        <c:v>1.3011562444354698</c:v>
                      </c:pt>
                      <c:pt idx="7">
                        <c:v>1.3538984289602132</c:v>
                      </c:pt>
                      <c:pt idx="8">
                        <c:v>1.4016530353153229</c:v>
                      </c:pt>
                      <c:pt idx="9">
                        <c:v>1.4537138572193444</c:v>
                      </c:pt>
                      <c:pt idx="10">
                        <c:v>1.5038233666558232</c:v>
                      </c:pt>
                      <c:pt idx="11">
                        <c:v>1.5504392068837742</c:v>
                      </c:pt>
                      <c:pt idx="12">
                        <c:v>1.5962488873561782</c:v>
                      </c:pt>
                      <c:pt idx="13">
                        <c:v>1.6414851624280296</c:v>
                      </c:pt>
                      <c:pt idx="14">
                        <c:v>1.689358443022964</c:v>
                      </c:pt>
                      <c:pt idx="15">
                        <c:v>1.7389109398347058</c:v>
                      </c:pt>
                      <c:pt idx="16">
                        <c:v>1.7888251475691488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B6D-4B2E-8FB2-5732C17B28D1}"/>
                  </c:ext>
                </c:extLst>
              </c15:ser>
            </c15:filteredScatterSeries>
            <c15:filteredScatte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DefaultInputComp!$AH$4:$AH$20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1.046455473072964</c:v>
                      </c:pt>
                      <c:pt idx="2">
                        <c:v>1.2135497221119707</c:v>
                      </c:pt>
                      <c:pt idx="3">
                        <c:v>1.2826595297614798</c:v>
                      </c:pt>
                      <c:pt idx="4">
                        <c:v>1.341041528078736</c:v>
                      </c:pt>
                      <c:pt idx="5">
                        <c:v>1.4142719611978425</c:v>
                      </c:pt>
                      <c:pt idx="6">
                        <c:v>1.4934659334638285</c:v>
                      </c:pt>
                      <c:pt idx="7">
                        <c:v>1.5750208075208172</c:v>
                      </c:pt>
                      <c:pt idx="8">
                        <c:v>1.6511926306526032</c:v>
                      </c:pt>
                      <c:pt idx="9">
                        <c:v>1.7209527512555287</c:v>
                      </c:pt>
                      <c:pt idx="10">
                        <c:v>1.7865729491773894</c:v>
                      </c:pt>
                      <c:pt idx="11">
                        <c:v>1.8538660688350632</c:v>
                      </c:pt>
                      <c:pt idx="12">
                        <c:v>1.9186469190345887</c:v>
                      </c:pt>
                      <c:pt idx="13">
                        <c:v>1.9859498440415211</c:v>
                      </c:pt>
                      <c:pt idx="14">
                        <c:v>2.0572053706117219</c:v>
                      </c:pt>
                      <c:pt idx="15">
                        <c:v>2.13286210844129</c:v>
                      </c:pt>
                      <c:pt idx="16">
                        <c:v>2.2014362254001254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B6D-4B2E-8FB2-5732C17B28D1}"/>
                  </c:ext>
                </c:extLst>
              </c15:ser>
            </c15:filteredScatterSeries>
            <c15:filteredScatte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DefaultInputComp!$AI$4:$AI$20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1.0140114881193205</c:v>
                      </c:pt>
                      <c:pt idx="2">
                        <c:v>1.0721540861935577</c:v>
                      </c:pt>
                      <c:pt idx="3">
                        <c:v>1.1289984007898746</c:v>
                      </c:pt>
                      <c:pt idx="4">
                        <c:v>1.1801413794473516</c:v>
                      </c:pt>
                      <c:pt idx="5">
                        <c:v>1.2556220540508227</c:v>
                      </c:pt>
                      <c:pt idx="6">
                        <c:v>1.3482512814078786</c:v>
                      </c:pt>
                      <c:pt idx="7">
                        <c:v>1.4464988529691902</c:v>
                      </c:pt>
                      <c:pt idx="8">
                        <c:v>1.5416696441115059</c:v>
                      </c:pt>
                      <c:pt idx="9">
                        <c:v>1.6348142843464728</c:v>
                      </c:pt>
                      <c:pt idx="10">
                        <c:v>1.7250187642199741</c:v>
                      </c:pt>
                      <c:pt idx="11">
                        <c:v>1.8165694612455505</c:v>
                      </c:pt>
                      <c:pt idx="12">
                        <c:v>1.9084282781386843</c:v>
                      </c:pt>
                      <c:pt idx="13">
                        <c:v>2.0009008926547383</c:v>
                      </c:pt>
                      <c:pt idx="14">
                        <c:v>2.0960590857299213</c:v>
                      </c:pt>
                      <c:pt idx="15">
                        <c:v>2.1909913760464201</c:v>
                      </c:pt>
                      <c:pt idx="16">
                        <c:v>2.2808913209608064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B6D-4B2E-8FB2-5732C17B28D1}"/>
                  </c:ext>
                </c:extLst>
              </c15:ser>
            </c15:filteredScatterSeries>
            <c15:filteredScatte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DefaultInputComp!$AJ$4:$AJ$20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0.92777724627322333</c:v>
                      </c:pt>
                      <c:pt idx="2">
                        <c:v>0.90716887253229461</c:v>
                      </c:pt>
                      <c:pt idx="3">
                        <c:v>0.91746570596756782</c:v>
                      </c:pt>
                      <c:pt idx="4">
                        <c:v>0.9187176374735524</c:v>
                      </c:pt>
                      <c:pt idx="5">
                        <c:v>0.91793990851437668</c:v>
                      </c:pt>
                      <c:pt idx="6">
                        <c:v>0.93668053724340694</c:v>
                      </c:pt>
                      <c:pt idx="7">
                        <c:v>0.94740882188893061</c:v>
                      </c:pt>
                      <c:pt idx="8">
                        <c:v>0.96050317939477137</c:v>
                      </c:pt>
                      <c:pt idx="9">
                        <c:v>1.0159086139980469</c:v>
                      </c:pt>
                      <c:pt idx="10">
                        <c:v>1.0750399981140288</c:v>
                      </c:pt>
                      <c:pt idx="11">
                        <c:v>1.1153798568640731</c:v>
                      </c:pt>
                      <c:pt idx="12">
                        <c:v>1.1503445995812287</c:v>
                      </c:pt>
                      <c:pt idx="13">
                        <c:v>1.1849478080376228</c:v>
                      </c:pt>
                      <c:pt idx="14">
                        <c:v>1.2197850931295005</c:v>
                      </c:pt>
                      <c:pt idx="15">
                        <c:v>1.252402439303685</c:v>
                      </c:pt>
                      <c:pt idx="16">
                        <c:v>1.2863405713621725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6D-4B2E-8FB2-5732C17B28D1}"/>
                  </c:ext>
                </c:extLst>
              </c15:ser>
            </c15:filteredScatterSeries>
            <c15:filteredScatte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DefaultInputComp!$AL$4:$AL$20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0.92506828316147804</c:v>
                      </c:pt>
                      <c:pt idx="2">
                        <c:v>0.93477138456051567</c:v>
                      </c:pt>
                      <c:pt idx="3">
                        <c:v>0.96523172447203565</c:v>
                      </c:pt>
                      <c:pt idx="4">
                        <c:v>0.97528158125412256</c:v>
                      </c:pt>
                      <c:pt idx="5">
                        <c:v>1.0208724507059608</c:v>
                      </c:pt>
                      <c:pt idx="6">
                        <c:v>1.0719429883351561</c:v>
                      </c:pt>
                      <c:pt idx="7">
                        <c:v>1.0985471252260335</c:v>
                      </c:pt>
                      <c:pt idx="8">
                        <c:v>1.1137132214420675</c:v>
                      </c:pt>
                      <c:pt idx="9">
                        <c:v>1.088391232960926</c:v>
                      </c:pt>
                      <c:pt idx="10">
                        <c:v>1.0756670015164385</c:v>
                      </c:pt>
                      <c:pt idx="11">
                        <c:v>1.0901299431584381</c:v>
                      </c:pt>
                      <c:pt idx="12">
                        <c:v>1.1292462235514293</c:v>
                      </c:pt>
                      <c:pt idx="13">
                        <c:v>1.1549109785371825</c:v>
                      </c:pt>
                      <c:pt idx="14">
                        <c:v>1.168503146174674</c:v>
                      </c:pt>
                      <c:pt idx="15">
                        <c:v>1.1714911087170901</c:v>
                      </c:pt>
                      <c:pt idx="16">
                        <c:v>1.1827744648124572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B6D-4B2E-8FB2-5732C17B28D1}"/>
                  </c:ext>
                </c:extLst>
              </c15:ser>
            </c15:filteredScatterSeries>
            <c15:filteredScatte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DefaultInputComp!$AM$4:$AM$20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0.86487493421939188</c:v>
                      </c:pt>
                      <c:pt idx="2">
                        <c:v>0.83735177012073492</c:v>
                      </c:pt>
                      <c:pt idx="3">
                        <c:v>0.70302614211653802</c:v>
                      </c:pt>
                      <c:pt idx="4">
                        <c:v>0.69936415777179051</c:v>
                      </c:pt>
                      <c:pt idx="5">
                        <c:v>0.69926949770682989</c:v>
                      </c:pt>
                      <c:pt idx="6">
                        <c:v>0.74243553293215181</c:v>
                      </c:pt>
                      <c:pt idx="7">
                        <c:v>0.71264277859197567</c:v>
                      </c:pt>
                      <c:pt idx="8">
                        <c:v>0.82051743524425935</c:v>
                      </c:pt>
                      <c:pt idx="9">
                        <c:v>0.9855231175472714</c:v>
                      </c:pt>
                      <c:pt idx="10">
                        <c:v>1.163512181288024</c:v>
                      </c:pt>
                      <c:pt idx="11">
                        <c:v>1.2802763872451561</c:v>
                      </c:pt>
                      <c:pt idx="12">
                        <c:v>1.3567452054534479</c:v>
                      </c:pt>
                      <c:pt idx="13">
                        <c:v>1.4346670959387975</c:v>
                      </c:pt>
                      <c:pt idx="14">
                        <c:v>1.5050872155037891</c:v>
                      </c:pt>
                      <c:pt idx="15">
                        <c:v>1.5668672005688853</c:v>
                      </c:pt>
                      <c:pt idx="16">
                        <c:v>1.6247766407793554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B6D-4B2E-8FB2-5732C17B28D1}"/>
                  </c:ext>
                </c:extLst>
              </c15:ser>
            </c15:filteredScatterSeries>
            <c15:filteredScatte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DefaultInputComp!$AN$4:$AN$20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0.92735418491618704</c:v>
                      </c:pt>
                      <c:pt idx="2">
                        <c:v>0.89744207389208352</c:v>
                      </c:pt>
                      <c:pt idx="3">
                        <c:v>0.90313104819687373</c:v>
                      </c:pt>
                      <c:pt idx="4">
                        <c:v>0.89501268383482979</c:v>
                      </c:pt>
                      <c:pt idx="5">
                        <c:v>0.89301219745301685</c:v>
                      </c:pt>
                      <c:pt idx="6">
                        <c:v>0.88479199972396572</c:v>
                      </c:pt>
                      <c:pt idx="7">
                        <c:v>0.88370579809355965</c:v>
                      </c:pt>
                      <c:pt idx="8">
                        <c:v>0.90233835901809611</c:v>
                      </c:pt>
                      <c:pt idx="9">
                        <c:v>0.95485357978422247</c:v>
                      </c:pt>
                      <c:pt idx="10">
                        <c:v>1.0103465159314522</c:v>
                      </c:pt>
                      <c:pt idx="11">
                        <c:v>1.0392110116438011</c:v>
                      </c:pt>
                      <c:pt idx="12">
                        <c:v>1.0636973135848353</c:v>
                      </c:pt>
                      <c:pt idx="13">
                        <c:v>1.0879775170117898</c:v>
                      </c:pt>
                      <c:pt idx="14">
                        <c:v>1.1126467533272764</c:v>
                      </c:pt>
                      <c:pt idx="15">
                        <c:v>1.1326185290251409</c:v>
                      </c:pt>
                      <c:pt idx="16">
                        <c:v>1.1541992885031593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9B6D-4B2E-8FB2-5732C17B28D1}"/>
                  </c:ext>
                </c:extLst>
              </c15:ser>
            </c15:filteredScatterSeries>
            <c15:filteredScatte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DefaultInputComp!$AO$4:$AO$20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0.85272450252723664</c:v>
                      </c:pt>
                      <c:pt idx="2">
                        <c:v>0.87110822537442534</c:v>
                      </c:pt>
                      <c:pt idx="3">
                        <c:v>0.87903875758137873</c:v>
                      </c:pt>
                      <c:pt idx="4">
                        <c:v>0.86810764968290299</c:v>
                      </c:pt>
                      <c:pt idx="5">
                        <c:v>0.88171141614838655</c:v>
                      </c:pt>
                      <c:pt idx="6">
                        <c:v>0.89660863650148626</c:v>
                      </c:pt>
                      <c:pt idx="7">
                        <c:v>0.90898964795339987</c:v>
                      </c:pt>
                      <c:pt idx="8">
                        <c:v>0.91060683268412623</c:v>
                      </c:pt>
                      <c:pt idx="9">
                        <c:v>0.96871037335405774</c:v>
                      </c:pt>
                      <c:pt idx="10">
                        <c:v>1.0433216760371509</c:v>
                      </c:pt>
                      <c:pt idx="11">
                        <c:v>1.0823728506011963</c:v>
                      </c:pt>
                      <c:pt idx="12">
                        <c:v>1.1146751178896275</c:v>
                      </c:pt>
                      <c:pt idx="13">
                        <c:v>1.1519472738175658</c:v>
                      </c:pt>
                      <c:pt idx="14">
                        <c:v>1.1941919265852592</c:v>
                      </c:pt>
                      <c:pt idx="15">
                        <c:v>1.2230289268493253</c:v>
                      </c:pt>
                      <c:pt idx="16">
                        <c:v>1.2531770721384752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9B6D-4B2E-8FB2-5732C17B28D1}"/>
                  </c:ext>
                </c:extLst>
              </c15:ser>
            </c15:filteredScatterSeries>
            <c15:filteredScatte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DefaultInputComp!$AP$4:$AP$20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0.94116467650059055</c:v>
                      </c:pt>
                      <c:pt idx="2">
                        <c:v>0.9395134045644955</c:v>
                      </c:pt>
                      <c:pt idx="3">
                        <c:v>0.95081896150644263</c:v>
                      </c:pt>
                      <c:pt idx="4">
                        <c:v>0.95287095762921747</c:v>
                      </c:pt>
                      <c:pt idx="5">
                        <c:v>0.97164978532696333</c:v>
                      </c:pt>
                      <c:pt idx="6">
                        <c:v>1.0049618584530426</c:v>
                      </c:pt>
                      <c:pt idx="7">
                        <c:v>1.0420088957582598</c:v>
                      </c:pt>
                      <c:pt idx="8">
                        <c:v>1.0556798433829759</c:v>
                      </c:pt>
                      <c:pt idx="9">
                        <c:v>1.1284842548037304</c:v>
                      </c:pt>
                      <c:pt idx="10">
                        <c:v>1.1967680777827305</c:v>
                      </c:pt>
                      <c:pt idx="11">
                        <c:v>1.2369551123770177</c:v>
                      </c:pt>
                      <c:pt idx="12">
                        <c:v>1.2718227710747063</c:v>
                      </c:pt>
                      <c:pt idx="13">
                        <c:v>1.3112971423394684</c:v>
                      </c:pt>
                      <c:pt idx="14">
                        <c:v>1.3546106032200498</c:v>
                      </c:pt>
                      <c:pt idx="15">
                        <c:v>1.3845659183201804</c:v>
                      </c:pt>
                      <c:pt idx="16">
                        <c:v>1.4100154647539036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9B6D-4B2E-8FB2-5732C17B28D1}"/>
                  </c:ext>
                </c:extLst>
              </c15:ser>
            </c15:filteredScatterSeries>
          </c:ext>
        </c:extLst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B1-4147-AD48-ECEDAC128297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B1-4147-AD48-ECEDAC128297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B1-4147-AD48-ECEDAC128297}"/>
            </c:ext>
          </c:extLst>
        </c:ser>
        <c:ser>
          <c:idx val="5"/>
          <c:order val="5"/>
          <c:tx>
            <c:strRef>
              <c:f>DefaultInputComp!$S$3</c:f>
              <c:strCache>
                <c:ptCount val="1"/>
                <c:pt idx="0">
                  <c:v>pop_Northern.Plains</c:v>
                </c:pt>
              </c:strCache>
              <c:extLst xmlns:c15="http://schemas.microsoft.com/office/drawing/2012/chart"/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DefaultInputComp!$S$4:$S$20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1.0570194607787546</c:v>
                </c:pt>
                <c:pt idx="2">
                  <c:v>1.1085975028464441</c:v>
                </c:pt>
                <c:pt idx="3">
                  <c:v>1.1592223779630229</c:v>
                </c:pt>
                <c:pt idx="4">
                  <c:v>1.2048917399943941</c:v>
                </c:pt>
                <c:pt idx="5">
                  <c:v>1.2434332744861958</c:v>
                </c:pt>
                <c:pt idx="6">
                  <c:v>1.2771504368523521</c:v>
                </c:pt>
                <c:pt idx="7">
                  <c:v>1.3073057174028955</c:v>
                </c:pt>
                <c:pt idx="8">
                  <c:v>1.3362367368762131</c:v>
                </c:pt>
                <c:pt idx="9">
                  <c:v>1.364822110949039</c:v>
                </c:pt>
                <c:pt idx="10">
                  <c:v>1.3938236779347497</c:v>
                </c:pt>
                <c:pt idx="11">
                  <c:v>1.422624187110787</c:v>
                </c:pt>
                <c:pt idx="12">
                  <c:v>1.4501732701524226</c:v>
                </c:pt>
                <c:pt idx="13">
                  <c:v>1.4755699180121684</c:v>
                </c:pt>
                <c:pt idx="14">
                  <c:v>1.498535453048615</c:v>
                </c:pt>
                <c:pt idx="15">
                  <c:v>1.5195110463538544</c:v>
                </c:pt>
                <c:pt idx="16">
                  <c:v>1.5376087116223629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7-F1B1-4147-AD48-ECEDAC128297}"/>
            </c:ext>
          </c:extLst>
        </c:ser>
        <c:ser>
          <c:idx val="15"/>
          <c:order val="12"/>
          <c:tx>
            <c:strRef>
              <c:f>DefaultInputComp!$AE$3</c:f>
              <c:strCache>
                <c:ptCount val="1"/>
                <c:pt idx="0">
                  <c:v>Northern Plains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DefaultInputComp!$AE$4:$AE$20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1.0554564532872985</c:v>
                </c:pt>
                <c:pt idx="2">
                  <c:v>1.0554564532872985</c:v>
                </c:pt>
                <c:pt idx="3">
                  <c:v>1.0554564532872985</c:v>
                </c:pt>
                <c:pt idx="4">
                  <c:v>1.0825808488103603</c:v>
                </c:pt>
                <c:pt idx="5">
                  <c:v>1.1390350703725762</c:v>
                </c:pt>
                <c:pt idx="6">
                  <c:v>1.2028922965351565</c:v>
                </c:pt>
                <c:pt idx="7">
                  <c:v>1.2673907218708056</c:v>
                </c:pt>
                <c:pt idx="8">
                  <c:v>1.3256674226526506</c:v>
                </c:pt>
                <c:pt idx="9">
                  <c:v>1.3871486578360723</c:v>
                </c:pt>
                <c:pt idx="10">
                  <c:v>1.445384372721626</c:v>
                </c:pt>
                <c:pt idx="11">
                  <c:v>1.5060871885524549</c:v>
                </c:pt>
                <c:pt idx="12">
                  <c:v>1.5621948547962454</c:v>
                </c:pt>
                <c:pt idx="13">
                  <c:v>1.6291235493146088</c:v>
                </c:pt>
                <c:pt idx="14">
                  <c:v>1.6894072861717451</c:v>
                </c:pt>
                <c:pt idx="15">
                  <c:v>1.7504463023156698</c:v>
                </c:pt>
                <c:pt idx="16">
                  <c:v>1.8093671233883457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D-F1B1-4147-AD48-ECEDAC128297}"/>
            </c:ext>
          </c:extLst>
        </c:ser>
        <c:ser>
          <c:idx val="22"/>
          <c:order val="19"/>
          <c:tx>
            <c:strRef>
              <c:f>DefaultInputComp!$AL$3</c:f>
              <c:strCache>
                <c:ptCount val="1"/>
                <c:pt idx="0">
                  <c:v>Northern Plains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DefaultInputComp!$AL$4:$AL$20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0.92506828316147804</c:v>
                </c:pt>
                <c:pt idx="2">
                  <c:v>0.93477138456051567</c:v>
                </c:pt>
                <c:pt idx="3">
                  <c:v>0.96523172447203565</c:v>
                </c:pt>
                <c:pt idx="4">
                  <c:v>0.97528158125412256</c:v>
                </c:pt>
                <c:pt idx="5">
                  <c:v>1.0208724507059608</c:v>
                </c:pt>
                <c:pt idx="6">
                  <c:v>1.0719429883351561</c:v>
                </c:pt>
                <c:pt idx="7">
                  <c:v>1.0985471252260335</c:v>
                </c:pt>
                <c:pt idx="8">
                  <c:v>1.1137132214420675</c:v>
                </c:pt>
                <c:pt idx="9">
                  <c:v>1.088391232960926</c:v>
                </c:pt>
                <c:pt idx="10">
                  <c:v>1.0756670015164385</c:v>
                </c:pt>
                <c:pt idx="11">
                  <c:v>1.0901299431584381</c:v>
                </c:pt>
                <c:pt idx="12">
                  <c:v>1.1292462235514293</c:v>
                </c:pt>
                <c:pt idx="13">
                  <c:v>1.1549109785371825</c:v>
                </c:pt>
                <c:pt idx="14">
                  <c:v>1.168503146174674</c:v>
                </c:pt>
                <c:pt idx="15">
                  <c:v>1.1714911087170901</c:v>
                </c:pt>
                <c:pt idx="16">
                  <c:v>1.1827744648124572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13-F1B1-4147-AD48-ECEDAC128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DefaultInputComp!$Q$3</c15:sqref>
                        </c15:formulaRef>
                      </c:ext>
                    </c:extLst>
                    <c:strCache>
                      <c:ptCount val="1"/>
                      <c:pt idx="0">
                        <c:v>pop_Midwest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DefaultInputComp!$Q$4:$Q$20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1.0291459250541788</c:v>
                      </c:pt>
                      <c:pt idx="2">
                        <c:v>1.0549093151230389</c:v>
                      </c:pt>
                      <c:pt idx="3">
                        <c:v>1.0805630821192223</c:v>
                      </c:pt>
                      <c:pt idx="4">
                        <c:v>1.1024834545127387</c:v>
                      </c:pt>
                      <c:pt idx="5">
                        <c:v>1.1188975647705328</c:v>
                      </c:pt>
                      <c:pt idx="6">
                        <c:v>1.1313424802210086</c:v>
                      </c:pt>
                      <c:pt idx="7">
                        <c:v>1.1412560546138373</c:v>
                      </c:pt>
                      <c:pt idx="8">
                        <c:v>1.1507126581666793</c:v>
                      </c:pt>
                      <c:pt idx="9">
                        <c:v>1.1603846830233551</c:v>
                      </c:pt>
                      <c:pt idx="10">
                        <c:v>1.1708441774596217</c:v>
                      </c:pt>
                      <c:pt idx="11">
                        <c:v>1.1816870103910178</c:v>
                      </c:pt>
                      <c:pt idx="12">
                        <c:v>1.1920456863686966</c:v>
                      </c:pt>
                      <c:pt idx="13">
                        <c:v>1.2012399225271133</c:v>
                      </c:pt>
                      <c:pt idx="14">
                        <c:v>1.2089255920514785</c:v>
                      </c:pt>
                      <c:pt idx="15">
                        <c:v>1.2153623481696476</c:v>
                      </c:pt>
                      <c:pt idx="16">
                        <c:v>1.2277837554247548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F1B1-4147-AD48-ECEDAC12829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DefaultInputComp!$R$3</c15:sqref>
                        </c15:formulaRef>
                      </c:ext>
                    </c:extLst>
                    <c:strCache>
                      <c:ptCount val="1"/>
                      <c:pt idx="0">
                        <c:v>pop_Northeast</c:v>
                      </c:pt>
                    </c:strCache>
                  </c:strRef>
                </c:tx>
                <c:spPr>
                  <a:ln w="158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DefaultInputComp!$R$4:$R$20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1.0282249511956387</c:v>
                      </c:pt>
                      <c:pt idx="2">
                        <c:v>1.0536944605620238</c:v>
                      </c:pt>
                      <c:pt idx="3">
                        <c:v>1.0787019349648175</c:v>
                      </c:pt>
                      <c:pt idx="4">
                        <c:v>1.1013658783314457</c:v>
                      </c:pt>
                      <c:pt idx="5">
                        <c:v>1.1213599024926606</c:v>
                      </c:pt>
                      <c:pt idx="6">
                        <c:v>1.1391682322465511</c:v>
                      </c:pt>
                      <c:pt idx="7">
                        <c:v>1.1553663814814101</c:v>
                      </c:pt>
                      <c:pt idx="8">
                        <c:v>1.1711186963191733</c:v>
                      </c:pt>
                      <c:pt idx="9">
                        <c:v>1.1869174868423562</c:v>
                      </c:pt>
                      <c:pt idx="10">
                        <c:v>1.2035497461206328</c:v>
                      </c:pt>
                      <c:pt idx="11">
                        <c:v>1.2208727762966265</c:v>
                      </c:pt>
                      <c:pt idx="12">
                        <c:v>1.2380124159321324</c:v>
                      </c:pt>
                      <c:pt idx="13">
                        <c:v>1.2541687610307657</c:v>
                      </c:pt>
                      <c:pt idx="14">
                        <c:v>1.2685613690612054</c:v>
                      </c:pt>
                      <c:pt idx="15">
                        <c:v>1.2814398730574705</c:v>
                      </c:pt>
                      <c:pt idx="16">
                        <c:v>1.2957278098525529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B1-4147-AD48-ECEDAC12829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DefaultInputComp!$T$3</c15:sqref>
                        </c15:formulaRef>
                      </c:ext>
                    </c:extLst>
                    <c:strCache>
                      <c:ptCount val="1"/>
                      <c:pt idx="0">
                        <c:v>pop_Northwest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DefaultInputComp!$T$4:$T$20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1.0311176361115413</c:v>
                      </c:pt>
                      <c:pt idx="2">
                        <c:v>1.0571736181256575</c:v>
                      </c:pt>
                      <c:pt idx="3">
                        <c:v>1.0825718107557745</c:v>
                      </c:pt>
                      <c:pt idx="4">
                        <c:v>1.1052372896859572</c:v>
                      </c:pt>
                      <c:pt idx="5">
                        <c:v>1.1236556798963409</c:v>
                      </c:pt>
                      <c:pt idx="6">
                        <c:v>1.1387315249837318</c:v>
                      </c:pt>
                      <c:pt idx="7">
                        <c:v>1.1515299894147621</c:v>
                      </c:pt>
                      <c:pt idx="8">
                        <c:v>1.1637092618588916</c:v>
                      </c:pt>
                      <c:pt idx="9">
                        <c:v>1.1757919596702657</c:v>
                      </c:pt>
                      <c:pt idx="10">
                        <c:v>1.1885233939055462</c:v>
                      </c:pt>
                      <c:pt idx="11">
                        <c:v>1.2014039500264007</c:v>
                      </c:pt>
                      <c:pt idx="12">
                        <c:v>1.2135063472496292</c:v>
                      </c:pt>
                      <c:pt idx="13">
                        <c:v>1.2243356168176747</c:v>
                      </c:pt>
                      <c:pt idx="14">
                        <c:v>1.23361756393941</c:v>
                      </c:pt>
                      <c:pt idx="15">
                        <c:v>1.2416729355512202</c:v>
                      </c:pt>
                      <c:pt idx="16">
                        <c:v>1.2546740468223261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1B1-4147-AD48-ECEDAC128297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DefaultInputComp!$U$3</c15:sqref>
                        </c15:formulaRef>
                      </c:ext>
                    </c:extLst>
                    <c:strCache>
                      <c:ptCount val="1"/>
                      <c:pt idx="0">
                        <c:v>pop_Southeast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DefaultInputComp!$U$4:$U$20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1.0398767878325308</c:v>
                      </c:pt>
                      <c:pt idx="2">
                        <c:v>1.0744242724049815</c:v>
                      </c:pt>
                      <c:pt idx="3">
                        <c:v>1.1079979825739887</c:v>
                      </c:pt>
                      <c:pt idx="4">
                        <c:v>1.1385402275559997</c:v>
                      </c:pt>
                      <c:pt idx="5">
                        <c:v>1.1652237118339994</c:v>
                      </c:pt>
                      <c:pt idx="6">
                        <c:v>1.1889837728887835</c:v>
                      </c:pt>
                      <c:pt idx="7">
                        <c:v>1.2104460587087742</c:v>
                      </c:pt>
                      <c:pt idx="8">
                        <c:v>1.2313051062076601</c:v>
                      </c:pt>
                      <c:pt idx="9">
                        <c:v>1.2522568262578546</c:v>
                      </c:pt>
                      <c:pt idx="10">
                        <c:v>1.2739671514794155</c:v>
                      </c:pt>
                      <c:pt idx="11">
                        <c:v>1.295963335688415</c:v>
                      </c:pt>
                      <c:pt idx="12">
                        <c:v>1.3174167851579044</c:v>
                      </c:pt>
                      <c:pt idx="13">
                        <c:v>1.3375172822690917</c:v>
                      </c:pt>
                      <c:pt idx="14">
                        <c:v>1.355941129102729</c:v>
                      </c:pt>
                      <c:pt idx="15">
                        <c:v>1.3728604589465658</c:v>
                      </c:pt>
                      <c:pt idx="16">
                        <c:v>1.388817313751445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1B1-4147-AD48-ECEDAC128297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DefaultInputComp!$V$3</c15:sqref>
                        </c15:formulaRef>
                      </c:ext>
                    </c:extLst>
                    <c:strCache>
                      <c:ptCount val="1"/>
                      <c:pt idx="0">
                        <c:v>pop_Southern.Plains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DefaultInputComp!$V$4:$V$20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1.0681763596378906</c:v>
                      </c:pt>
                      <c:pt idx="2">
                        <c:v>1.1313729716274032</c:v>
                      </c:pt>
                      <c:pt idx="3">
                        <c:v>1.1936542896064533</c:v>
                      </c:pt>
                      <c:pt idx="4">
                        <c:v>1.2533398785400058</c:v>
                      </c:pt>
                      <c:pt idx="5">
                        <c:v>1.3084032399562846</c:v>
                      </c:pt>
                      <c:pt idx="6">
                        <c:v>1.3585370026204124</c:v>
                      </c:pt>
                      <c:pt idx="7">
                        <c:v>1.4042056808962382</c:v>
                      </c:pt>
                      <c:pt idx="8">
                        <c:v>1.4474708837242694</c:v>
                      </c:pt>
                      <c:pt idx="9">
                        <c:v>1.4892531162216931</c:v>
                      </c:pt>
                      <c:pt idx="10">
                        <c:v>1.530529551734324</c:v>
                      </c:pt>
                      <c:pt idx="11">
                        <c:v>1.5707693683586677</c:v>
                      </c:pt>
                      <c:pt idx="12">
                        <c:v>1.6088663578904445</c:v>
                      </c:pt>
                      <c:pt idx="13">
                        <c:v>1.6441144741647267</c:v>
                      </c:pt>
                      <c:pt idx="14">
                        <c:v>1.6765610178966006</c:v>
                      </c:pt>
                      <c:pt idx="15">
                        <c:v>1.7065605325691713</c:v>
                      </c:pt>
                      <c:pt idx="16">
                        <c:v>1.7281300027042952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1B1-4147-AD48-ECEDAC128297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DefaultInputComp!$W$3</c15:sqref>
                        </c15:formulaRef>
                      </c:ext>
                    </c:extLst>
                    <c:strCache>
                      <c:ptCount val="1"/>
                      <c:pt idx="0">
                        <c:v>pop_Southwest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DefaultInputComp!$W$4:$W$20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1.0619175791863933</c:v>
                      </c:pt>
                      <c:pt idx="2">
                        <c:v>1.1200831710541979</c:v>
                      </c:pt>
                      <c:pt idx="3">
                        <c:v>1.1768486713558171</c:v>
                      </c:pt>
                      <c:pt idx="4">
                        <c:v>1.231775895829367</c:v>
                      </c:pt>
                      <c:pt idx="5">
                        <c:v>1.2842762298433907</c:v>
                      </c:pt>
                      <c:pt idx="6">
                        <c:v>1.3337901543653177</c:v>
                      </c:pt>
                      <c:pt idx="7">
                        <c:v>1.3803266398566683</c:v>
                      </c:pt>
                      <c:pt idx="8">
                        <c:v>1.4246809801573586</c:v>
                      </c:pt>
                      <c:pt idx="9">
                        <c:v>1.4672102555990709</c:v>
                      </c:pt>
                      <c:pt idx="10">
                        <c:v>1.5091022917212846</c:v>
                      </c:pt>
                      <c:pt idx="11">
                        <c:v>1.5501931216514648</c:v>
                      </c:pt>
                      <c:pt idx="12">
                        <c:v>1.5894356112332093</c:v>
                      </c:pt>
                      <c:pt idx="13">
                        <c:v>1.6261158888869602</c:v>
                      </c:pt>
                      <c:pt idx="14">
                        <c:v>1.6598598729468943</c:v>
                      </c:pt>
                      <c:pt idx="15">
                        <c:v>1.6909240114442885</c:v>
                      </c:pt>
                      <c:pt idx="16">
                        <c:v>1.7125337384076749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1B1-4147-AD48-ECEDAC128297}"/>
                  </c:ext>
                </c:extLst>
              </c15:ser>
            </c15:filteredScatterSeries>
            <c15:filteredScatte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DefaultInputComp!$AC$4:$AC$20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1.050592656901594</c:v>
                      </c:pt>
                      <c:pt idx="2">
                        <c:v>1.050592656901594</c:v>
                      </c:pt>
                      <c:pt idx="3">
                        <c:v>1.050592656901594</c:v>
                      </c:pt>
                      <c:pt idx="4">
                        <c:v>1.050592656901594</c:v>
                      </c:pt>
                      <c:pt idx="5">
                        <c:v>1.050592656901594</c:v>
                      </c:pt>
                      <c:pt idx="6">
                        <c:v>1.050592656901594</c:v>
                      </c:pt>
                      <c:pt idx="7">
                        <c:v>1.050592656901594</c:v>
                      </c:pt>
                      <c:pt idx="8">
                        <c:v>1.050592656901594</c:v>
                      </c:pt>
                      <c:pt idx="9">
                        <c:v>1.050592656901594</c:v>
                      </c:pt>
                      <c:pt idx="10">
                        <c:v>1.077128929695802</c:v>
                      </c:pt>
                      <c:pt idx="11">
                        <c:v>1.1139686093933425</c:v>
                      </c:pt>
                      <c:pt idx="12">
                        <c:v>1.1503631987841609</c:v>
                      </c:pt>
                      <c:pt idx="13">
                        <c:v>1.1868733044883495</c:v>
                      </c:pt>
                      <c:pt idx="14">
                        <c:v>1.222191209929768</c:v>
                      </c:pt>
                      <c:pt idx="15">
                        <c:v>1.2556341678622815</c:v>
                      </c:pt>
                      <c:pt idx="16">
                        <c:v>1.292618424816643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1B1-4147-AD48-ECEDAC128297}"/>
                  </c:ext>
                </c:extLst>
              </c15:ser>
            </c15:filteredScatterSeries>
            <c15:filteredScatte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DefaultInputComp!$AD$4:$AD$20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1.0872503926736099</c:v>
                      </c:pt>
                      <c:pt idx="2">
                        <c:v>1.0872503926736099</c:v>
                      </c:pt>
                      <c:pt idx="3">
                        <c:v>1.0872503926736099</c:v>
                      </c:pt>
                      <c:pt idx="4">
                        <c:v>1.0872503926736099</c:v>
                      </c:pt>
                      <c:pt idx="5">
                        <c:v>1.0872503926736099</c:v>
                      </c:pt>
                      <c:pt idx="6">
                        <c:v>1.0872503926736099</c:v>
                      </c:pt>
                      <c:pt idx="7">
                        <c:v>1.0872503926736099</c:v>
                      </c:pt>
                      <c:pt idx="8">
                        <c:v>1.0872503926736099</c:v>
                      </c:pt>
                      <c:pt idx="9">
                        <c:v>1.0872503926736099</c:v>
                      </c:pt>
                      <c:pt idx="10">
                        <c:v>1.118657295735209</c:v>
                      </c:pt>
                      <c:pt idx="11">
                        <c:v>1.1607058868947431</c:v>
                      </c:pt>
                      <c:pt idx="12">
                        <c:v>1.2034838766198921</c:v>
                      </c:pt>
                      <c:pt idx="13">
                        <c:v>1.2453779384915282</c:v>
                      </c:pt>
                      <c:pt idx="14">
                        <c:v>1.2875786561899096</c:v>
                      </c:pt>
                      <c:pt idx="15">
                        <c:v>1.3292875372691295</c:v>
                      </c:pt>
                      <c:pt idx="16">
                        <c:v>1.3727032838229829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1B1-4147-AD48-ECEDAC128297}"/>
                  </c:ext>
                </c:extLst>
              </c15:ser>
            </c15:filteredScatterSeries>
            <c15:filteredScatte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DefaultInputComp!$AF$4:$AF$20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1.0374862849481519</c:v>
                      </c:pt>
                      <c:pt idx="3">
                        <c:v>1.0722579381770967</c:v>
                      </c:pt>
                      <c:pt idx="4">
                        <c:v>1.1038990499420753</c:v>
                      </c:pt>
                      <c:pt idx="5">
                        <c:v>1.155063491674698</c:v>
                      </c:pt>
                      <c:pt idx="6">
                        <c:v>1.2178276379180246</c:v>
                      </c:pt>
                      <c:pt idx="7">
                        <c:v>1.2783566458385385</c:v>
                      </c:pt>
                      <c:pt idx="8">
                        <c:v>1.3350355519693951</c:v>
                      </c:pt>
                      <c:pt idx="9">
                        <c:v>1.3878721730313208</c:v>
                      </c:pt>
                      <c:pt idx="10">
                        <c:v>1.4394735087730115</c:v>
                      </c:pt>
                      <c:pt idx="11">
                        <c:v>1.4906964044269582</c:v>
                      </c:pt>
                      <c:pt idx="12">
                        <c:v>1.5390440576521336</c:v>
                      </c:pt>
                      <c:pt idx="13">
                        <c:v>1.5872445336429459</c:v>
                      </c:pt>
                      <c:pt idx="14">
                        <c:v>1.6384645387439407</c:v>
                      </c:pt>
                      <c:pt idx="15">
                        <c:v>1.6897816312936791</c:v>
                      </c:pt>
                      <c:pt idx="16">
                        <c:v>1.7452192032800906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1B1-4147-AD48-ECEDAC128297}"/>
                  </c:ext>
                </c:extLst>
              </c15:ser>
            </c15:filteredScatterSeries>
            <c15:filteredScatte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DefaultInputComp!$AG$4:$AG$20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1.1610402289064434</c:v>
                      </c:pt>
                      <c:pt idx="3">
                        <c:v>1.1921690373260754</c:v>
                      </c:pt>
                      <c:pt idx="4">
                        <c:v>1.2120219880835059</c:v>
                      </c:pt>
                      <c:pt idx="5">
                        <c:v>1.2512520642401903</c:v>
                      </c:pt>
                      <c:pt idx="6">
                        <c:v>1.3011562444354698</c:v>
                      </c:pt>
                      <c:pt idx="7">
                        <c:v>1.3538984289602132</c:v>
                      </c:pt>
                      <c:pt idx="8">
                        <c:v>1.4016530353153229</c:v>
                      </c:pt>
                      <c:pt idx="9">
                        <c:v>1.4537138572193444</c:v>
                      </c:pt>
                      <c:pt idx="10">
                        <c:v>1.5038233666558232</c:v>
                      </c:pt>
                      <c:pt idx="11">
                        <c:v>1.5504392068837742</c:v>
                      </c:pt>
                      <c:pt idx="12">
                        <c:v>1.5962488873561782</c:v>
                      </c:pt>
                      <c:pt idx="13">
                        <c:v>1.6414851624280296</c:v>
                      </c:pt>
                      <c:pt idx="14">
                        <c:v>1.689358443022964</c:v>
                      </c:pt>
                      <c:pt idx="15">
                        <c:v>1.7389109398347058</c:v>
                      </c:pt>
                      <c:pt idx="16">
                        <c:v>1.7888251475691488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1B1-4147-AD48-ECEDAC128297}"/>
                  </c:ext>
                </c:extLst>
              </c15:ser>
            </c15:filteredScatterSeries>
            <c15:filteredScatte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DefaultInputComp!$AH$4:$AH$20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1.046455473072964</c:v>
                      </c:pt>
                      <c:pt idx="2">
                        <c:v>1.2135497221119707</c:v>
                      </c:pt>
                      <c:pt idx="3">
                        <c:v>1.2826595297614798</c:v>
                      </c:pt>
                      <c:pt idx="4">
                        <c:v>1.341041528078736</c:v>
                      </c:pt>
                      <c:pt idx="5">
                        <c:v>1.4142719611978425</c:v>
                      </c:pt>
                      <c:pt idx="6">
                        <c:v>1.4934659334638285</c:v>
                      </c:pt>
                      <c:pt idx="7">
                        <c:v>1.5750208075208172</c:v>
                      </c:pt>
                      <c:pt idx="8">
                        <c:v>1.6511926306526032</c:v>
                      </c:pt>
                      <c:pt idx="9">
                        <c:v>1.7209527512555287</c:v>
                      </c:pt>
                      <c:pt idx="10">
                        <c:v>1.7865729491773894</c:v>
                      </c:pt>
                      <c:pt idx="11">
                        <c:v>1.8538660688350632</c:v>
                      </c:pt>
                      <c:pt idx="12">
                        <c:v>1.9186469190345887</c:v>
                      </c:pt>
                      <c:pt idx="13">
                        <c:v>1.9859498440415211</c:v>
                      </c:pt>
                      <c:pt idx="14">
                        <c:v>2.0572053706117219</c:v>
                      </c:pt>
                      <c:pt idx="15">
                        <c:v>2.13286210844129</c:v>
                      </c:pt>
                      <c:pt idx="16">
                        <c:v>2.2014362254001254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1B1-4147-AD48-ECEDAC128297}"/>
                  </c:ext>
                </c:extLst>
              </c15:ser>
            </c15:filteredScatterSeries>
            <c15:filteredScatte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DefaultInputComp!$AI$4:$AI$20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1.0140114881193205</c:v>
                      </c:pt>
                      <c:pt idx="2">
                        <c:v>1.0721540861935577</c:v>
                      </c:pt>
                      <c:pt idx="3">
                        <c:v>1.1289984007898746</c:v>
                      </c:pt>
                      <c:pt idx="4">
                        <c:v>1.1801413794473516</c:v>
                      </c:pt>
                      <c:pt idx="5">
                        <c:v>1.2556220540508227</c:v>
                      </c:pt>
                      <c:pt idx="6">
                        <c:v>1.3482512814078786</c:v>
                      </c:pt>
                      <c:pt idx="7">
                        <c:v>1.4464988529691902</c:v>
                      </c:pt>
                      <c:pt idx="8">
                        <c:v>1.5416696441115059</c:v>
                      </c:pt>
                      <c:pt idx="9">
                        <c:v>1.6348142843464728</c:v>
                      </c:pt>
                      <c:pt idx="10">
                        <c:v>1.7250187642199741</c:v>
                      </c:pt>
                      <c:pt idx="11">
                        <c:v>1.8165694612455505</c:v>
                      </c:pt>
                      <c:pt idx="12">
                        <c:v>1.9084282781386843</c:v>
                      </c:pt>
                      <c:pt idx="13">
                        <c:v>2.0009008926547383</c:v>
                      </c:pt>
                      <c:pt idx="14">
                        <c:v>2.0960590857299213</c:v>
                      </c:pt>
                      <c:pt idx="15">
                        <c:v>2.1909913760464201</c:v>
                      </c:pt>
                      <c:pt idx="16">
                        <c:v>2.2808913209608064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1B1-4147-AD48-ECEDAC128297}"/>
                  </c:ext>
                </c:extLst>
              </c15:ser>
            </c15:filteredScatterSeries>
            <c15:filteredScatte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DefaultInputComp!$AJ$4:$AJ$20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0.92777724627322333</c:v>
                      </c:pt>
                      <c:pt idx="2">
                        <c:v>0.90716887253229461</c:v>
                      </c:pt>
                      <c:pt idx="3">
                        <c:v>0.91746570596756782</c:v>
                      </c:pt>
                      <c:pt idx="4">
                        <c:v>0.9187176374735524</c:v>
                      </c:pt>
                      <c:pt idx="5">
                        <c:v>0.91793990851437668</c:v>
                      </c:pt>
                      <c:pt idx="6">
                        <c:v>0.93668053724340694</c:v>
                      </c:pt>
                      <c:pt idx="7">
                        <c:v>0.94740882188893061</c:v>
                      </c:pt>
                      <c:pt idx="8">
                        <c:v>0.96050317939477137</c:v>
                      </c:pt>
                      <c:pt idx="9">
                        <c:v>1.0159086139980469</c:v>
                      </c:pt>
                      <c:pt idx="10">
                        <c:v>1.0750399981140288</c:v>
                      </c:pt>
                      <c:pt idx="11">
                        <c:v>1.1153798568640731</c:v>
                      </c:pt>
                      <c:pt idx="12">
                        <c:v>1.1503445995812287</c:v>
                      </c:pt>
                      <c:pt idx="13">
                        <c:v>1.1849478080376228</c:v>
                      </c:pt>
                      <c:pt idx="14">
                        <c:v>1.2197850931295005</c:v>
                      </c:pt>
                      <c:pt idx="15">
                        <c:v>1.252402439303685</c:v>
                      </c:pt>
                      <c:pt idx="16">
                        <c:v>1.2863405713621725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1B1-4147-AD48-ECEDAC128297}"/>
                  </c:ext>
                </c:extLst>
              </c15:ser>
            </c15:filteredScatterSeries>
            <c15:filteredScatte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DefaultInputComp!$AK$4:$AK$20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1.0139933732686801</c:v>
                      </c:pt>
                      <c:pt idx="2">
                        <c:v>0.99618013386722448</c:v>
                      </c:pt>
                      <c:pt idx="3">
                        <c:v>1.0044432458982335</c:v>
                      </c:pt>
                      <c:pt idx="4">
                        <c:v>1.0077292130792777</c:v>
                      </c:pt>
                      <c:pt idx="5">
                        <c:v>1.0144551679670792</c:v>
                      </c:pt>
                      <c:pt idx="6">
                        <c:v>1.0202768056303582</c:v>
                      </c:pt>
                      <c:pt idx="7">
                        <c:v>1.0293603639328734</c:v>
                      </c:pt>
                      <c:pt idx="8">
                        <c:v>1.0374920700292254</c:v>
                      </c:pt>
                      <c:pt idx="9">
                        <c:v>1.0759042900804485</c:v>
                      </c:pt>
                      <c:pt idx="10">
                        <c:v>1.1127270121800064</c:v>
                      </c:pt>
                      <c:pt idx="11">
                        <c:v>1.155487507700574</c:v>
                      </c:pt>
                      <c:pt idx="12">
                        <c:v>1.1884979226786159</c:v>
                      </c:pt>
                      <c:pt idx="13">
                        <c:v>1.2215169943239907</c:v>
                      </c:pt>
                      <c:pt idx="14">
                        <c:v>1.2529403984655143</c:v>
                      </c:pt>
                      <c:pt idx="15">
                        <c:v>1.2763228722086704</c:v>
                      </c:pt>
                      <c:pt idx="16">
                        <c:v>1.3035478363550872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1B1-4147-AD48-ECEDAC128297}"/>
                  </c:ext>
                </c:extLst>
              </c15:ser>
            </c15:filteredScatterSeries>
            <c15:filteredScatte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DefaultInputComp!$AM$4:$AM$20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0.86487493421939188</c:v>
                      </c:pt>
                      <c:pt idx="2">
                        <c:v>0.83735177012073492</c:v>
                      </c:pt>
                      <c:pt idx="3">
                        <c:v>0.70302614211653802</c:v>
                      </c:pt>
                      <c:pt idx="4">
                        <c:v>0.69936415777179051</c:v>
                      </c:pt>
                      <c:pt idx="5">
                        <c:v>0.69926949770682989</c:v>
                      </c:pt>
                      <c:pt idx="6">
                        <c:v>0.74243553293215181</c:v>
                      </c:pt>
                      <c:pt idx="7">
                        <c:v>0.71264277859197567</c:v>
                      </c:pt>
                      <c:pt idx="8">
                        <c:v>0.82051743524425935</c:v>
                      </c:pt>
                      <c:pt idx="9">
                        <c:v>0.9855231175472714</c:v>
                      </c:pt>
                      <c:pt idx="10">
                        <c:v>1.163512181288024</c:v>
                      </c:pt>
                      <c:pt idx="11">
                        <c:v>1.2802763872451561</c:v>
                      </c:pt>
                      <c:pt idx="12">
                        <c:v>1.3567452054534479</c:v>
                      </c:pt>
                      <c:pt idx="13">
                        <c:v>1.4346670959387975</c:v>
                      </c:pt>
                      <c:pt idx="14">
                        <c:v>1.5050872155037891</c:v>
                      </c:pt>
                      <c:pt idx="15">
                        <c:v>1.5668672005688853</c:v>
                      </c:pt>
                      <c:pt idx="16">
                        <c:v>1.6247766407793554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1B1-4147-AD48-ECEDAC128297}"/>
                  </c:ext>
                </c:extLst>
              </c15:ser>
            </c15:filteredScatterSeries>
            <c15:filteredScatte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DefaultInputComp!$AN$4:$AN$20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0.92735418491618704</c:v>
                      </c:pt>
                      <c:pt idx="2">
                        <c:v>0.89744207389208352</c:v>
                      </c:pt>
                      <c:pt idx="3">
                        <c:v>0.90313104819687373</c:v>
                      </c:pt>
                      <c:pt idx="4">
                        <c:v>0.89501268383482979</c:v>
                      </c:pt>
                      <c:pt idx="5">
                        <c:v>0.89301219745301685</c:v>
                      </c:pt>
                      <c:pt idx="6">
                        <c:v>0.88479199972396572</c:v>
                      </c:pt>
                      <c:pt idx="7">
                        <c:v>0.88370579809355965</c:v>
                      </c:pt>
                      <c:pt idx="8">
                        <c:v>0.90233835901809611</c:v>
                      </c:pt>
                      <c:pt idx="9">
                        <c:v>0.95485357978422247</c:v>
                      </c:pt>
                      <c:pt idx="10">
                        <c:v>1.0103465159314522</c:v>
                      </c:pt>
                      <c:pt idx="11">
                        <c:v>1.0392110116438011</c:v>
                      </c:pt>
                      <c:pt idx="12">
                        <c:v>1.0636973135848353</c:v>
                      </c:pt>
                      <c:pt idx="13">
                        <c:v>1.0879775170117898</c:v>
                      </c:pt>
                      <c:pt idx="14">
                        <c:v>1.1126467533272764</c:v>
                      </c:pt>
                      <c:pt idx="15">
                        <c:v>1.1326185290251409</c:v>
                      </c:pt>
                      <c:pt idx="16">
                        <c:v>1.1541992885031593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1B1-4147-AD48-ECEDAC128297}"/>
                  </c:ext>
                </c:extLst>
              </c15:ser>
            </c15:filteredScatterSeries>
            <c15:filteredScatte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DefaultInputComp!$AO$4:$AO$20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0.85272450252723664</c:v>
                      </c:pt>
                      <c:pt idx="2">
                        <c:v>0.87110822537442534</c:v>
                      </c:pt>
                      <c:pt idx="3">
                        <c:v>0.87903875758137873</c:v>
                      </c:pt>
                      <c:pt idx="4">
                        <c:v>0.86810764968290299</c:v>
                      </c:pt>
                      <c:pt idx="5">
                        <c:v>0.88171141614838655</c:v>
                      </c:pt>
                      <c:pt idx="6">
                        <c:v>0.89660863650148626</c:v>
                      </c:pt>
                      <c:pt idx="7">
                        <c:v>0.90898964795339987</c:v>
                      </c:pt>
                      <c:pt idx="8">
                        <c:v>0.91060683268412623</c:v>
                      </c:pt>
                      <c:pt idx="9">
                        <c:v>0.96871037335405774</c:v>
                      </c:pt>
                      <c:pt idx="10">
                        <c:v>1.0433216760371509</c:v>
                      </c:pt>
                      <c:pt idx="11">
                        <c:v>1.0823728506011963</c:v>
                      </c:pt>
                      <c:pt idx="12">
                        <c:v>1.1146751178896275</c:v>
                      </c:pt>
                      <c:pt idx="13">
                        <c:v>1.1519472738175658</c:v>
                      </c:pt>
                      <c:pt idx="14">
                        <c:v>1.1941919265852592</c:v>
                      </c:pt>
                      <c:pt idx="15">
                        <c:v>1.2230289268493253</c:v>
                      </c:pt>
                      <c:pt idx="16">
                        <c:v>1.2531770721384752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1B1-4147-AD48-ECEDAC128297}"/>
                  </c:ext>
                </c:extLst>
              </c15:ser>
            </c15:filteredScatterSeries>
            <c15:filteredScatte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DefaultInputComp!$AP$4:$AP$20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0.94116467650059055</c:v>
                      </c:pt>
                      <c:pt idx="2">
                        <c:v>0.9395134045644955</c:v>
                      </c:pt>
                      <c:pt idx="3">
                        <c:v>0.95081896150644263</c:v>
                      </c:pt>
                      <c:pt idx="4">
                        <c:v>0.95287095762921747</c:v>
                      </c:pt>
                      <c:pt idx="5">
                        <c:v>0.97164978532696333</c:v>
                      </c:pt>
                      <c:pt idx="6">
                        <c:v>1.0049618584530426</c:v>
                      </c:pt>
                      <c:pt idx="7">
                        <c:v>1.0420088957582598</c:v>
                      </c:pt>
                      <c:pt idx="8">
                        <c:v>1.0556798433829759</c:v>
                      </c:pt>
                      <c:pt idx="9">
                        <c:v>1.1284842548037304</c:v>
                      </c:pt>
                      <c:pt idx="10">
                        <c:v>1.1967680777827305</c:v>
                      </c:pt>
                      <c:pt idx="11">
                        <c:v>1.2369551123770177</c:v>
                      </c:pt>
                      <c:pt idx="12">
                        <c:v>1.2718227710747063</c:v>
                      </c:pt>
                      <c:pt idx="13">
                        <c:v>1.3112971423394684</c:v>
                      </c:pt>
                      <c:pt idx="14">
                        <c:v>1.3546106032200498</c:v>
                      </c:pt>
                      <c:pt idx="15">
                        <c:v>1.3845659183201804</c:v>
                      </c:pt>
                      <c:pt idx="16">
                        <c:v>1.4100154647539036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1B1-4147-AD48-ECEDAC128297}"/>
                  </c:ext>
                </c:extLst>
              </c15:ser>
            </c15:filteredScatterSeries>
          </c:ext>
        </c:extLst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FC-48A2-B4C9-AADE07417F3E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FC-48A2-B4C9-AADE07417F3E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FC-48A2-B4C9-AADE07417F3E}"/>
            </c:ext>
          </c:extLst>
        </c:ser>
        <c:ser>
          <c:idx val="6"/>
          <c:order val="6"/>
          <c:tx>
            <c:strRef>
              <c:f>DefaultInputComp!$T$3</c:f>
              <c:strCache>
                <c:ptCount val="1"/>
                <c:pt idx="0">
                  <c:v>pop_Northwest</c:v>
                </c:pt>
              </c:strCache>
              <c:extLst xmlns:c15="http://schemas.microsoft.com/office/drawing/2012/chart"/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DefaultInputComp!$T$4:$T$20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1.0311176361115413</c:v>
                </c:pt>
                <c:pt idx="2">
                  <c:v>1.0571736181256575</c:v>
                </c:pt>
                <c:pt idx="3">
                  <c:v>1.0825718107557745</c:v>
                </c:pt>
                <c:pt idx="4">
                  <c:v>1.1052372896859572</c:v>
                </c:pt>
                <c:pt idx="5">
                  <c:v>1.1236556798963409</c:v>
                </c:pt>
                <c:pt idx="6">
                  <c:v>1.1387315249837318</c:v>
                </c:pt>
                <c:pt idx="7">
                  <c:v>1.1515299894147621</c:v>
                </c:pt>
                <c:pt idx="8">
                  <c:v>1.1637092618588916</c:v>
                </c:pt>
                <c:pt idx="9">
                  <c:v>1.1757919596702657</c:v>
                </c:pt>
                <c:pt idx="10">
                  <c:v>1.1885233939055462</c:v>
                </c:pt>
                <c:pt idx="11">
                  <c:v>1.2014039500264007</c:v>
                </c:pt>
                <c:pt idx="12">
                  <c:v>1.2135063472496292</c:v>
                </c:pt>
                <c:pt idx="13">
                  <c:v>1.2243356168176747</c:v>
                </c:pt>
                <c:pt idx="14">
                  <c:v>1.23361756393941</c:v>
                </c:pt>
                <c:pt idx="15">
                  <c:v>1.2416729355512202</c:v>
                </c:pt>
                <c:pt idx="16">
                  <c:v>1.2546740468223261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8-6CFC-48A2-B4C9-AADE07417F3E}"/>
            </c:ext>
          </c:extLst>
        </c:ser>
        <c:ser>
          <c:idx val="16"/>
          <c:order val="13"/>
          <c:tx>
            <c:strRef>
              <c:f>DefaultInputComp!$AF$3</c:f>
              <c:strCache>
                <c:ptCount val="1"/>
                <c:pt idx="0">
                  <c:v>Northwest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DefaultInputComp!$AF$4:$AF$20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1.0374862849481519</c:v>
                </c:pt>
                <c:pt idx="3">
                  <c:v>1.0722579381770967</c:v>
                </c:pt>
                <c:pt idx="4">
                  <c:v>1.1038990499420753</c:v>
                </c:pt>
                <c:pt idx="5">
                  <c:v>1.155063491674698</c:v>
                </c:pt>
                <c:pt idx="6">
                  <c:v>1.2178276379180246</c:v>
                </c:pt>
                <c:pt idx="7">
                  <c:v>1.2783566458385385</c:v>
                </c:pt>
                <c:pt idx="8">
                  <c:v>1.3350355519693951</c:v>
                </c:pt>
                <c:pt idx="9">
                  <c:v>1.3878721730313208</c:v>
                </c:pt>
                <c:pt idx="10">
                  <c:v>1.4394735087730115</c:v>
                </c:pt>
                <c:pt idx="11">
                  <c:v>1.4906964044269582</c:v>
                </c:pt>
                <c:pt idx="12">
                  <c:v>1.5390440576521336</c:v>
                </c:pt>
                <c:pt idx="13">
                  <c:v>1.5872445336429459</c:v>
                </c:pt>
                <c:pt idx="14">
                  <c:v>1.6384645387439407</c:v>
                </c:pt>
                <c:pt idx="15">
                  <c:v>1.6897816312936791</c:v>
                </c:pt>
                <c:pt idx="16">
                  <c:v>1.7452192032800906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E-6CFC-48A2-B4C9-AADE07417F3E}"/>
            </c:ext>
          </c:extLst>
        </c:ser>
        <c:ser>
          <c:idx val="23"/>
          <c:order val="20"/>
          <c:tx>
            <c:strRef>
              <c:f>DefaultInputComp!$AM$3</c:f>
              <c:strCache>
                <c:ptCount val="1"/>
                <c:pt idx="0">
                  <c:v>Northwest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DefaultInputComp!$AM$4:$AM$20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0.86487493421939188</c:v>
                </c:pt>
                <c:pt idx="2">
                  <c:v>0.83735177012073492</c:v>
                </c:pt>
                <c:pt idx="3">
                  <c:v>0.70302614211653802</c:v>
                </c:pt>
                <c:pt idx="4">
                  <c:v>0.69936415777179051</c:v>
                </c:pt>
                <c:pt idx="5">
                  <c:v>0.69926949770682989</c:v>
                </c:pt>
                <c:pt idx="6">
                  <c:v>0.74243553293215181</c:v>
                </c:pt>
                <c:pt idx="7">
                  <c:v>0.71264277859197567</c:v>
                </c:pt>
                <c:pt idx="8">
                  <c:v>0.82051743524425935</c:v>
                </c:pt>
                <c:pt idx="9">
                  <c:v>0.9855231175472714</c:v>
                </c:pt>
                <c:pt idx="10">
                  <c:v>1.163512181288024</c:v>
                </c:pt>
                <c:pt idx="11">
                  <c:v>1.2802763872451561</c:v>
                </c:pt>
                <c:pt idx="12">
                  <c:v>1.3567452054534479</c:v>
                </c:pt>
                <c:pt idx="13">
                  <c:v>1.4346670959387975</c:v>
                </c:pt>
                <c:pt idx="14">
                  <c:v>1.5050872155037891</c:v>
                </c:pt>
                <c:pt idx="15">
                  <c:v>1.5668672005688853</c:v>
                </c:pt>
                <c:pt idx="16">
                  <c:v>1.6247766407793554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14-6CFC-48A2-B4C9-AADE07417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DefaultInputComp!$Q$3</c15:sqref>
                        </c15:formulaRef>
                      </c:ext>
                    </c:extLst>
                    <c:strCache>
                      <c:ptCount val="1"/>
                      <c:pt idx="0">
                        <c:v>pop_Midwest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DefaultInputComp!$Q$4:$Q$20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1.0291459250541788</c:v>
                      </c:pt>
                      <c:pt idx="2">
                        <c:v>1.0549093151230389</c:v>
                      </c:pt>
                      <c:pt idx="3">
                        <c:v>1.0805630821192223</c:v>
                      </c:pt>
                      <c:pt idx="4">
                        <c:v>1.1024834545127387</c:v>
                      </c:pt>
                      <c:pt idx="5">
                        <c:v>1.1188975647705328</c:v>
                      </c:pt>
                      <c:pt idx="6">
                        <c:v>1.1313424802210086</c:v>
                      </c:pt>
                      <c:pt idx="7">
                        <c:v>1.1412560546138373</c:v>
                      </c:pt>
                      <c:pt idx="8">
                        <c:v>1.1507126581666793</c:v>
                      </c:pt>
                      <c:pt idx="9">
                        <c:v>1.1603846830233551</c:v>
                      </c:pt>
                      <c:pt idx="10">
                        <c:v>1.1708441774596217</c:v>
                      </c:pt>
                      <c:pt idx="11">
                        <c:v>1.1816870103910178</c:v>
                      </c:pt>
                      <c:pt idx="12">
                        <c:v>1.1920456863686966</c:v>
                      </c:pt>
                      <c:pt idx="13">
                        <c:v>1.2012399225271133</c:v>
                      </c:pt>
                      <c:pt idx="14">
                        <c:v>1.2089255920514785</c:v>
                      </c:pt>
                      <c:pt idx="15">
                        <c:v>1.2153623481696476</c:v>
                      </c:pt>
                      <c:pt idx="16">
                        <c:v>1.2277837554247548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6CFC-48A2-B4C9-AADE07417F3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DefaultInputComp!$R$3</c15:sqref>
                        </c15:formulaRef>
                      </c:ext>
                    </c:extLst>
                    <c:strCache>
                      <c:ptCount val="1"/>
                      <c:pt idx="0">
                        <c:v>pop_Northeast</c:v>
                      </c:pt>
                    </c:strCache>
                  </c:strRef>
                </c:tx>
                <c:spPr>
                  <a:ln w="158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DefaultInputComp!$R$4:$R$20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1.0282249511956387</c:v>
                      </c:pt>
                      <c:pt idx="2">
                        <c:v>1.0536944605620238</c:v>
                      </c:pt>
                      <c:pt idx="3">
                        <c:v>1.0787019349648175</c:v>
                      </c:pt>
                      <c:pt idx="4">
                        <c:v>1.1013658783314457</c:v>
                      </c:pt>
                      <c:pt idx="5">
                        <c:v>1.1213599024926606</c:v>
                      </c:pt>
                      <c:pt idx="6">
                        <c:v>1.1391682322465511</c:v>
                      </c:pt>
                      <c:pt idx="7">
                        <c:v>1.1553663814814101</c:v>
                      </c:pt>
                      <c:pt idx="8">
                        <c:v>1.1711186963191733</c:v>
                      </c:pt>
                      <c:pt idx="9">
                        <c:v>1.1869174868423562</c:v>
                      </c:pt>
                      <c:pt idx="10">
                        <c:v>1.2035497461206328</c:v>
                      </c:pt>
                      <c:pt idx="11">
                        <c:v>1.2208727762966265</c:v>
                      </c:pt>
                      <c:pt idx="12">
                        <c:v>1.2380124159321324</c:v>
                      </c:pt>
                      <c:pt idx="13">
                        <c:v>1.2541687610307657</c:v>
                      </c:pt>
                      <c:pt idx="14">
                        <c:v>1.2685613690612054</c:v>
                      </c:pt>
                      <c:pt idx="15">
                        <c:v>1.2814398730574705</c:v>
                      </c:pt>
                      <c:pt idx="16">
                        <c:v>1.2957278098525529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CFC-48A2-B4C9-AADE07417F3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DefaultInputComp!$S$3</c15:sqref>
                        </c15:formulaRef>
                      </c:ext>
                    </c:extLst>
                    <c:strCache>
                      <c:ptCount val="1"/>
                      <c:pt idx="0">
                        <c:v>pop_Northern.Plains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DefaultInputComp!$S$4:$S$20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1.0570194607787546</c:v>
                      </c:pt>
                      <c:pt idx="2">
                        <c:v>1.1085975028464441</c:v>
                      </c:pt>
                      <c:pt idx="3">
                        <c:v>1.1592223779630229</c:v>
                      </c:pt>
                      <c:pt idx="4">
                        <c:v>1.2048917399943941</c:v>
                      </c:pt>
                      <c:pt idx="5">
                        <c:v>1.2434332744861958</c:v>
                      </c:pt>
                      <c:pt idx="6">
                        <c:v>1.2771504368523521</c:v>
                      </c:pt>
                      <c:pt idx="7">
                        <c:v>1.3073057174028955</c:v>
                      </c:pt>
                      <c:pt idx="8">
                        <c:v>1.3362367368762131</c:v>
                      </c:pt>
                      <c:pt idx="9">
                        <c:v>1.364822110949039</c:v>
                      </c:pt>
                      <c:pt idx="10">
                        <c:v>1.3938236779347497</c:v>
                      </c:pt>
                      <c:pt idx="11">
                        <c:v>1.422624187110787</c:v>
                      </c:pt>
                      <c:pt idx="12">
                        <c:v>1.4501732701524226</c:v>
                      </c:pt>
                      <c:pt idx="13">
                        <c:v>1.4755699180121684</c:v>
                      </c:pt>
                      <c:pt idx="14">
                        <c:v>1.498535453048615</c:v>
                      </c:pt>
                      <c:pt idx="15">
                        <c:v>1.5195110463538544</c:v>
                      </c:pt>
                      <c:pt idx="16">
                        <c:v>1.5376087116223629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FC-48A2-B4C9-AADE07417F3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DefaultInputComp!$U$3</c15:sqref>
                        </c15:formulaRef>
                      </c:ext>
                    </c:extLst>
                    <c:strCache>
                      <c:ptCount val="1"/>
                      <c:pt idx="0">
                        <c:v>pop_Southeast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DefaultInputComp!$U$4:$U$20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1.0398767878325308</c:v>
                      </c:pt>
                      <c:pt idx="2">
                        <c:v>1.0744242724049815</c:v>
                      </c:pt>
                      <c:pt idx="3">
                        <c:v>1.1079979825739887</c:v>
                      </c:pt>
                      <c:pt idx="4">
                        <c:v>1.1385402275559997</c:v>
                      </c:pt>
                      <c:pt idx="5">
                        <c:v>1.1652237118339994</c:v>
                      </c:pt>
                      <c:pt idx="6">
                        <c:v>1.1889837728887835</c:v>
                      </c:pt>
                      <c:pt idx="7">
                        <c:v>1.2104460587087742</c:v>
                      </c:pt>
                      <c:pt idx="8">
                        <c:v>1.2313051062076601</c:v>
                      </c:pt>
                      <c:pt idx="9">
                        <c:v>1.2522568262578546</c:v>
                      </c:pt>
                      <c:pt idx="10">
                        <c:v>1.2739671514794155</c:v>
                      </c:pt>
                      <c:pt idx="11">
                        <c:v>1.295963335688415</c:v>
                      </c:pt>
                      <c:pt idx="12">
                        <c:v>1.3174167851579044</c:v>
                      </c:pt>
                      <c:pt idx="13">
                        <c:v>1.3375172822690917</c:v>
                      </c:pt>
                      <c:pt idx="14">
                        <c:v>1.355941129102729</c:v>
                      </c:pt>
                      <c:pt idx="15">
                        <c:v>1.3728604589465658</c:v>
                      </c:pt>
                      <c:pt idx="16">
                        <c:v>1.388817313751445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CFC-48A2-B4C9-AADE07417F3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DefaultInputComp!$V$3</c15:sqref>
                        </c15:formulaRef>
                      </c:ext>
                    </c:extLst>
                    <c:strCache>
                      <c:ptCount val="1"/>
                      <c:pt idx="0">
                        <c:v>pop_Southern.Plains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DefaultInputComp!$V$4:$V$20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1.0681763596378906</c:v>
                      </c:pt>
                      <c:pt idx="2">
                        <c:v>1.1313729716274032</c:v>
                      </c:pt>
                      <c:pt idx="3">
                        <c:v>1.1936542896064533</c:v>
                      </c:pt>
                      <c:pt idx="4">
                        <c:v>1.2533398785400058</c:v>
                      </c:pt>
                      <c:pt idx="5">
                        <c:v>1.3084032399562846</c:v>
                      </c:pt>
                      <c:pt idx="6">
                        <c:v>1.3585370026204124</c:v>
                      </c:pt>
                      <c:pt idx="7">
                        <c:v>1.4042056808962382</c:v>
                      </c:pt>
                      <c:pt idx="8">
                        <c:v>1.4474708837242694</c:v>
                      </c:pt>
                      <c:pt idx="9">
                        <c:v>1.4892531162216931</c:v>
                      </c:pt>
                      <c:pt idx="10">
                        <c:v>1.530529551734324</c:v>
                      </c:pt>
                      <c:pt idx="11">
                        <c:v>1.5707693683586677</c:v>
                      </c:pt>
                      <c:pt idx="12">
                        <c:v>1.6088663578904445</c:v>
                      </c:pt>
                      <c:pt idx="13">
                        <c:v>1.6441144741647267</c:v>
                      </c:pt>
                      <c:pt idx="14">
                        <c:v>1.6765610178966006</c:v>
                      </c:pt>
                      <c:pt idx="15">
                        <c:v>1.7065605325691713</c:v>
                      </c:pt>
                      <c:pt idx="16">
                        <c:v>1.7281300027042952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CFC-48A2-B4C9-AADE07417F3E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DefaultInputComp!$W$3</c15:sqref>
                        </c15:formulaRef>
                      </c:ext>
                    </c:extLst>
                    <c:strCache>
                      <c:ptCount val="1"/>
                      <c:pt idx="0">
                        <c:v>pop_Southwest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DefaultInputComp!$W$4:$W$20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1.0619175791863933</c:v>
                      </c:pt>
                      <c:pt idx="2">
                        <c:v>1.1200831710541979</c:v>
                      </c:pt>
                      <c:pt idx="3">
                        <c:v>1.1768486713558171</c:v>
                      </c:pt>
                      <c:pt idx="4">
                        <c:v>1.231775895829367</c:v>
                      </c:pt>
                      <c:pt idx="5">
                        <c:v>1.2842762298433907</c:v>
                      </c:pt>
                      <c:pt idx="6">
                        <c:v>1.3337901543653177</c:v>
                      </c:pt>
                      <c:pt idx="7">
                        <c:v>1.3803266398566683</c:v>
                      </c:pt>
                      <c:pt idx="8">
                        <c:v>1.4246809801573586</c:v>
                      </c:pt>
                      <c:pt idx="9">
                        <c:v>1.4672102555990709</c:v>
                      </c:pt>
                      <c:pt idx="10">
                        <c:v>1.5091022917212846</c:v>
                      </c:pt>
                      <c:pt idx="11">
                        <c:v>1.5501931216514648</c:v>
                      </c:pt>
                      <c:pt idx="12">
                        <c:v>1.5894356112332093</c:v>
                      </c:pt>
                      <c:pt idx="13">
                        <c:v>1.6261158888869602</c:v>
                      </c:pt>
                      <c:pt idx="14">
                        <c:v>1.6598598729468943</c:v>
                      </c:pt>
                      <c:pt idx="15">
                        <c:v>1.6909240114442885</c:v>
                      </c:pt>
                      <c:pt idx="16">
                        <c:v>1.7125337384076749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CFC-48A2-B4C9-AADE07417F3E}"/>
                  </c:ext>
                </c:extLst>
              </c15:ser>
            </c15:filteredScatterSeries>
            <c15:filteredScatte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DefaultInputComp!$AC$4:$AC$20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1.050592656901594</c:v>
                      </c:pt>
                      <c:pt idx="2">
                        <c:v>1.050592656901594</c:v>
                      </c:pt>
                      <c:pt idx="3">
                        <c:v>1.050592656901594</c:v>
                      </c:pt>
                      <c:pt idx="4">
                        <c:v>1.050592656901594</c:v>
                      </c:pt>
                      <c:pt idx="5">
                        <c:v>1.050592656901594</c:v>
                      </c:pt>
                      <c:pt idx="6">
                        <c:v>1.050592656901594</c:v>
                      </c:pt>
                      <c:pt idx="7">
                        <c:v>1.050592656901594</c:v>
                      </c:pt>
                      <c:pt idx="8">
                        <c:v>1.050592656901594</c:v>
                      </c:pt>
                      <c:pt idx="9">
                        <c:v>1.050592656901594</c:v>
                      </c:pt>
                      <c:pt idx="10">
                        <c:v>1.077128929695802</c:v>
                      </c:pt>
                      <c:pt idx="11">
                        <c:v>1.1139686093933425</c:v>
                      </c:pt>
                      <c:pt idx="12">
                        <c:v>1.1503631987841609</c:v>
                      </c:pt>
                      <c:pt idx="13">
                        <c:v>1.1868733044883495</c:v>
                      </c:pt>
                      <c:pt idx="14">
                        <c:v>1.222191209929768</c:v>
                      </c:pt>
                      <c:pt idx="15">
                        <c:v>1.2556341678622815</c:v>
                      </c:pt>
                      <c:pt idx="16">
                        <c:v>1.292618424816643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CFC-48A2-B4C9-AADE07417F3E}"/>
                  </c:ext>
                </c:extLst>
              </c15:ser>
            </c15:filteredScatterSeries>
            <c15:filteredScatte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DefaultInputComp!$AD$4:$AD$20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1.0872503926736099</c:v>
                      </c:pt>
                      <c:pt idx="2">
                        <c:v>1.0872503926736099</c:v>
                      </c:pt>
                      <c:pt idx="3">
                        <c:v>1.0872503926736099</c:v>
                      </c:pt>
                      <c:pt idx="4">
                        <c:v>1.0872503926736099</c:v>
                      </c:pt>
                      <c:pt idx="5">
                        <c:v>1.0872503926736099</c:v>
                      </c:pt>
                      <c:pt idx="6">
                        <c:v>1.0872503926736099</c:v>
                      </c:pt>
                      <c:pt idx="7">
                        <c:v>1.0872503926736099</c:v>
                      </c:pt>
                      <c:pt idx="8">
                        <c:v>1.0872503926736099</c:v>
                      </c:pt>
                      <c:pt idx="9">
                        <c:v>1.0872503926736099</c:v>
                      </c:pt>
                      <c:pt idx="10">
                        <c:v>1.118657295735209</c:v>
                      </c:pt>
                      <c:pt idx="11">
                        <c:v>1.1607058868947431</c:v>
                      </c:pt>
                      <c:pt idx="12">
                        <c:v>1.2034838766198921</c:v>
                      </c:pt>
                      <c:pt idx="13">
                        <c:v>1.2453779384915282</c:v>
                      </c:pt>
                      <c:pt idx="14">
                        <c:v>1.2875786561899096</c:v>
                      </c:pt>
                      <c:pt idx="15">
                        <c:v>1.3292875372691295</c:v>
                      </c:pt>
                      <c:pt idx="16">
                        <c:v>1.3727032838229829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CFC-48A2-B4C9-AADE07417F3E}"/>
                  </c:ext>
                </c:extLst>
              </c15:ser>
            </c15:filteredScatterSeries>
            <c15:filteredScatte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DefaultInputComp!$AE$4:$AE$20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1.0554564532872985</c:v>
                      </c:pt>
                      <c:pt idx="2">
                        <c:v>1.0554564532872985</c:v>
                      </c:pt>
                      <c:pt idx="3">
                        <c:v>1.0554564532872985</c:v>
                      </c:pt>
                      <c:pt idx="4">
                        <c:v>1.0825808488103603</c:v>
                      </c:pt>
                      <c:pt idx="5">
                        <c:v>1.1390350703725762</c:v>
                      </c:pt>
                      <c:pt idx="6">
                        <c:v>1.2028922965351565</c:v>
                      </c:pt>
                      <c:pt idx="7">
                        <c:v>1.2673907218708056</c:v>
                      </c:pt>
                      <c:pt idx="8">
                        <c:v>1.3256674226526506</c:v>
                      </c:pt>
                      <c:pt idx="9">
                        <c:v>1.3871486578360723</c:v>
                      </c:pt>
                      <c:pt idx="10">
                        <c:v>1.445384372721626</c:v>
                      </c:pt>
                      <c:pt idx="11">
                        <c:v>1.5060871885524549</c:v>
                      </c:pt>
                      <c:pt idx="12">
                        <c:v>1.5621948547962454</c:v>
                      </c:pt>
                      <c:pt idx="13">
                        <c:v>1.6291235493146088</c:v>
                      </c:pt>
                      <c:pt idx="14">
                        <c:v>1.6894072861717451</c:v>
                      </c:pt>
                      <c:pt idx="15">
                        <c:v>1.7504463023156698</c:v>
                      </c:pt>
                      <c:pt idx="16">
                        <c:v>1.8093671233883457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FC-48A2-B4C9-AADE07417F3E}"/>
                  </c:ext>
                </c:extLst>
              </c15:ser>
            </c15:filteredScatterSeries>
            <c15:filteredScatte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DefaultInputComp!$AG$4:$AG$20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1.1610402289064434</c:v>
                      </c:pt>
                      <c:pt idx="3">
                        <c:v>1.1921690373260754</c:v>
                      </c:pt>
                      <c:pt idx="4">
                        <c:v>1.2120219880835059</c:v>
                      </c:pt>
                      <c:pt idx="5">
                        <c:v>1.2512520642401903</c:v>
                      </c:pt>
                      <c:pt idx="6">
                        <c:v>1.3011562444354698</c:v>
                      </c:pt>
                      <c:pt idx="7">
                        <c:v>1.3538984289602132</c:v>
                      </c:pt>
                      <c:pt idx="8">
                        <c:v>1.4016530353153229</c:v>
                      </c:pt>
                      <c:pt idx="9">
                        <c:v>1.4537138572193444</c:v>
                      </c:pt>
                      <c:pt idx="10">
                        <c:v>1.5038233666558232</c:v>
                      </c:pt>
                      <c:pt idx="11">
                        <c:v>1.5504392068837742</c:v>
                      </c:pt>
                      <c:pt idx="12">
                        <c:v>1.5962488873561782</c:v>
                      </c:pt>
                      <c:pt idx="13">
                        <c:v>1.6414851624280296</c:v>
                      </c:pt>
                      <c:pt idx="14">
                        <c:v>1.689358443022964</c:v>
                      </c:pt>
                      <c:pt idx="15">
                        <c:v>1.7389109398347058</c:v>
                      </c:pt>
                      <c:pt idx="16">
                        <c:v>1.7888251475691488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CFC-48A2-B4C9-AADE07417F3E}"/>
                  </c:ext>
                </c:extLst>
              </c15:ser>
            </c15:filteredScatterSeries>
            <c15:filteredScatte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DefaultInputComp!$AH$4:$AH$20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1.046455473072964</c:v>
                      </c:pt>
                      <c:pt idx="2">
                        <c:v>1.2135497221119707</c:v>
                      </c:pt>
                      <c:pt idx="3">
                        <c:v>1.2826595297614798</c:v>
                      </c:pt>
                      <c:pt idx="4">
                        <c:v>1.341041528078736</c:v>
                      </c:pt>
                      <c:pt idx="5">
                        <c:v>1.4142719611978425</c:v>
                      </c:pt>
                      <c:pt idx="6">
                        <c:v>1.4934659334638285</c:v>
                      </c:pt>
                      <c:pt idx="7">
                        <c:v>1.5750208075208172</c:v>
                      </c:pt>
                      <c:pt idx="8">
                        <c:v>1.6511926306526032</c:v>
                      </c:pt>
                      <c:pt idx="9">
                        <c:v>1.7209527512555287</c:v>
                      </c:pt>
                      <c:pt idx="10">
                        <c:v>1.7865729491773894</c:v>
                      </c:pt>
                      <c:pt idx="11">
                        <c:v>1.8538660688350632</c:v>
                      </c:pt>
                      <c:pt idx="12">
                        <c:v>1.9186469190345887</c:v>
                      </c:pt>
                      <c:pt idx="13">
                        <c:v>1.9859498440415211</c:v>
                      </c:pt>
                      <c:pt idx="14">
                        <c:v>2.0572053706117219</c:v>
                      </c:pt>
                      <c:pt idx="15">
                        <c:v>2.13286210844129</c:v>
                      </c:pt>
                      <c:pt idx="16">
                        <c:v>2.2014362254001254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CFC-48A2-B4C9-AADE07417F3E}"/>
                  </c:ext>
                </c:extLst>
              </c15:ser>
            </c15:filteredScatterSeries>
            <c15:filteredScatte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DefaultInputComp!$AI$4:$AI$20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1.0140114881193205</c:v>
                      </c:pt>
                      <c:pt idx="2">
                        <c:v>1.0721540861935577</c:v>
                      </c:pt>
                      <c:pt idx="3">
                        <c:v>1.1289984007898746</c:v>
                      </c:pt>
                      <c:pt idx="4">
                        <c:v>1.1801413794473516</c:v>
                      </c:pt>
                      <c:pt idx="5">
                        <c:v>1.2556220540508227</c:v>
                      </c:pt>
                      <c:pt idx="6">
                        <c:v>1.3482512814078786</c:v>
                      </c:pt>
                      <c:pt idx="7">
                        <c:v>1.4464988529691902</c:v>
                      </c:pt>
                      <c:pt idx="8">
                        <c:v>1.5416696441115059</c:v>
                      </c:pt>
                      <c:pt idx="9">
                        <c:v>1.6348142843464728</c:v>
                      </c:pt>
                      <c:pt idx="10">
                        <c:v>1.7250187642199741</c:v>
                      </c:pt>
                      <c:pt idx="11">
                        <c:v>1.8165694612455505</c:v>
                      </c:pt>
                      <c:pt idx="12">
                        <c:v>1.9084282781386843</c:v>
                      </c:pt>
                      <c:pt idx="13">
                        <c:v>2.0009008926547383</c:v>
                      </c:pt>
                      <c:pt idx="14">
                        <c:v>2.0960590857299213</c:v>
                      </c:pt>
                      <c:pt idx="15">
                        <c:v>2.1909913760464201</c:v>
                      </c:pt>
                      <c:pt idx="16">
                        <c:v>2.2808913209608064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CFC-48A2-B4C9-AADE07417F3E}"/>
                  </c:ext>
                </c:extLst>
              </c15:ser>
            </c15:filteredScatterSeries>
            <c15:filteredScatte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DefaultInputComp!$AJ$4:$AJ$20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0.92777724627322333</c:v>
                      </c:pt>
                      <c:pt idx="2">
                        <c:v>0.90716887253229461</c:v>
                      </c:pt>
                      <c:pt idx="3">
                        <c:v>0.91746570596756782</c:v>
                      </c:pt>
                      <c:pt idx="4">
                        <c:v>0.9187176374735524</c:v>
                      </c:pt>
                      <c:pt idx="5">
                        <c:v>0.91793990851437668</c:v>
                      </c:pt>
                      <c:pt idx="6">
                        <c:v>0.93668053724340694</c:v>
                      </c:pt>
                      <c:pt idx="7">
                        <c:v>0.94740882188893061</c:v>
                      </c:pt>
                      <c:pt idx="8">
                        <c:v>0.96050317939477137</c:v>
                      </c:pt>
                      <c:pt idx="9">
                        <c:v>1.0159086139980469</c:v>
                      </c:pt>
                      <c:pt idx="10">
                        <c:v>1.0750399981140288</c:v>
                      </c:pt>
                      <c:pt idx="11">
                        <c:v>1.1153798568640731</c:v>
                      </c:pt>
                      <c:pt idx="12">
                        <c:v>1.1503445995812287</c:v>
                      </c:pt>
                      <c:pt idx="13">
                        <c:v>1.1849478080376228</c:v>
                      </c:pt>
                      <c:pt idx="14">
                        <c:v>1.2197850931295005</c:v>
                      </c:pt>
                      <c:pt idx="15">
                        <c:v>1.252402439303685</c:v>
                      </c:pt>
                      <c:pt idx="16">
                        <c:v>1.2863405713621725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CFC-48A2-B4C9-AADE07417F3E}"/>
                  </c:ext>
                </c:extLst>
              </c15:ser>
            </c15:filteredScatterSeries>
            <c15:filteredScatte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DefaultInputComp!$AK$4:$AK$20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1.0139933732686801</c:v>
                      </c:pt>
                      <c:pt idx="2">
                        <c:v>0.99618013386722448</c:v>
                      </c:pt>
                      <c:pt idx="3">
                        <c:v>1.0044432458982335</c:v>
                      </c:pt>
                      <c:pt idx="4">
                        <c:v>1.0077292130792777</c:v>
                      </c:pt>
                      <c:pt idx="5">
                        <c:v>1.0144551679670792</c:v>
                      </c:pt>
                      <c:pt idx="6">
                        <c:v>1.0202768056303582</c:v>
                      </c:pt>
                      <c:pt idx="7">
                        <c:v>1.0293603639328734</c:v>
                      </c:pt>
                      <c:pt idx="8">
                        <c:v>1.0374920700292254</c:v>
                      </c:pt>
                      <c:pt idx="9">
                        <c:v>1.0759042900804485</c:v>
                      </c:pt>
                      <c:pt idx="10">
                        <c:v>1.1127270121800064</c:v>
                      </c:pt>
                      <c:pt idx="11">
                        <c:v>1.155487507700574</c:v>
                      </c:pt>
                      <c:pt idx="12">
                        <c:v>1.1884979226786159</c:v>
                      </c:pt>
                      <c:pt idx="13">
                        <c:v>1.2215169943239907</c:v>
                      </c:pt>
                      <c:pt idx="14">
                        <c:v>1.2529403984655143</c:v>
                      </c:pt>
                      <c:pt idx="15">
                        <c:v>1.2763228722086704</c:v>
                      </c:pt>
                      <c:pt idx="16">
                        <c:v>1.3035478363550872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CFC-48A2-B4C9-AADE07417F3E}"/>
                  </c:ext>
                </c:extLst>
              </c15:ser>
            </c15:filteredScatterSeries>
            <c15:filteredScatte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DefaultInputComp!$AL$4:$AL$20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0.92506828316147804</c:v>
                      </c:pt>
                      <c:pt idx="2">
                        <c:v>0.93477138456051567</c:v>
                      </c:pt>
                      <c:pt idx="3">
                        <c:v>0.96523172447203565</c:v>
                      </c:pt>
                      <c:pt idx="4">
                        <c:v>0.97528158125412256</c:v>
                      </c:pt>
                      <c:pt idx="5">
                        <c:v>1.0208724507059608</c:v>
                      </c:pt>
                      <c:pt idx="6">
                        <c:v>1.0719429883351561</c:v>
                      </c:pt>
                      <c:pt idx="7">
                        <c:v>1.0985471252260335</c:v>
                      </c:pt>
                      <c:pt idx="8">
                        <c:v>1.1137132214420675</c:v>
                      </c:pt>
                      <c:pt idx="9">
                        <c:v>1.088391232960926</c:v>
                      </c:pt>
                      <c:pt idx="10">
                        <c:v>1.0756670015164385</c:v>
                      </c:pt>
                      <c:pt idx="11">
                        <c:v>1.0901299431584381</c:v>
                      </c:pt>
                      <c:pt idx="12">
                        <c:v>1.1292462235514293</c:v>
                      </c:pt>
                      <c:pt idx="13">
                        <c:v>1.1549109785371825</c:v>
                      </c:pt>
                      <c:pt idx="14">
                        <c:v>1.168503146174674</c:v>
                      </c:pt>
                      <c:pt idx="15">
                        <c:v>1.1714911087170901</c:v>
                      </c:pt>
                      <c:pt idx="16">
                        <c:v>1.1827744648124572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CFC-48A2-B4C9-AADE07417F3E}"/>
                  </c:ext>
                </c:extLst>
              </c15:ser>
            </c15:filteredScatterSeries>
            <c15:filteredScatte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DefaultInputComp!$AN$4:$AN$20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0.92735418491618704</c:v>
                      </c:pt>
                      <c:pt idx="2">
                        <c:v>0.89744207389208352</c:v>
                      </c:pt>
                      <c:pt idx="3">
                        <c:v>0.90313104819687373</c:v>
                      </c:pt>
                      <c:pt idx="4">
                        <c:v>0.89501268383482979</c:v>
                      </c:pt>
                      <c:pt idx="5">
                        <c:v>0.89301219745301685</c:v>
                      </c:pt>
                      <c:pt idx="6">
                        <c:v>0.88479199972396572</c:v>
                      </c:pt>
                      <c:pt idx="7">
                        <c:v>0.88370579809355965</c:v>
                      </c:pt>
                      <c:pt idx="8">
                        <c:v>0.90233835901809611</c:v>
                      </c:pt>
                      <c:pt idx="9">
                        <c:v>0.95485357978422247</c:v>
                      </c:pt>
                      <c:pt idx="10">
                        <c:v>1.0103465159314522</c:v>
                      </c:pt>
                      <c:pt idx="11">
                        <c:v>1.0392110116438011</c:v>
                      </c:pt>
                      <c:pt idx="12">
                        <c:v>1.0636973135848353</c:v>
                      </c:pt>
                      <c:pt idx="13">
                        <c:v>1.0879775170117898</c:v>
                      </c:pt>
                      <c:pt idx="14">
                        <c:v>1.1126467533272764</c:v>
                      </c:pt>
                      <c:pt idx="15">
                        <c:v>1.1326185290251409</c:v>
                      </c:pt>
                      <c:pt idx="16">
                        <c:v>1.1541992885031593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CFC-48A2-B4C9-AADE07417F3E}"/>
                  </c:ext>
                </c:extLst>
              </c15:ser>
            </c15:filteredScatterSeries>
            <c15:filteredScatte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DefaultInputComp!$AO$4:$AO$20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0.85272450252723664</c:v>
                      </c:pt>
                      <c:pt idx="2">
                        <c:v>0.87110822537442534</c:v>
                      </c:pt>
                      <c:pt idx="3">
                        <c:v>0.87903875758137873</c:v>
                      </c:pt>
                      <c:pt idx="4">
                        <c:v>0.86810764968290299</c:v>
                      </c:pt>
                      <c:pt idx="5">
                        <c:v>0.88171141614838655</c:v>
                      </c:pt>
                      <c:pt idx="6">
                        <c:v>0.89660863650148626</c:v>
                      </c:pt>
                      <c:pt idx="7">
                        <c:v>0.90898964795339987</c:v>
                      </c:pt>
                      <c:pt idx="8">
                        <c:v>0.91060683268412623</c:v>
                      </c:pt>
                      <c:pt idx="9">
                        <c:v>0.96871037335405774</c:v>
                      </c:pt>
                      <c:pt idx="10">
                        <c:v>1.0433216760371509</c:v>
                      </c:pt>
                      <c:pt idx="11">
                        <c:v>1.0823728506011963</c:v>
                      </c:pt>
                      <c:pt idx="12">
                        <c:v>1.1146751178896275</c:v>
                      </c:pt>
                      <c:pt idx="13">
                        <c:v>1.1519472738175658</c:v>
                      </c:pt>
                      <c:pt idx="14">
                        <c:v>1.1941919265852592</c:v>
                      </c:pt>
                      <c:pt idx="15">
                        <c:v>1.2230289268493253</c:v>
                      </c:pt>
                      <c:pt idx="16">
                        <c:v>1.2531770721384752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CFC-48A2-B4C9-AADE07417F3E}"/>
                  </c:ext>
                </c:extLst>
              </c15:ser>
            </c15:filteredScatterSeries>
            <c15:filteredScatte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DefaultInputComp!$AP$4:$AP$20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0.94116467650059055</c:v>
                      </c:pt>
                      <c:pt idx="2">
                        <c:v>0.9395134045644955</c:v>
                      </c:pt>
                      <c:pt idx="3">
                        <c:v>0.95081896150644263</c:v>
                      </c:pt>
                      <c:pt idx="4">
                        <c:v>0.95287095762921747</c:v>
                      </c:pt>
                      <c:pt idx="5">
                        <c:v>0.97164978532696333</c:v>
                      </c:pt>
                      <c:pt idx="6">
                        <c:v>1.0049618584530426</c:v>
                      </c:pt>
                      <c:pt idx="7">
                        <c:v>1.0420088957582598</c:v>
                      </c:pt>
                      <c:pt idx="8">
                        <c:v>1.0556798433829759</c:v>
                      </c:pt>
                      <c:pt idx="9">
                        <c:v>1.1284842548037304</c:v>
                      </c:pt>
                      <c:pt idx="10">
                        <c:v>1.1967680777827305</c:v>
                      </c:pt>
                      <c:pt idx="11">
                        <c:v>1.2369551123770177</c:v>
                      </c:pt>
                      <c:pt idx="12">
                        <c:v>1.2718227710747063</c:v>
                      </c:pt>
                      <c:pt idx="13">
                        <c:v>1.3112971423394684</c:v>
                      </c:pt>
                      <c:pt idx="14">
                        <c:v>1.3546106032200498</c:v>
                      </c:pt>
                      <c:pt idx="15">
                        <c:v>1.3845659183201804</c:v>
                      </c:pt>
                      <c:pt idx="16">
                        <c:v>1.4100154647539036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CFC-48A2-B4C9-AADE07417F3E}"/>
                  </c:ext>
                </c:extLst>
              </c15:ser>
            </c15:filteredScatterSeries>
          </c:ext>
        </c:extLst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E-4838-9C80-34A3C0F49C17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2E-4838-9C80-34A3C0F49C17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2E-4838-9C80-34A3C0F49C17}"/>
            </c:ext>
          </c:extLst>
        </c:ser>
        <c:ser>
          <c:idx val="7"/>
          <c:order val="7"/>
          <c:tx>
            <c:strRef>
              <c:f>DefaultInputComp!$U$3</c:f>
              <c:strCache>
                <c:ptCount val="1"/>
                <c:pt idx="0">
                  <c:v>pop_Southeast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DefaultInputComp!$U$4:$U$20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1.0398767878325308</c:v>
                </c:pt>
                <c:pt idx="2">
                  <c:v>1.0744242724049815</c:v>
                </c:pt>
                <c:pt idx="3">
                  <c:v>1.1079979825739887</c:v>
                </c:pt>
                <c:pt idx="4">
                  <c:v>1.1385402275559997</c:v>
                </c:pt>
                <c:pt idx="5">
                  <c:v>1.1652237118339994</c:v>
                </c:pt>
                <c:pt idx="6">
                  <c:v>1.1889837728887835</c:v>
                </c:pt>
                <c:pt idx="7">
                  <c:v>1.2104460587087742</c:v>
                </c:pt>
                <c:pt idx="8">
                  <c:v>1.2313051062076601</c:v>
                </c:pt>
                <c:pt idx="9">
                  <c:v>1.2522568262578546</c:v>
                </c:pt>
                <c:pt idx="10">
                  <c:v>1.2739671514794155</c:v>
                </c:pt>
                <c:pt idx="11">
                  <c:v>1.295963335688415</c:v>
                </c:pt>
                <c:pt idx="12">
                  <c:v>1.3174167851579044</c:v>
                </c:pt>
                <c:pt idx="13">
                  <c:v>1.3375172822690917</c:v>
                </c:pt>
                <c:pt idx="14">
                  <c:v>1.355941129102729</c:v>
                </c:pt>
                <c:pt idx="15">
                  <c:v>1.3728604589465658</c:v>
                </c:pt>
                <c:pt idx="16">
                  <c:v>1.388817313751445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9-BB2E-4838-9C80-34A3C0F49C17}"/>
            </c:ext>
          </c:extLst>
        </c:ser>
        <c:ser>
          <c:idx val="17"/>
          <c:order val="14"/>
          <c:tx>
            <c:strRef>
              <c:f>DefaultInputComp!$AG$3</c:f>
              <c:strCache>
                <c:ptCount val="1"/>
                <c:pt idx="0">
                  <c:v>Southeast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DefaultInputComp!$AG$4:$AG$20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1.1610402289064434</c:v>
                </c:pt>
                <c:pt idx="3">
                  <c:v>1.1921690373260754</c:v>
                </c:pt>
                <c:pt idx="4">
                  <c:v>1.2120219880835059</c:v>
                </c:pt>
                <c:pt idx="5">
                  <c:v>1.2512520642401903</c:v>
                </c:pt>
                <c:pt idx="6">
                  <c:v>1.3011562444354698</c:v>
                </c:pt>
                <c:pt idx="7">
                  <c:v>1.3538984289602132</c:v>
                </c:pt>
                <c:pt idx="8">
                  <c:v>1.4016530353153229</c:v>
                </c:pt>
                <c:pt idx="9">
                  <c:v>1.4537138572193444</c:v>
                </c:pt>
                <c:pt idx="10">
                  <c:v>1.5038233666558232</c:v>
                </c:pt>
                <c:pt idx="11">
                  <c:v>1.5504392068837742</c:v>
                </c:pt>
                <c:pt idx="12">
                  <c:v>1.5962488873561782</c:v>
                </c:pt>
                <c:pt idx="13">
                  <c:v>1.6414851624280296</c:v>
                </c:pt>
                <c:pt idx="14">
                  <c:v>1.689358443022964</c:v>
                </c:pt>
                <c:pt idx="15">
                  <c:v>1.7389109398347058</c:v>
                </c:pt>
                <c:pt idx="16">
                  <c:v>1.7888251475691488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F-BB2E-4838-9C80-34A3C0F49C17}"/>
            </c:ext>
          </c:extLst>
        </c:ser>
        <c:ser>
          <c:idx val="24"/>
          <c:order val="21"/>
          <c:tx>
            <c:strRef>
              <c:f>DefaultInputComp!$AN$3</c:f>
              <c:strCache>
                <c:ptCount val="1"/>
                <c:pt idx="0">
                  <c:v>Southeast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DefaultInputComp!$AN$4:$AN$20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0.92735418491618704</c:v>
                </c:pt>
                <c:pt idx="2">
                  <c:v>0.89744207389208352</c:v>
                </c:pt>
                <c:pt idx="3">
                  <c:v>0.90313104819687373</c:v>
                </c:pt>
                <c:pt idx="4">
                  <c:v>0.89501268383482979</c:v>
                </c:pt>
                <c:pt idx="5">
                  <c:v>0.89301219745301685</c:v>
                </c:pt>
                <c:pt idx="6">
                  <c:v>0.88479199972396572</c:v>
                </c:pt>
                <c:pt idx="7">
                  <c:v>0.88370579809355965</c:v>
                </c:pt>
                <c:pt idx="8">
                  <c:v>0.90233835901809611</c:v>
                </c:pt>
                <c:pt idx="9">
                  <c:v>0.95485357978422247</c:v>
                </c:pt>
                <c:pt idx="10">
                  <c:v>1.0103465159314522</c:v>
                </c:pt>
                <c:pt idx="11">
                  <c:v>1.0392110116438011</c:v>
                </c:pt>
                <c:pt idx="12">
                  <c:v>1.0636973135848353</c:v>
                </c:pt>
                <c:pt idx="13">
                  <c:v>1.0879775170117898</c:v>
                </c:pt>
                <c:pt idx="14">
                  <c:v>1.1126467533272764</c:v>
                </c:pt>
                <c:pt idx="15">
                  <c:v>1.1326185290251409</c:v>
                </c:pt>
                <c:pt idx="16">
                  <c:v>1.1541992885031593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15-BB2E-4838-9C80-34A3C0F49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DefaultInputComp!$Q$3</c15:sqref>
                        </c15:formulaRef>
                      </c:ext>
                    </c:extLst>
                    <c:strCache>
                      <c:ptCount val="1"/>
                      <c:pt idx="0">
                        <c:v>pop_Midwest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DefaultInputComp!$Q$4:$Q$20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1.0291459250541788</c:v>
                      </c:pt>
                      <c:pt idx="2">
                        <c:v>1.0549093151230389</c:v>
                      </c:pt>
                      <c:pt idx="3">
                        <c:v>1.0805630821192223</c:v>
                      </c:pt>
                      <c:pt idx="4">
                        <c:v>1.1024834545127387</c:v>
                      </c:pt>
                      <c:pt idx="5">
                        <c:v>1.1188975647705328</c:v>
                      </c:pt>
                      <c:pt idx="6">
                        <c:v>1.1313424802210086</c:v>
                      </c:pt>
                      <c:pt idx="7">
                        <c:v>1.1412560546138373</c:v>
                      </c:pt>
                      <c:pt idx="8">
                        <c:v>1.1507126581666793</c:v>
                      </c:pt>
                      <c:pt idx="9">
                        <c:v>1.1603846830233551</c:v>
                      </c:pt>
                      <c:pt idx="10">
                        <c:v>1.1708441774596217</c:v>
                      </c:pt>
                      <c:pt idx="11">
                        <c:v>1.1816870103910178</c:v>
                      </c:pt>
                      <c:pt idx="12">
                        <c:v>1.1920456863686966</c:v>
                      </c:pt>
                      <c:pt idx="13">
                        <c:v>1.2012399225271133</c:v>
                      </c:pt>
                      <c:pt idx="14">
                        <c:v>1.2089255920514785</c:v>
                      </c:pt>
                      <c:pt idx="15">
                        <c:v>1.2153623481696476</c:v>
                      </c:pt>
                      <c:pt idx="16">
                        <c:v>1.2277837554247548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BB2E-4838-9C80-34A3C0F49C1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DefaultInputComp!$R$3</c15:sqref>
                        </c15:formulaRef>
                      </c:ext>
                    </c:extLst>
                    <c:strCache>
                      <c:ptCount val="1"/>
                      <c:pt idx="0">
                        <c:v>pop_Northeast</c:v>
                      </c:pt>
                    </c:strCache>
                  </c:strRef>
                </c:tx>
                <c:spPr>
                  <a:ln w="158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DefaultInputComp!$R$4:$R$20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1.0282249511956387</c:v>
                      </c:pt>
                      <c:pt idx="2">
                        <c:v>1.0536944605620238</c:v>
                      </c:pt>
                      <c:pt idx="3">
                        <c:v>1.0787019349648175</c:v>
                      </c:pt>
                      <c:pt idx="4">
                        <c:v>1.1013658783314457</c:v>
                      </c:pt>
                      <c:pt idx="5">
                        <c:v>1.1213599024926606</c:v>
                      </c:pt>
                      <c:pt idx="6">
                        <c:v>1.1391682322465511</c:v>
                      </c:pt>
                      <c:pt idx="7">
                        <c:v>1.1553663814814101</c:v>
                      </c:pt>
                      <c:pt idx="8">
                        <c:v>1.1711186963191733</c:v>
                      </c:pt>
                      <c:pt idx="9">
                        <c:v>1.1869174868423562</c:v>
                      </c:pt>
                      <c:pt idx="10">
                        <c:v>1.2035497461206328</c:v>
                      </c:pt>
                      <c:pt idx="11">
                        <c:v>1.2208727762966265</c:v>
                      </c:pt>
                      <c:pt idx="12">
                        <c:v>1.2380124159321324</c:v>
                      </c:pt>
                      <c:pt idx="13">
                        <c:v>1.2541687610307657</c:v>
                      </c:pt>
                      <c:pt idx="14">
                        <c:v>1.2685613690612054</c:v>
                      </c:pt>
                      <c:pt idx="15">
                        <c:v>1.2814398730574705</c:v>
                      </c:pt>
                      <c:pt idx="16">
                        <c:v>1.2957278098525529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B2E-4838-9C80-34A3C0F49C1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DefaultInputComp!$S$3</c15:sqref>
                        </c15:formulaRef>
                      </c:ext>
                    </c:extLst>
                    <c:strCache>
                      <c:ptCount val="1"/>
                      <c:pt idx="0">
                        <c:v>pop_Northern.Plains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DefaultInputComp!$S$4:$S$20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1.0570194607787546</c:v>
                      </c:pt>
                      <c:pt idx="2">
                        <c:v>1.1085975028464441</c:v>
                      </c:pt>
                      <c:pt idx="3">
                        <c:v>1.1592223779630229</c:v>
                      </c:pt>
                      <c:pt idx="4">
                        <c:v>1.2048917399943941</c:v>
                      </c:pt>
                      <c:pt idx="5">
                        <c:v>1.2434332744861958</c:v>
                      </c:pt>
                      <c:pt idx="6">
                        <c:v>1.2771504368523521</c:v>
                      </c:pt>
                      <c:pt idx="7">
                        <c:v>1.3073057174028955</c:v>
                      </c:pt>
                      <c:pt idx="8">
                        <c:v>1.3362367368762131</c:v>
                      </c:pt>
                      <c:pt idx="9">
                        <c:v>1.364822110949039</c:v>
                      </c:pt>
                      <c:pt idx="10">
                        <c:v>1.3938236779347497</c:v>
                      </c:pt>
                      <c:pt idx="11">
                        <c:v>1.422624187110787</c:v>
                      </c:pt>
                      <c:pt idx="12">
                        <c:v>1.4501732701524226</c:v>
                      </c:pt>
                      <c:pt idx="13">
                        <c:v>1.4755699180121684</c:v>
                      </c:pt>
                      <c:pt idx="14">
                        <c:v>1.498535453048615</c:v>
                      </c:pt>
                      <c:pt idx="15">
                        <c:v>1.5195110463538544</c:v>
                      </c:pt>
                      <c:pt idx="16">
                        <c:v>1.5376087116223629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B2E-4838-9C80-34A3C0F49C1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DefaultInputComp!$T$3</c15:sqref>
                        </c15:formulaRef>
                      </c:ext>
                    </c:extLst>
                    <c:strCache>
                      <c:ptCount val="1"/>
                      <c:pt idx="0">
                        <c:v>pop_Northwest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DefaultInputComp!$T$4:$T$20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1.0311176361115413</c:v>
                      </c:pt>
                      <c:pt idx="2">
                        <c:v>1.0571736181256575</c:v>
                      </c:pt>
                      <c:pt idx="3">
                        <c:v>1.0825718107557745</c:v>
                      </c:pt>
                      <c:pt idx="4">
                        <c:v>1.1052372896859572</c:v>
                      </c:pt>
                      <c:pt idx="5">
                        <c:v>1.1236556798963409</c:v>
                      </c:pt>
                      <c:pt idx="6">
                        <c:v>1.1387315249837318</c:v>
                      </c:pt>
                      <c:pt idx="7">
                        <c:v>1.1515299894147621</c:v>
                      </c:pt>
                      <c:pt idx="8">
                        <c:v>1.1637092618588916</c:v>
                      </c:pt>
                      <c:pt idx="9">
                        <c:v>1.1757919596702657</c:v>
                      </c:pt>
                      <c:pt idx="10">
                        <c:v>1.1885233939055462</c:v>
                      </c:pt>
                      <c:pt idx="11">
                        <c:v>1.2014039500264007</c:v>
                      </c:pt>
                      <c:pt idx="12">
                        <c:v>1.2135063472496292</c:v>
                      </c:pt>
                      <c:pt idx="13">
                        <c:v>1.2243356168176747</c:v>
                      </c:pt>
                      <c:pt idx="14">
                        <c:v>1.23361756393941</c:v>
                      </c:pt>
                      <c:pt idx="15">
                        <c:v>1.2416729355512202</c:v>
                      </c:pt>
                      <c:pt idx="16">
                        <c:v>1.2546740468223261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B2E-4838-9C80-34A3C0F49C17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DefaultInputComp!$V$3</c15:sqref>
                        </c15:formulaRef>
                      </c:ext>
                    </c:extLst>
                    <c:strCache>
                      <c:ptCount val="1"/>
                      <c:pt idx="0">
                        <c:v>pop_Southern.Plains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DefaultInputComp!$V$4:$V$20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1.0681763596378906</c:v>
                      </c:pt>
                      <c:pt idx="2">
                        <c:v>1.1313729716274032</c:v>
                      </c:pt>
                      <c:pt idx="3">
                        <c:v>1.1936542896064533</c:v>
                      </c:pt>
                      <c:pt idx="4">
                        <c:v>1.2533398785400058</c:v>
                      </c:pt>
                      <c:pt idx="5">
                        <c:v>1.3084032399562846</c:v>
                      </c:pt>
                      <c:pt idx="6">
                        <c:v>1.3585370026204124</c:v>
                      </c:pt>
                      <c:pt idx="7">
                        <c:v>1.4042056808962382</c:v>
                      </c:pt>
                      <c:pt idx="8">
                        <c:v>1.4474708837242694</c:v>
                      </c:pt>
                      <c:pt idx="9">
                        <c:v>1.4892531162216931</c:v>
                      </c:pt>
                      <c:pt idx="10">
                        <c:v>1.530529551734324</c:v>
                      </c:pt>
                      <c:pt idx="11">
                        <c:v>1.5707693683586677</c:v>
                      </c:pt>
                      <c:pt idx="12">
                        <c:v>1.6088663578904445</c:v>
                      </c:pt>
                      <c:pt idx="13">
                        <c:v>1.6441144741647267</c:v>
                      </c:pt>
                      <c:pt idx="14">
                        <c:v>1.6765610178966006</c:v>
                      </c:pt>
                      <c:pt idx="15">
                        <c:v>1.7065605325691713</c:v>
                      </c:pt>
                      <c:pt idx="16">
                        <c:v>1.7281300027042952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B2E-4838-9C80-34A3C0F49C17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DefaultInputComp!$W$3</c15:sqref>
                        </c15:formulaRef>
                      </c:ext>
                    </c:extLst>
                    <c:strCache>
                      <c:ptCount val="1"/>
                      <c:pt idx="0">
                        <c:v>pop_Southwest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DefaultInputComp!$W$4:$W$20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1.0619175791863933</c:v>
                      </c:pt>
                      <c:pt idx="2">
                        <c:v>1.1200831710541979</c:v>
                      </c:pt>
                      <c:pt idx="3">
                        <c:v>1.1768486713558171</c:v>
                      </c:pt>
                      <c:pt idx="4">
                        <c:v>1.231775895829367</c:v>
                      </c:pt>
                      <c:pt idx="5">
                        <c:v>1.2842762298433907</c:v>
                      </c:pt>
                      <c:pt idx="6">
                        <c:v>1.3337901543653177</c:v>
                      </c:pt>
                      <c:pt idx="7">
                        <c:v>1.3803266398566683</c:v>
                      </c:pt>
                      <c:pt idx="8">
                        <c:v>1.4246809801573586</c:v>
                      </c:pt>
                      <c:pt idx="9">
                        <c:v>1.4672102555990709</c:v>
                      </c:pt>
                      <c:pt idx="10">
                        <c:v>1.5091022917212846</c:v>
                      </c:pt>
                      <c:pt idx="11">
                        <c:v>1.5501931216514648</c:v>
                      </c:pt>
                      <c:pt idx="12">
                        <c:v>1.5894356112332093</c:v>
                      </c:pt>
                      <c:pt idx="13">
                        <c:v>1.6261158888869602</c:v>
                      </c:pt>
                      <c:pt idx="14">
                        <c:v>1.6598598729468943</c:v>
                      </c:pt>
                      <c:pt idx="15">
                        <c:v>1.6909240114442885</c:v>
                      </c:pt>
                      <c:pt idx="16">
                        <c:v>1.7125337384076749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B2E-4838-9C80-34A3C0F49C17}"/>
                  </c:ext>
                </c:extLst>
              </c15:ser>
            </c15:filteredScatterSeries>
            <c15:filteredScatte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DefaultInputComp!$AC$4:$AC$20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1.050592656901594</c:v>
                      </c:pt>
                      <c:pt idx="2">
                        <c:v>1.050592656901594</c:v>
                      </c:pt>
                      <c:pt idx="3">
                        <c:v>1.050592656901594</c:v>
                      </c:pt>
                      <c:pt idx="4">
                        <c:v>1.050592656901594</c:v>
                      </c:pt>
                      <c:pt idx="5">
                        <c:v>1.050592656901594</c:v>
                      </c:pt>
                      <c:pt idx="6">
                        <c:v>1.050592656901594</c:v>
                      </c:pt>
                      <c:pt idx="7">
                        <c:v>1.050592656901594</c:v>
                      </c:pt>
                      <c:pt idx="8">
                        <c:v>1.050592656901594</c:v>
                      </c:pt>
                      <c:pt idx="9">
                        <c:v>1.050592656901594</c:v>
                      </c:pt>
                      <c:pt idx="10">
                        <c:v>1.077128929695802</c:v>
                      </c:pt>
                      <c:pt idx="11">
                        <c:v>1.1139686093933425</c:v>
                      </c:pt>
                      <c:pt idx="12">
                        <c:v>1.1503631987841609</c:v>
                      </c:pt>
                      <c:pt idx="13">
                        <c:v>1.1868733044883495</c:v>
                      </c:pt>
                      <c:pt idx="14">
                        <c:v>1.222191209929768</c:v>
                      </c:pt>
                      <c:pt idx="15">
                        <c:v>1.2556341678622815</c:v>
                      </c:pt>
                      <c:pt idx="16">
                        <c:v>1.292618424816643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B2E-4838-9C80-34A3C0F49C17}"/>
                  </c:ext>
                </c:extLst>
              </c15:ser>
            </c15:filteredScatterSeries>
            <c15:filteredScatte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DefaultInputComp!$AD$4:$AD$20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1.0872503926736099</c:v>
                      </c:pt>
                      <c:pt idx="2">
                        <c:v>1.0872503926736099</c:v>
                      </c:pt>
                      <c:pt idx="3">
                        <c:v>1.0872503926736099</c:v>
                      </c:pt>
                      <c:pt idx="4">
                        <c:v>1.0872503926736099</c:v>
                      </c:pt>
                      <c:pt idx="5">
                        <c:v>1.0872503926736099</c:v>
                      </c:pt>
                      <c:pt idx="6">
                        <c:v>1.0872503926736099</c:v>
                      </c:pt>
                      <c:pt idx="7">
                        <c:v>1.0872503926736099</c:v>
                      </c:pt>
                      <c:pt idx="8">
                        <c:v>1.0872503926736099</c:v>
                      </c:pt>
                      <c:pt idx="9">
                        <c:v>1.0872503926736099</c:v>
                      </c:pt>
                      <c:pt idx="10">
                        <c:v>1.118657295735209</c:v>
                      </c:pt>
                      <c:pt idx="11">
                        <c:v>1.1607058868947431</c:v>
                      </c:pt>
                      <c:pt idx="12">
                        <c:v>1.2034838766198921</c:v>
                      </c:pt>
                      <c:pt idx="13">
                        <c:v>1.2453779384915282</c:v>
                      </c:pt>
                      <c:pt idx="14">
                        <c:v>1.2875786561899096</c:v>
                      </c:pt>
                      <c:pt idx="15">
                        <c:v>1.3292875372691295</c:v>
                      </c:pt>
                      <c:pt idx="16">
                        <c:v>1.3727032838229829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B2E-4838-9C80-34A3C0F49C17}"/>
                  </c:ext>
                </c:extLst>
              </c15:ser>
            </c15:filteredScatterSeries>
            <c15:filteredScatte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DefaultInputComp!$AE$4:$AE$20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1.0554564532872985</c:v>
                      </c:pt>
                      <c:pt idx="2">
                        <c:v>1.0554564532872985</c:v>
                      </c:pt>
                      <c:pt idx="3">
                        <c:v>1.0554564532872985</c:v>
                      </c:pt>
                      <c:pt idx="4">
                        <c:v>1.0825808488103603</c:v>
                      </c:pt>
                      <c:pt idx="5">
                        <c:v>1.1390350703725762</c:v>
                      </c:pt>
                      <c:pt idx="6">
                        <c:v>1.2028922965351565</c:v>
                      </c:pt>
                      <c:pt idx="7">
                        <c:v>1.2673907218708056</c:v>
                      </c:pt>
                      <c:pt idx="8">
                        <c:v>1.3256674226526506</c:v>
                      </c:pt>
                      <c:pt idx="9">
                        <c:v>1.3871486578360723</c:v>
                      </c:pt>
                      <c:pt idx="10">
                        <c:v>1.445384372721626</c:v>
                      </c:pt>
                      <c:pt idx="11">
                        <c:v>1.5060871885524549</c:v>
                      </c:pt>
                      <c:pt idx="12">
                        <c:v>1.5621948547962454</c:v>
                      </c:pt>
                      <c:pt idx="13">
                        <c:v>1.6291235493146088</c:v>
                      </c:pt>
                      <c:pt idx="14">
                        <c:v>1.6894072861717451</c:v>
                      </c:pt>
                      <c:pt idx="15">
                        <c:v>1.7504463023156698</c:v>
                      </c:pt>
                      <c:pt idx="16">
                        <c:v>1.8093671233883457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B2E-4838-9C80-34A3C0F49C17}"/>
                  </c:ext>
                </c:extLst>
              </c15:ser>
            </c15:filteredScatterSeries>
            <c15:filteredScatte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DefaultInputComp!$AF$4:$AF$20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1.0374862849481519</c:v>
                      </c:pt>
                      <c:pt idx="3">
                        <c:v>1.0722579381770967</c:v>
                      </c:pt>
                      <c:pt idx="4">
                        <c:v>1.1038990499420753</c:v>
                      </c:pt>
                      <c:pt idx="5">
                        <c:v>1.155063491674698</c:v>
                      </c:pt>
                      <c:pt idx="6">
                        <c:v>1.2178276379180246</c:v>
                      </c:pt>
                      <c:pt idx="7">
                        <c:v>1.2783566458385385</c:v>
                      </c:pt>
                      <c:pt idx="8">
                        <c:v>1.3350355519693951</c:v>
                      </c:pt>
                      <c:pt idx="9">
                        <c:v>1.3878721730313208</c:v>
                      </c:pt>
                      <c:pt idx="10">
                        <c:v>1.4394735087730115</c:v>
                      </c:pt>
                      <c:pt idx="11">
                        <c:v>1.4906964044269582</c:v>
                      </c:pt>
                      <c:pt idx="12">
                        <c:v>1.5390440576521336</c:v>
                      </c:pt>
                      <c:pt idx="13">
                        <c:v>1.5872445336429459</c:v>
                      </c:pt>
                      <c:pt idx="14">
                        <c:v>1.6384645387439407</c:v>
                      </c:pt>
                      <c:pt idx="15">
                        <c:v>1.6897816312936791</c:v>
                      </c:pt>
                      <c:pt idx="16">
                        <c:v>1.7452192032800906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B2E-4838-9C80-34A3C0F49C17}"/>
                  </c:ext>
                </c:extLst>
              </c15:ser>
            </c15:filteredScatterSeries>
            <c15:filteredScatte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DefaultInputComp!$AH$4:$AH$20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1.046455473072964</c:v>
                      </c:pt>
                      <c:pt idx="2">
                        <c:v>1.2135497221119707</c:v>
                      </c:pt>
                      <c:pt idx="3">
                        <c:v>1.2826595297614798</c:v>
                      </c:pt>
                      <c:pt idx="4">
                        <c:v>1.341041528078736</c:v>
                      </c:pt>
                      <c:pt idx="5">
                        <c:v>1.4142719611978425</c:v>
                      </c:pt>
                      <c:pt idx="6">
                        <c:v>1.4934659334638285</c:v>
                      </c:pt>
                      <c:pt idx="7">
                        <c:v>1.5750208075208172</c:v>
                      </c:pt>
                      <c:pt idx="8">
                        <c:v>1.6511926306526032</c:v>
                      </c:pt>
                      <c:pt idx="9">
                        <c:v>1.7209527512555287</c:v>
                      </c:pt>
                      <c:pt idx="10">
                        <c:v>1.7865729491773894</c:v>
                      </c:pt>
                      <c:pt idx="11">
                        <c:v>1.8538660688350632</c:v>
                      </c:pt>
                      <c:pt idx="12">
                        <c:v>1.9186469190345887</c:v>
                      </c:pt>
                      <c:pt idx="13">
                        <c:v>1.9859498440415211</c:v>
                      </c:pt>
                      <c:pt idx="14">
                        <c:v>2.0572053706117219</c:v>
                      </c:pt>
                      <c:pt idx="15">
                        <c:v>2.13286210844129</c:v>
                      </c:pt>
                      <c:pt idx="16">
                        <c:v>2.2014362254001254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B2E-4838-9C80-34A3C0F49C17}"/>
                  </c:ext>
                </c:extLst>
              </c15:ser>
            </c15:filteredScatterSeries>
            <c15:filteredScatte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DefaultInputComp!$AI$4:$AI$20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1.0140114881193205</c:v>
                      </c:pt>
                      <c:pt idx="2">
                        <c:v>1.0721540861935577</c:v>
                      </c:pt>
                      <c:pt idx="3">
                        <c:v>1.1289984007898746</c:v>
                      </c:pt>
                      <c:pt idx="4">
                        <c:v>1.1801413794473516</c:v>
                      </c:pt>
                      <c:pt idx="5">
                        <c:v>1.2556220540508227</c:v>
                      </c:pt>
                      <c:pt idx="6">
                        <c:v>1.3482512814078786</c:v>
                      </c:pt>
                      <c:pt idx="7">
                        <c:v>1.4464988529691902</c:v>
                      </c:pt>
                      <c:pt idx="8">
                        <c:v>1.5416696441115059</c:v>
                      </c:pt>
                      <c:pt idx="9">
                        <c:v>1.6348142843464728</c:v>
                      </c:pt>
                      <c:pt idx="10">
                        <c:v>1.7250187642199741</c:v>
                      </c:pt>
                      <c:pt idx="11">
                        <c:v>1.8165694612455505</c:v>
                      </c:pt>
                      <c:pt idx="12">
                        <c:v>1.9084282781386843</c:v>
                      </c:pt>
                      <c:pt idx="13">
                        <c:v>2.0009008926547383</c:v>
                      </c:pt>
                      <c:pt idx="14">
                        <c:v>2.0960590857299213</c:v>
                      </c:pt>
                      <c:pt idx="15">
                        <c:v>2.1909913760464201</c:v>
                      </c:pt>
                      <c:pt idx="16">
                        <c:v>2.2808913209608064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B2E-4838-9C80-34A3C0F49C17}"/>
                  </c:ext>
                </c:extLst>
              </c15:ser>
            </c15:filteredScatterSeries>
            <c15:filteredScatte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DefaultInputComp!$AJ$4:$AJ$20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0.92777724627322333</c:v>
                      </c:pt>
                      <c:pt idx="2">
                        <c:v>0.90716887253229461</c:v>
                      </c:pt>
                      <c:pt idx="3">
                        <c:v>0.91746570596756782</c:v>
                      </c:pt>
                      <c:pt idx="4">
                        <c:v>0.9187176374735524</c:v>
                      </c:pt>
                      <c:pt idx="5">
                        <c:v>0.91793990851437668</c:v>
                      </c:pt>
                      <c:pt idx="6">
                        <c:v>0.93668053724340694</c:v>
                      </c:pt>
                      <c:pt idx="7">
                        <c:v>0.94740882188893061</c:v>
                      </c:pt>
                      <c:pt idx="8">
                        <c:v>0.96050317939477137</c:v>
                      </c:pt>
                      <c:pt idx="9">
                        <c:v>1.0159086139980469</c:v>
                      </c:pt>
                      <c:pt idx="10">
                        <c:v>1.0750399981140288</c:v>
                      </c:pt>
                      <c:pt idx="11">
                        <c:v>1.1153798568640731</c:v>
                      </c:pt>
                      <c:pt idx="12">
                        <c:v>1.1503445995812287</c:v>
                      </c:pt>
                      <c:pt idx="13">
                        <c:v>1.1849478080376228</c:v>
                      </c:pt>
                      <c:pt idx="14">
                        <c:v>1.2197850931295005</c:v>
                      </c:pt>
                      <c:pt idx="15">
                        <c:v>1.252402439303685</c:v>
                      </c:pt>
                      <c:pt idx="16">
                        <c:v>1.2863405713621725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B2E-4838-9C80-34A3C0F49C17}"/>
                  </c:ext>
                </c:extLst>
              </c15:ser>
            </c15:filteredScatterSeries>
            <c15:filteredScatte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DefaultInputComp!$AK$4:$AK$20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1.0139933732686801</c:v>
                      </c:pt>
                      <c:pt idx="2">
                        <c:v>0.99618013386722448</c:v>
                      </c:pt>
                      <c:pt idx="3">
                        <c:v>1.0044432458982335</c:v>
                      </c:pt>
                      <c:pt idx="4">
                        <c:v>1.0077292130792777</c:v>
                      </c:pt>
                      <c:pt idx="5">
                        <c:v>1.0144551679670792</c:v>
                      </c:pt>
                      <c:pt idx="6">
                        <c:v>1.0202768056303582</c:v>
                      </c:pt>
                      <c:pt idx="7">
                        <c:v>1.0293603639328734</c:v>
                      </c:pt>
                      <c:pt idx="8">
                        <c:v>1.0374920700292254</c:v>
                      </c:pt>
                      <c:pt idx="9">
                        <c:v>1.0759042900804485</c:v>
                      </c:pt>
                      <c:pt idx="10">
                        <c:v>1.1127270121800064</c:v>
                      </c:pt>
                      <c:pt idx="11">
                        <c:v>1.155487507700574</c:v>
                      </c:pt>
                      <c:pt idx="12">
                        <c:v>1.1884979226786159</c:v>
                      </c:pt>
                      <c:pt idx="13">
                        <c:v>1.2215169943239907</c:v>
                      </c:pt>
                      <c:pt idx="14">
                        <c:v>1.2529403984655143</c:v>
                      </c:pt>
                      <c:pt idx="15">
                        <c:v>1.2763228722086704</c:v>
                      </c:pt>
                      <c:pt idx="16">
                        <c:v>1.3035478363550872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B2E-4838-9C80-34A3C0F49C17}"/>
                  </c:ext>
                </c:extLst>
              </c15:ser>
            </c15:filteredScatterSeries>
            <c15:filteredScatte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DefaultInputComp!$AL$4:$AL$20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0.92506828316147804</c:v>
                      </c:pt>
                      <c:pt idx="2">
                        <c:v>0.93477138456051567</c:v>
                      </c:pt>
                      <c:pt idx="3">
                        <c:v>0.96523172447203565</c:v>
                      </c:pt>
                      <c:pt idx="4">
                        <c:v>0.97528158125412256</c:v>
                      </c:pt>
                      <c:pt idx="5">
                        <c:v>1.0208724507059608</c:v>
                      </c:pt>
                      <c:pt idx="6">
                        <c:v>1.0719429883351561</c:v>
                      </c:pt>
                      <c:pt idx="7">
                        <c:v>1.0985471252260335</c:v>
                      </c:pt>
                      <c:pt idx="8">
                        <c:v>1.1137132214420675</c:v>
                      </c:pt>
                      <c:pt idx="9">
                        <c:v>1.088391232960926</c:v>
                      </c:pt>
                      <c:pt idx="10">
                        <c:v>1.0756670015164385</c:v>
                      </c:pt>
                      <c:pt idx="11">
                        <c:v>1.0901299431584381</c:v>
                      </c:pt>
                      <c:pt idx="12">
                        <c:v>1.1292462235514293</c:v>
                      </c:pt>
                      <c:pt idx="13">
                        <c:v>1.1549109785371825</c:v>
                      </c:pt>
                      <c:pt idx="14">
                        <c:v>1.168503146174674</c:v>
                      </c:pt>
                      <c:pt idx="15">
                        <c:v>1.1714911087170901</c:v>
                      </c:pt>
                      <c:pt idx="16">
                        <c:v>1.1827744648124572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B2E-4838-9C80-34A3C0F49C17}"/>
                  </c:ext>
                </c:extLst>
              </c15:ser>
            </c15:filteredScatterSeries>
            <c15:filteredScatte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DefaultInputComp!$AM$4:$AM$20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0.86487493421939188</c:v>
                      </c:pt>
                      <c:pt idx="2">
                        <c:v>0.83735177012073492</c:v>
                      </c:pt>
                      <c:pt idx="3">
                        <c:v>0.70302614211653802</c:v>
                      </c:pt>
                      <c:pt idx="4">
                        <c:v>0.69936415777179051</c:v>
                      </c:pt>
                      <c:pt idx="5">
                        <c:v>0.69926949770682989</c:v>
                      </c:pt>
                      <c:pt idx="6">
                        <c:v>0.74243553293215181</c:v>
                      </c:pt>
                      <c:pt idx="7">
                        <c:v>0.71264277859197567</c:v>
                      </c:pt>
                      <c:pt idx="8">
                        <c:v>0.82051743524425935</c:v>
                      </c:pt>
                      <c:pt idx="9">
                        <c:v>0.9855231175472714</c:v>
                      </c:pt>
                      <c:pt idx="10">
                        <c:v>1.163512181288024</c:v>
                      </c:pt>
                      <c:pt idx="11">
                        <c:v>1.2802763872451561</c:v>
                      </c:pt>
                      <c:pt idx="12">
                        <c:v>1.3567452054534479</c:v>
                      </c:pt>
                      <c:pt idx="13">
                        <c:v>1.4346670959387975</c:v>
                      </c:pt>
                      <c:pt idx="14">
                        <c:v>1.5050872155037891</c:v>
                      </c:pt>
                      <c:pt idx="15">
                        <c:v>1.5668672005688853</c:v>
                      </c:pt>
                      <c:pt idx="16">
                        <c:v>1.6247766407793554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2E-4838-9C80-34A3C0F49C17}"/>
                  </c:ext>
                </c:extLst>
              </c15:ser>
            </c15:filteredScatterSeries>
            <c15:filteredScatte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DefaultInputComp!$AO$4:$AO$20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0.85272450252723664</c:v>
                      </c:pt>
                      <c:pt idx="2">
                        <c:v>0.87110822537442534</c:v>
                      </c:pt>
                      <c:pt idx="3">
                        <c:v>0.87903875758137873</c:v>
                      </c:pt>
                      <c:pt idx="4">
                        <c:v>0.86810764968290299</c:v>
                      </c:pt>
                      <c:pt idx="5">
                        <c:v>0.88171141614838655</c:v>
                      </c:pt>
                      <c:pt idx="6">
                        <c:v>0.89660863650148626</c:v>
                      </c:pt>
                      <c:pt idx="7">
                        <c:v>0.90898964795339987</c:v>
                      </c:pt>
                      <c:pt idx="8">
                        <c:v>0.91060683268412623</c:v>
                      </c:pt>
                      <c:pt idx="9">
                        <c:v>0.96871037335405774</c:v>
                      </c:pt>
                      <c:pt idx="10">
                        <c:v>1.0433216760371509</c:v>
                      </c:pt>
                      <c:pt idx="11">
                        <c:v>1.0823728506011963</c:v>
                      </c:pt>
                      <c:pt idx="12">
                        <c:v>1.1146751178896275</c:v>
                      </c:pt>
                      <c:pt idx="13">
                        <c:v>1.1519472738175658</c:v>
                      </c:pt>
                      <c:pt idx="14">
                        <c:v>1.1941919265852592</c:v>
                      </c:pt>
                      <c:pt idx="15">
                        <c:v>1.2230289268493253</c:v>
                      </c:pt>
                      <c:pt idx="16">
                        <c:v>1.2531770721384752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B2E-4838-9C80-34A3C0F49C17}"/>
                  </c:ext>
                </c:extLst>
              </c15:ser>
            </c15:filteredScatterSeries>
            <c15:filteredScatte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DefaultInputComp!$AP$4:$AP$20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0.94116467650059055</c:v>
                      </c:pt>
                      <c:pt idx="2">
                        <c:v>0.9395134045644955</c:v>
                      </c:pt>
                      <c:pt idx="3">
                        <c:v>0.95081896150644263</c:v>
                      </c:pt>
                      <c:pt idx="4">
                        <c:v>0.95287095762921747</c:v>
                      </c:pt>
                      <c:pt idx="5">
                        <c:v>0.97164978532696333</c:v>
                      </c:pt>
                      <c:pt idx="6">
                        <c:v>1.0049618584530426</c:v>
                      </c:pt>
                      <c:pt idx="7">
                        <c:v>1.0420088957582598</c:v>
                      </c:pt>
                      <c:pt idx="8">
                        <c:v>1.0556798433829759</c:v>
                      </c:pt>
                      <c:pt idx="9">
                        <c:v>1.1284842548037304</c:v>
                      </c:pt>
                      <c:pt idx="10">
                        <c:v>1.1967680777827305</c:v>
                      </c:pt>
                      <c:pt idx="11">
                        <c:v>1.2369551123770177</c:v>
                      </c:pt>
                      <c:pt idx="12">
                        <c:v>1.2718227710747063</c:v>
                      </c:pt>
                      <c:pt idx="13">
                        <c:v>1.3112971423394684</c:v>
                      </c:pt>
                      <c:pt idx="14">
                        <c:v>1.3546106032200498</c:v>
                      </c:pt>
                      <c:pt idx="15">
                        <c:v>1.3845659183201804</c:v>
                      </c:pt>
                      <c:pt idx="16">
                        <c:v>1.4100154647539036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B2E-4838-9C80-34A3C0F49C17}"/>
                  </c:ext>
                </c:extLst>
              </c15:ser>
            </c15:filteredScatterSeries>
          </c:ext>
        </c:extLst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E-4EBA-AF33-78C89D144E28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3E-4EBA-AF33-78C89D144E28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3E-4EBA-AF33-78C89D144E28}"/>
            </c:ext>
          </c:extLst>
        </c:ser>
        <c:ser>
          <c:idx val="8"/>
          <c:order val="8"/>
          <c:tx>
            <c:strRef>
              <c:f>DefaultInputComp!$V$3</c:f>
              <c:strCache>
                <c:ptCount val="1"/>
                <c:pt idx="0">
                  <c:v>pop_Southern.Plains</c:v>
                </c:pt>
              </c:strCache>
              <c:extLst xmlns:c15="http://schemas.microsoft.com/office/drawing/2012/chart"/>
            </c:strRef>
          </c:tx>
          <c:spPr>
            <a:ln w="158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DefaultInputComp!$V$4:$V$20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1.0681763596378906</c:v>
                </c:pt>
                <c:pt idx="2">
                  <c:v>1.1313729716274032</c:v>
                </c:pt>
                <c:pt idx="3">
                  <c:v>1.1936542896064533</c:v>
                </c:pt>
                <c:pt idx="4">
                  <c:v>1.2533398785400058</c:v>
                </c:pt>
                <c:pt idx="5">
                  <c:v>1.3084032399562846</c:v>
                </c:pt>
                <c:pt idx="6">
                  <c:v>1.3585370026204124</c:v>
                </c:pt>
                <c:pt idx="7">
                  <c:v>1.4042056808962382</c:v>
                </c:pt>
                <c:pt idx="8">
                  <c:v>1.4474708837242694</c:v>
                </c:pt>
                <c:pt idx="9">
                  <c:v>1.4892531162216931</c:v>
                </c:pt>
                <c:pt idx="10">
                  <c:v>1.530529551734324</c:v>
                </c:pt>
                <c:pt idx="11">
                  <c:v>1.5707693683586677</c:v>
                </c:pt>
                <c:pt idx="12">
                  <c:v>1.6088663578904445</c:v>
                </c:pt>
                <c:pt idx="13">
                  <c:v>1.6441144741647267</c:v>
                </c:pt>
                <c:pt idx="14">
                  <c:v>1.6765610178966006</c:v>
                </c:pt>
                <c:pt idx="15">
                  <c:v>1.7065605325691713</c:v>
                </c:pt>
                <c:pt idx="16">
                  <c:v>1.7281300027042952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A-A03E-4EBA-AF33-78C89D144E28}"/>
            </c:ext>
          </c:extLst>
        </c:ser>
        <c:ser>
          <c:idx val="18"/>
          <c:order val="15"/>
          <c:tx>
            <c:strRef>
              <c:f>DefaultInputComp!$AH$3</c:f>
              <c:strCache>
                <c:ptCount val="1"/>
                <c:pt idx="0">
                  <c:v>Southern Plains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DefaultInputComp!$AH$4:$AH$20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1.046455473072964</c:v>
                </c:pt>
                <c:pt idx="2">
                  <c:v>1.2135497221119707</c:v>
                </c:pt>
                <c:pt idx="3">
                  <c:v>1.2826595297614798</c:v>
                </c:pt>
                <c:pt idx="4">
                  <c:v>1.341041528078736</c:v>
                </c:pt>
                <c:pt idx="5">
                  <c:v>1.4142719611978425</c:v>
                </c:pt>
                <c:pt idx="6">
                  <c:v>1.4934659334638285</c:v>
                </c:pt>
                <c:pt idx="7">
                  <c:v>1.5750208075208172</c:v>
                </c:pt>
                <c:pt idx="8">
                  <c:v>1.6511926306526032</c:v>
                </c:pt>
                <c:pt idx="9">
                  <c:v>1.7209527512555287</c:v>
                </c:pt>
                <c:pt idx="10">
                  <c:v>1.7865729491773894</c:v>
                </c:pt>
                <c:pt idx="11">
                  <c:v>1.8538660688350632</c:v>
                </c:pt>
                <c:pt idx="12">
                  <c:v>1.9186469190345887</c:v>
                </c:pt>
                <c:pt idx="13">
                  <c:v>1.9859498440415211</c:v>
                </c:pt>
                <c:pt idx="14">
                  <c:v>2.0572053706117219</c:v>
                </c:pt>
                <c:pt idx="15">
                  <c:v>2.13286210844129</c:v>
                </c:pt>
                <c:pt idx="16">
                  <c:v>2.2014362254001254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10-A03E-4EBA-AF33-78C89D144E28}"/>
            </c:ext>
          </c:extLst>
        </c:ser>
        <c:ser>
          <c:idx val="25"/>
          <c:order val="22"/>
          <c:tx>
            <c:strRef>
              <c:f>DefaultInputComp!$AO$3</c:f>
              <c:strCache>
                <c:ptCount val="1"/>
                <c:pt idx="0">
                  <c:v>Southern Plains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DefaultInputComp!$AO$4:$AO$20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0.85272450252723664</c:v>
                </c:pt>
                <c:pt idx="2">
                  <c:v>0.87110822537442534</c:v>
                </c:pt>
                <c:pt idx="3">
                  <c:v>0.87903875758137873</c:v>
                </c:pt>
                <c:pt idx="4">
                  <c:v>0.86810764968290299</c:v>
                </c:pt>
                <c:pt idx="5">
                  <c:v>0.88171141614838655</c:v>
                </c:pt>
                <c:pt idx="6">
                  <c:v>0.89660863650148626</c:v>
                </c:pt>
                <c:pt idx="7">
                  <c:v>0.90898964795339987</c:v>
                </c:pt>
                <c:pt idx="8">
                  <c:v>0.91060683268412623</c:v>
                </c:pt>
                <c:pt idx="9">
                  <c:v>0.96871037335405774</c:v>
                </c:pt>
                <c:pt idx="10">
                  <c:v>1.0433216760371509</c:v>
                </c:pt>
                <c:pt idx="11">
                  <c:v>1.0823728506011963</c:v>
                </c:pt>
                <c:pt idx="12">
                  <c:v>1.1146751178896275</c:v>
                </c:pt>
                <c:pt idx="13">
                  <c:v>1.1519472738175658</c:v>
                </c:pt>
                <c:pt idx="14">
                  <c:v>1.1941919265852592</c:v>
                </c:pt>
                <c:pt idx="15">
                  <c:v>1.2230289268493253</c:v>
                </c:pt>
                <c:pt idx="16">
                  <c:v>1.2531770721384752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16-A03E-4EBA-AF33-78C89D144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DefaultInputComp!$Q$3</c15:sqref>
                        </c15:formulaRef>
                      </c:ext>
                    </c:extLst>
                    <c:strCache>
                      <c:ptCount val="1"/>
                      <c:pt idx="0">
                        <c:v>pop_Midwest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DefaultInputComp!$Q$4:$Q$20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1.0291459250541788</c:v>
                      </c:pt>
                      <c:pt idx="2">
                        <c:v>1.0549093151230389</c:v>
                      </c:pt>
                      <c:pt idx="3">
                        <c:v>1.0805630821192223</c:v>
                      </c:pt>
                      <c:pt idx="4">
                        <c:v>1.1024834545127387</c:v>
                      </c:pt>
                      <c:pt idx="5">
                        <c:v>1.1188975647705328</c:v>
                      </c:pt>
                      <c:pt idx="6">
                        <c:v>1.1313424802210086</c:v>
                      </c:pt>
                      <c:pt idx="7">
                        <c:v>1.1412560546138373</c:v>
                      </c:pt>
                      <c:pt idx="8">
                        <c:v>1.1507126581666793</c:v>
                      </c:pt>
                      <c:pt idx="9">
                        <c:v>1.1603846830233551</c:v>
                      </c:pt>
                      <c:pt idx="10">
                        <c:v>1.1708441774596217</c:v>
                      </c:pt>
                      <c:pt idx="11">
                        <c:v>1.1816870103910178</c:v>
                      </c:pt>
                      <c:pt idx="12">
                        <c:v>1.1920456863686966</c:v>
                      </c:pt>
                      <c:pt idx="13">
                        <c:v>1.2012399225271133</c:v>
                      </c:pt>
                      <c:pt idx="14">
                        <c:v>1.2089255920514785</c:v>
                      </c:pt>
                      <c:pt idx="15">
                        <c:v>1.2153623481696476</c:v>
                      </c:pt>
                      <c:pt idx="16">
                        <c:v>1.2277837554247548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A03E-4EBA-AF33-78C89D144E2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DefaultInputComp!$R$3</c15:sqref>
                        </c15:formulaRef>
                      </c:ext>
                    </c:extLst>
                    <c:strCache>
                      <c:ptCount val="1"/>
                      <c:pt idx="0">
                        <c:v>pop_Northeast</c:v>
                      </c:pt>
                    </c:strCache>
                  </c:strRef>
                </c:tx>
                <c:spPr>
                  <a:ln w="158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DefaultInputComp!$R$4:$R$20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1.0282249511956387</c:v>
                      </c:pt>
                      <c:pt idx="2">
                        <c:v>1.0536944605620238</c:v>
                      </c:pt>
                      <c:pt idx="3">
                        <c:v>1.0787019349648175</c:v>
                      </c:pt>
                      <c:pt idx="4">
                        <c:v>1.1013658783314457</c:v>
                      </c:pt>
                      <c:pt idx="5">
                        <c:v>1.1213599024926606</c:v>
                      </c:pt>
                      <c:pt idx="6">
                        <c:v>1.1391682322465511</c:v>
                      </c:pt>
                      <c:pt idx="7">
                        <c:v>1.1553663814814101</c:v>
                      </c:pt>
                      <c:pt idx="8">
                        <c:v>1.1711186963191733</c:v>
                      </c:pt>
                      <c:pt idx="9">
                        <c:v>1.1869174868423562</c:v>
                      </c:pt>
                      <c:pt idx="10">
                        <c:v>1.2035497461206328</c:v>
                      </c:pt>
                      <c:pt idx="11">
                        <c:v>1.2208727762966265</c:v>
                      </c:pt>
                      <c:pt idx="12">
                        <c:v>1.2380124159321324</c:v>
                      </c:pt>
                      <c:pt idx="13">
                        <c:v>1.2541687610307657</c:v>
                      </c:pt>
                      <c:pt idx="14">
                        <c:v>1.2685613690612054</c:v>
                      </c:pt>
                      <c:pt idx="15">
                        <c:v>1.2814398730574705</c:v>
                      </c:pt>
                      <c:pt idx="16">
                        <c:v>1.2957278098525529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03E-4EBA-AF33-78C89D144E28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DefaultInputComp!$S$3</c15:sqref>
                        </c15:formulaRef>
                      </c:ext>
                    </c:extLst>
                    <c:strCache>
                      <c:ptCount val="1"/>
                      <c:pt idx="0">
                        <c:v>pop_Northern.Plains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DefaultInputComp!$S$4:$S$20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1.0570194607787546</c:v>
                      </c:pt>
                      <c:pt idx="2">
                        <c:v>1.1085975028464441</c:v>
                      </c:pt>
                      <c:pt idx="3">
                        <c:v>1.1592223779630229</c:v>
                      </c:pt>
                      <c:pt idx="4">
                        <c:v>1.2048917399943941</c:v>
                      </c:pt>
                      <c:pt idx="5">
                        <c:v>1.2434332744861958</c:v>
                      </c:pt>
                      <c:pt idx="6">
                        <c:v>1.2771504368523521</c:v>
                      </c:pt>
                      <c:pt idx="7">
                        <c:v>1.3073057174028955</c:v>
                      </c:pt>
                      <c:pt idx="8">
                        <c:v>1.3362367368762131</c:v>
                      </c:pt>
                      <c:pt idx="9">
                        <c:v>1.364822110949039</c:v>
                      </c:pt>
                      <c:pt idx="10">
                        <c:v>1.3938236779347497</c:v>
                      </c:pt>
                      <c:pt idx="11">
                        <c:v>1.422624187110787</c:v>
                      </c:pt>
                      <c:pt idx="12">
                        <c:v>1.4501732701524226</c:v>
                      </c:pt>
                      <c:pt idx="13">
                        <c:v>1.4755699180121684</c:v>
                      </c:pt>
                      <c:pt idx="14">
                        <c:v>1.498535453048615</c:v>
                      </c:pt>
                      <c:pt idx="15">
                        <c:v>1.5195110463538544</c:v>
                      </c:pt>
                      <c:pt idx="16">
                        <c:v>1.5376087116223629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03E-4EBA-AF33-78C89D144E28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DefaultInputComp!$T$3</c15:sqref>
                        </c15:formulaRef>
                      </c:ext>
                    </c:extLst>
                    <c:strCache>
                      <c:ptCount val="1"/>
                      <c:pt idx="0">
                        <c:v>pop_Northwest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DefaultInputComp!$T$4:$T$20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1.0311176361115413</c:v>
                      </c:pt>
                      <c:pt idx="2">
                        <c:v>1.0571736181256575</c:v>
                      </c:pt>
                      <c:pt idx="3">
                        <c:v>1.0825718107557745</c:v>
                      </c:pt>
                      <c:pt idx="4">
                        <c:v>1.1052372896859572</c:v>
                      </c:pt>
                      <c:pt idx="5">
                        <c:v>1.1236556798963409</c:v>
                      </c:pt>
                      <c:pt idx="6">
                        <c:v>1.1387315249837318</c:v>
                      </c:pt>
                      <c:pt idx="7">
                        <c:v>1.1515299894147621</c:v>
                      </c:pt>
                      <c:pt idx="8">
                        <c:v>1.1637092618588916</c:v>
                      </c:pt>
                      <c:pt idx="9">
                        <c:v>1.1757919596702657</c:v>
                      </c:pt>
                      <c:pt idx="10">
                        <c:v>1.1885233939055462</c:v>
                      </c:pt>
                      <c:pt idx="11">
                        <c:v>1.2014039500264007</c:v>
                      </c:pt>
                      <c:pt idx="12">
                        <c:v>1.2135063472496292</c:v>
                      </c:pt>
                      <c:pt idx="13">
                        <c:v>1.2243356168176747</c:v>
                      </c:pt>
                      <c:pt idx="14">
                        <c:v>1.23361756393941</c:v>
                      </c:pt>
                      <c:pt idx="15">
                        <c:v>1.2416729355512202</c:v>
                      </c:pt>
                      <c:pt idx="16">
                        <c:v>1.2546740468223261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03E-4EBA-AF33-78C89D144E28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DefaultInputComp!$U$3</c15:sqref>
                        </c15:formulaRef>
                      </c:ext>
                    </c:extLst>
                    <c:strCache>
                      <c:ptCount val="1"/>
                      <c:pt idx="0">
                        <c:v>pop_Southeast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DefaultInputComp!$U$4:$U$20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1.0398767878325308</c:v>
                      </c:pt>
                      <c:pt idx="2">
                        <c:v>1.0744242724049815</c:v>
                      </c:pt>
                      <c:pt idx="3">
                        <c:v>1.1079979825739887</c:v>
                      </c:pt>
                      <c:pt idx="4">
                        <c:v>1.1385402275559997</c:v>
                      </c:pt>
                      <c:pt idx="5">
                        <c:v>1.1652237118339994</c:v>
                      </c:pt>
                      <c:pt idx="6">
                        <c:v>1.1889837728887835</c:v>
                      </c:pt>
                      <c:pt idx="7">
                        <c:v>1.2104460587087742</c:v>
                      </c:pt>
                      <c:pt idx="8">
                        <c:v>1.2313051062076601</c:v>
                      </c:pt>
                      <c:pt idx="9">
                        <c:v>1.2522568262578546</c:v>
                      </c:pt>
                      <c:pt idx="10">
                        <c:v>1.2739671514794155</c:v>
                      </c:pt>
                      <c:pt idx="11">
                        <c:v>1.295963335688415</c:v>
                      </c:pt>
                      <c:pt idx="12">
                        <c:v>1.3174167851579044</c:v>
                      </c:pt>
                      <c:pt idx="13">
                        <c:v>1.3375172822690917</c:v>
                      </c:pt>
                      <c:pt idx="14">
                        <c:v>1.355941129102729</c:v>
                      </c:pt>
                      <c:pt idx="15">
                        <c:v>1.3728604589465658</c:v>
                      </c:pt>
                      <c:pt idx="16">
                        <c:v>1.388817313751445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03E-4EBA-AF33-78C89D144E28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DefaultInputComp!$W$3</c15:sqref>
                        </c15:formulaRef>
                      </c:ext>
                    </c:extLst>
                    <c:strCache>
                      <c:ptCount val="1"/>
                      <c:pt idx="0">
                        <c:v>pop_Southwest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DefaultInputComp!$W$4:$W$20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1.0619175791863933</c:v>
                      </c:pt>
                      <c:pt idx="2">
                        <c:v>1.1200831710541979</c:v>
                      </c:pt>
                      <c:pt idx="3">
                        <c:v>1.1768486713558171</c:v>
                      </c:pt>
                      <c:pt idx="4">
                        <c:v>1.231775895829367</c:v>
                      </c:pt>
                      <c:pt idx="5">
                        <c:v>1.2842762298433907</c:v>
                      </c:pt>
                      <c:pt idx="6">
                        <c:v>1.3337901543653177</c:v>
                      </c:pt>
                      <c:pt idx="7">
                        <c:v>1.3803266398566683</c:v>
                      </c:pt>
                      <c:pt idx="8">
                        <c:v>1.4246809801573586</c:v>
                      </c:pt>
                      <c:pt idx="9">
                        <c:v>1.4672102555990709</c:v>
                      </c:pt>
                      <c:pt idx="10">
                        <c:v>1.5091022917212846</c:v>
                      </c:pt>
                      <c:pt idx="11">
                        <c:v>1.5501931216514648</c:v>
                      </c:pt>
                      <c:pt idx="12">
                        <c:v>1.5894356112332093</c:v>
                      </c:pt>
                      <c:pt idx="13">
                        <c:v>1.6261158888869602</c:v>
                      </c:pt>
                      <c:pt idx="14">
                        <c:v>1.6598598729468943</c:v>
                      </c:pt>
                      <c:pt idx="15">
                        <c:v>1.6909240114442885</c:v>
                      </c:pt>
                      <c:pt idx="16">
                        <c:v>1.7125337384076749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03E-4EBA-AF33-78C89D144E28}"/>
                  </c:ext>
                </c:extLst>
              </c15:ser>
            </c15:filteredScatterSeries>
            <c15:filteredScatte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DefaultInputComp!$AC$4:$AC$20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1.050592656901594</c:v>
                      </c:pt>
                      <c:pt idx="2">
                        <c:v>1.050592656901594</c:v>
                      </c:pt>
                      <c:pt idx="3">
                        <c:v>1.050592656901594</c:v>
                      </c:pt>
                      <c:pt idx="4">
                        <c:v>1.050592656901594</c:v>
                      </c:pt>
                      <c:pt idx="5">
                        <c:v>1.050592656901594</c:v>
                      </c:pt>
                      <c:pt idx="6">
                        <c:v>1.050592656901594</c:v>
                      </c:pt>
                      <c:pt idx="7">
                        <c:v>1.050592656901594</c:v>
                      </c:pt>
                      <c:pt idx="8">
                        <c:v>1.050592656901594</c:v>
                      </c:pt>
                      <c:pt idx="9">
                        <c:v>1.050592656901594</c:v>
                      </c:pt>
                      <c:pt idx="10">
                        <c:v>1.077128929695802</c:v>
                      </c:pt>
                      <c:pt idx="11">
                        <c:v>1.1139686093933425</c:v>
                      </c:pt>
                      <c:pt idx="12">
                        <c:v>1.1503631987841609</c:v>
                      </c:pt>
                      <c:pt idx="13">
                        <c:v>1.1868733044883495</c:v>
                      </c:pt>
                      <c:pt idx="14">
                        <c:v>1.222191209929768</c:v>
                      </c:pt>
                      <c:pt idx="15">
                        <c:v>1.2556341678622815</c:v>
                      </c:pt>
                      <c:pt idx="16">
                        <c:v>1.292618424816643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03E-4EBA-AF33-78C89D144E28}"/>
                  </c:ext>
                </c:extLst>
              </c15:ser>
            </c15:filteredScatterSeries>
            <c15:filteredScatte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DefaultInputComp!$AD$4:$AD$20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1.0872503926736099</c:v>
                      </c:pt>
                      <c:pt idx="2">
                        <c:v>1.0872503926736099</c:v>
                      </c:pt>
                      <c:pt idx="3">
                        <c:v>1.0872503926736099</c:v>
                      </c:pt>
                      <c:pt idx="4">
                        <c:v>1.0872503926736099</c:v>
                      </c:pt>
                      <c:pt idx="5">
                        <c:v>1.0872503926736099</c:v>
                      </c:pt>
                      <c:pt idx="6">
                        <c:v>1.0872503926736099</c:v>
                      </c:pt>
                      <c:pt idx="7">
                        <c:v>1.0872503926736099</c:v>
                      </c:pt>
                      <c:pt idx="8">
                        <c:v>1.0872503926736099</c:v>
                      </c:pt>
                      <c:pt idx="9">
                        <c:v>1.0872503926736099</c:v>
                      </c:pt>
                      <c:pt idx="10">
                        <c:v>1.118657295735209</c:v>
                      </c:pt>
                      <c:pt idx="11">
                        <c:v>1.1607058868947431</c:v>
                      </c:pt>
                      <c:pt idx="12">
                        <c:v>1.2034838766198921</c:v>
                      </c:pt>
                      <c:pt idx="13">
                        <c:v>1.2453779384915282</c:v>
                      </c:pt>
                      <c:pt idx="14">
                        <c:v>1.2875786561899096</c:v>
                      </c:pt>
                      <c:pt idx="15">
                        <c:v>1.3292875372691295</c:v>
                      </c:pt>
                      <c:pt idx="16">
                        <c:v>1.3727032838229829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A03E-4EBA-AF33-78C89D144E28}"/>
                  </c:ext>
                </c:extLst>
              </c15:ser>
            </c15:filteredScatterSeries>
            <c15:filteredScatte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DefaultInputComp!$AE$4:$AE$20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1.0554564532872985</c:v>
                      </c:pt>
                      <c:pt idx="2">
                        <c:v>1.0554564532872985</c:v>
                      </c:pt>
                      <c:pt idx="3">
                        <c:v>1.0554564532872985</c:v>
                      </c:pt>
                      <c:pt idx="4">
                        <c:v>1.0825808488103603</c:v>
                      </c:pt>
                      <c:pt idx="5">
                        <c:v>1.1390350703725762</c:v>
                      </c:pt>
                      <c:pt idx="6">
                        <c:v>1.2028922965351565</c:v>
                      </c:pt>
                      <c:pt idx="7">
                        <c:v>1.2673907218708056</c:v>
                      </c:pt>
                      <c:pt idx="8">
                        <c:v>1.3256674226526506</c:v>
                      </c:pt>
                      <c:pt idx="9">
                        <c:v>1.3871486578360723</c:v>
                      </c:pt>
                      <c:pt idx="10">
                        <c:v>1.445384372721626</c:v>
                      </c:pt>
                      <c:pt idx="11">
                        <c:v>1.5060871885524549</c:v>
                      </c:pt>
                      <c:pt idx="12">
                        <c:v>1.5621948547962454</c:v>
                      </c:pt>
                      <c:pt idx="13">
                        <c:v>1.6291235493146088</c:v>
                      </c:pt>
                      <c:pt idx="14">
                        <c:v>1.6894072861717451</c:v>
                      </c:pt>
                      <c:pt idx="15">
                        <c:v>1.7504463023156698</c:v>
                      </c:pt>
                      <c:pt idx="16">
                        <c:v>1.8093671233883457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03E-4EBA-AF33-78C89D144E28}"/>
                  </c:ext>
                </c:extLst>
              </c15:ser>
            </c15:filteredScatterSeries>
            <c15:filteredScatte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DefaultInputComp!$AF$4:$AF$20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1.0374862849481519</c:v>
                      </c:pt>
                      <c:pt idx="3">
                        <c:v>1.0722579381770967</c:v>
                      </c:pt>
                      <c:pt idx="4">
                        <c:v>1.1038990499420753</c:v>
                      </c:pt>
                      <c:pt idx="5">
                        <c:v>1.155063491674698</c:v>
                      </c:pt>
                      <c:pt idx="6">
                        <c:v>1.2178276379180246</c:v>
                      </c:pt>
                      <c:pt idx="7">
                        <c:v>1.2783566458385385</c:v>
                      </c:pt>
                      <c:pt idx="8">
                        <c:v>1.3350355519693951</c:v>
                      </c:pt>
                      <c:pt idx="9">
                        <c:v>1.3878721730313208</c:v>
                      </c:pt>
                      <c:pt idx="10">
                        <c:v>1.4394735087730115</c:v>
                      </c:pt>
                      <c:pt idx="11">
                        <c:v>1.4906964044269582</c:v>
                      </c:pt>
                      <c:pt idx="12">
                        <c:v>1.5390440576521336</c:v>
                      </c:pt>
                      <c:pt idx="13">
                        <c:v>1.5872445336429459</c:v>
                      </c:pt>
                      <c:pt idx="14">
                        <c:v>1.6384645387439407</c:v>
                      </c:pt>
                      <c:pt idx="15">
                        <c:v>1.6897816312936791</c:v>
                      </c:pt>
                      <c:pt idx="16">
                        <c:v>1.7452192032800906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03E-4EBA-AF33-78C89D144E28}"/>
                  </c:ext>
                </c:extLst>
              </c15:ser>
            </c15:filteredScatterSeries>
            <c15:filteredScatte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DefaultInputComp!$AG$4:$AG$20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1.1610402289064434</c:v>
                      </c:pt>
                      <c:pt idx="3">
                        <c:v>1.1921690373260754</c:v>
                      </c:pt>
                      <c:pt idx="4">
                        <c:v>1.2120219880835059</c:v>
                      </c:pt>
                      <c:pt idx="5">
                        <c:v>1.2512520642401903</c:v>
                      </c:pt>
                      <c:pt idx="6">
                        <c:v>1.3011562444354698</c:v>
                      </c:pt>
                      <c:pt idx="7">
                        <c:v>1.3538984289602132</c:v>
                      </c:pt>
                      <c:pt idx="8">
                        <c:v>1.4016530353153229</c:v>
                      </c:pt>
                      <c:pt idx="9">
                        <c:v>1.4537138572193444</c:v>
                      </c:pt>
                      <c:pt idx="10">
                        <c:v>1.5038233666558232</c:v>
                      </c:pt>
                      <c:pt idx="11">
                        <c:v>1.5504392068837742</c:v>
                      </c:pt>
                      <c:pt idx="12">
                        <c:v>1.5962488873561782</c:v>
                      </c:pt>
                      <c:pt idx="13">
                        <c:v>1.6414851624280296</c:v>
                      </c:pt>
                      <c:pt idx="14">
                        <c:v>1.689358443022964</c:v>
                      </c:pt>
                      <c:pt idx="15">
                        <c:v>1.7389109398347058</c:v>
                      </c:pt>
                      <c:pt idx="16">
                        <c:v>1.7888251475691488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03E-4EBA-AF33-78C89D144E28}"/>
                  </c:ext>
                </c:extLst>
              </c15:ser>
            </c15:filteredScatterSeries>
            <c15:filteredScatte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DefaultInputComp!$AI$4:$AI$20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1.0140114881193205</c:v>
                      </c:pt>
                      <c:pt idx="2">
                        <c:v>1.0721540861935577</c:v>
                      </c:pt>
                      <c:pt idx="3">
                        <c:v>1.1289984007898746</c:v>
                      </c:pt>
                      <c:pt idx="4">
                        <c:v>1.1801413794473516</c:v>
                      </c:pt>
                      <c:pt idx="5">
                        <c:v>1.2556220540508227</c:v>
                      </c:pt>
                      <c:pt idx="6">
                        <c:v>1.3482512814078786</c:v>
                      </c:pt>
                      <c:pt idx="7">
                        <c:v>1.4464988529691902</c:v>
                      </c:pt>
                      <c:pt idx="8">
                        <c:v>1.5416696441115059</c:v>
                      </c:pt>
                      <c:pt idx="9">
                        <c:v>1.6348142843464728</c:v>
                      </c:pt>
                      <c:pt idx="10">
                        <c:v>1.7250187642199741</c:v>
                      </c:pt>
                      <c:pt idx="11">
                        <c:v>1.8165694612455505</c:v>
                      </c:pt>
                      <c:pt idx="12">
                        <c:v>1.9084282781386843</c:v>
                      </c:pt>
                      <c:pt idx="13">
                        <c:v>2.0009008926547383</c:v>
                      </c:pt>
                      <c:pt idx="14">
                        <c:v>2.0960590857299213</c:v>
                      </c:pt>
                      <c:pt idx="15">
                        <c:v>2.1909913760464201</c:v>
                      </c:pt>
                      <c:pt idx="16">
                        <c:v>2.2808913209608064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03E-4EBA-AF33-78C89D144E28}"/>
                  </c:ext>
                </c:extLst>
              </c15:ser>
            </c15:filteredScatterSeries>
            <c15:filteredScatte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DefaultInputComp!$AJ$4:$AJ$20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0.92777724627322333</c:v>
                      </c:pt>
                      <c:pt idx="2">
                        <c:v>0.90716887253229461</c:v>
                      </c:pt>
                      <c:pt idx="3">
                        <c:v>0.91746570596756782</c:v>
                      </c:pt>
                      <c:pt idx="4">
                        <c:v>0.9187176374735524</c:v>
                      </c:pt>
                      <c:pt idx="5">
                        <c:v>0.91793990851437668</c:v>
                      </c:pt>
                      <c:pt idx="6">
                        <c:v>0.93668053724340694</c:v>
                      </c:pt>
                      <c:pt idx="7">
                        <c:v>0.94740882188893061</c:v>
                      </c:pt>
                      <c:pt idx="8">
                        <c:v>0.96050317939477137</c:v>
                      </c:pt>
                      <c:pt idx="9">
                        <c:v>1.0159086139980469</c:v>
                      </c:pt>
                      <c:pt idx="10">
                        <c:v>1.0750399981140288</c:v>
                      </c:pt>
                      <c:pt idx="11">
                        <c:v>1.1153798568640731</c:v>
                      </c:pt>
                      <c:pt idx="12">
                        <c:v>1.1503445995812287</c:v>
                      </c:pt>
                      <c:pt idx="13">
                        <c:v>1.1849478080376228</c:v>
                      </c:pt>
                      <c:pt idx="14">
                        <c:v>1.2197850931295005</c:v>
                      </c:pt>
                      <c:pt idx="15">
                        <c:v>1.252402439303685</c:v>
                      </c:pt>
                      <c:pt idx="16">
                        <c:v>1.2863405713621725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03E-4EBA-AF33-78C89D144E28}"/>
                  </c:ext>
                </c:extLst>
              </c15:ser>
            </c15:filteredScatterSeries>
            <c15:filteredScatte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DefaultInputComp!$AK$4:$AK$20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1.0139933732686801</c:v>
                      </c:pt>
                      <c:pt idx="2">
                        <c:v>0.99618013386722448</c:v>
                      </c:pt>
                      <c:pt idx="3">
                        <c:v>1.0044432458982335</c:v>
                      </c:pt>
                      <c:pt idx="4">
                        <c:v>1.0077292130792777</c:v>
                      </c:pt>
                      <c:pt idx="5">
                        <c:v>1.0144551679670792</c:v>
                      </c:pt>
                      <c:pt idx="6">
                        <c:v>1.0202768056303582</c:v>
                      </c:pt>
                      <c:pt idx="7">
                        <c:v>1.0293603639328734</c:v>
                      </c:pt>
                      <c:pt idx="8">
                        <c:v>1.0374920700292254</c:v>
                      </c:pt>
                      <c:pt idx="9">
                        <c:v>1.0759042900804485</c:v>
                      </c:pt>
                      <c:pt idx="10">
                        <c:v>1.1127270121800064</c:v>
                      </c:pt>
                      <c:pt idx="11">
                        <c:v>1.155487507700574</c:v>
                      </c:pt>
                      <c:pt idx="12">
                        <c:v>1.1884979226786159</c:v>
                      </c:pt>
                      <c:pt idx="13">
                        <c:v>1.2215169943239907</c:v>
                      </c:pt>
                      <c:pt idx="14">
                        <c:v>1.2529403984655143</c:v>
                      </c:pt>
                      <c:pt idx="15">
                        <c:v>1.2763228722086704</c:v>
                      </c:pt>
                      <c:pt idx="16">
                        <c:v>1.3035478363550872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03E-4EBA-AF33-78C89D144E28}"/>
                  </c:ext>
                </c:extLst>
              </c15:ser>
            </c15:filteredScatterSeries>
            <c15:filteredScatte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DefaultInputComp!$AL$4:$AL$20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0.92506828316147804</c:v>
                      </c:pt>
                      <c:pt idx="2">
                        <c:v>0.93477138456051567</c:v>
                      </c:pt>
                      <c:pt idx="3">
                        <c:v>0.96523172447203565</c:v>
                      </c:pt>
                      <c:pt idx="4">
                        <c:v>0.97528158125412256</c:v>
                      </c:pt>
                      <c:pt idx="5">
                        <c:v>1.0208724507059608</c:v>
                      </c:pt>
                      <c:pt idx="6">
                        <c:v>1.0719429883351561</c:v>
                      </c:pt>
                      <c:pt idx="7">
                        <c:v>1.0985471252260335</c:v>
                      </c:pt>
                      <c:pt idx="8">
                        <c:v>1.1137132214420675</c:v>
                      </c:pt>
                      <c:pt idx="9">
                        <c:v>1.088391232960926</c:v>
                      </c:pt>
                      <c:pt idx="10">
                        <c:v>1.0756670015164385</c:v>
                      </c:pt>
                      <c:pt idx="11">
                        <c:v>1.0901299431584381</c:v>
                      </c:pt>
                      <c:pt idx="12">
                        <c:v>1.1292462235514293</c:v>
                      </c:pt>
                      <c:pt idx="13">
                        <c:v>1.1549109785371825</c:v>
                      </c:pt>
                      <c:pt idx="14">
                        <c:v>1.168503146174674</c:v>
                      </c:pt>
                      <c:pt idx="15">
                        <c:v>1.1714911087170901</c:v>
                      </c:pt>
                      <c:pt idx="16">
                        <c:v>1.1827744648124572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03E-4EBA-AF33-78C89D144E28}"/>
                  </c:ext>
                </c:extLst>
              </c15:ser>
            </c15:filteredScatterSeries>
            <c15:filteredScatte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DefaultInputComp!$AM$4:$AM$20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0.86487493421939188</c:v>
                      </c:pt>
                      <c:pt idx="2">
                        <c:v>0.83735177012073492</c:v>
                      </c:pt>
                      <c:pt idx="3">
                        <c:v>0.70302614211653802</c:v>
                      </c:pt>
                      <c:pt idx="4">
                        <c:v>0.69936415777179051</c:v>
                      </c:pt>
                      <c:pt idx="5">
                        <c:v>0.69926949770682989</c:v>
                      </c:pt>
                      <c:pt idx="6">
                        <c:v>0.74243553293215181</c:v>
                      </c:pt>
                      <c:pt idx="7">
                        <c:v>0.71264277859197567</c:v>
                      </c:pt>
                      <c:pt idx="8">
                        <c:v>0.82051743524425935</c:v>
                      </c:pt>
                      <c:pt idx="9">
                        <c:v>0.9855231175472714</c:v>
                      </c:pt>
                      <c:pt idx="10">
                        <c:v>1.163512181288024</c:v>
                      </c:pt>
                      <c:pt idx="11">
                        <c:v>1.2802763872451561</c:v>
                      </c:pt>
                      <c:pt idx="12">
                        <c:v>1.3567452054534479</c:v>
                      </c:pt>
                      <c:pt idx="13">
                        <c:v>1.4346670959387975</c:v>
                      </c:pt>
                      <c:pt idx="14">
                        <c:v>1.5050872155037891</c:v>
                      </c:pt>
                      <c:pt idx="15">
                        <c:v>1.5668672005688853</c:v>
                      </c:pt>
                      <c:pt idx="16">
                        <c:v>1.6247766407793554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A03E-4EBA-AF33-78C89D144E28}"/>
                  </c:ext>
                </c:extLst>
              </c15:ser>
            </c15:filteredScatterSeries>
            <c15:filteredScatte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DefaultInputComp!$AN$4:$AN$20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0.92735418491618704</c:v>
                      </c:pt>
                      <c:pt idx="2">
                        <c:v>0.89744207389208352</c:v>
                      </c:pt>
                      <c:pt idx="3">
                        <c:v>0.90313104819687373</c:v>
                      </c:pt>
                      <c:pt idx="4">
                        <c:v>0.89501268383482979</c:v>
                      </c:pt>
                      <c:pt idx="5">
                        <c:v>0.89301219745301685</c:v>
                      </c:pt>
                      <c:pt idx="6">
                        <c:v>0.88479199972396572</c:v>
                      </c:pt>
                      <c:pt idx="7">
                        <c:v>0.88370579809355965</c:v>
                      </c:pt>
                      <c:pt idx="8">
                        <c:v>0.90233835901809611</c:v>
                      </c:pt>
                      <c:pt idx="9">
                        <c:v>0.95485357978422247</c:v>
                      </c:pt>
                      <c:pt idx="10">
                        <c:v>1.0103465159314522</c:v>
                      </c:pt>
                      <c:pt idx="11">
                        <c:v>1.0392110116438011</c:v>
                      </c:pt>
                      <c:pt idx="12">
                        <c:v>1.0636973135848353</c:v>
                      </c:pt>
                      <c:pt idx="13">
                        <c:v>1.0879775170117898</c:v>
                      </c:pt>
                      <c:pt idx="14">
                        <c:v>1.1126467533272764</c:v>
                      </c:pt>
                      <c:pt idx="15">
                        <c:v>1.1326185290251409</c:v>
                      </c:pt>
                      <c:pt idx="16">
                        <c:v>1.1541992885031593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03E-4EBA-AF33-78C89D144E28}"/>
                  </c:ext>
                </c:extLst>
              </c15:ser>
            </c15:filteredScatterSeries>
            <c15:filteredScatte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DefaultInputComp!$AP$3</c15:sqref>
                        </c15:formulaRef>
                      </c:ext>
                    </c:extLst>
                    <c:strCache>
                      <c:ptCount val="1"/>
                      <c:pt idx="0">
                        <c:v>Southwest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DefaultInputComp!$AP$4:$AP$20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0.94116467650059055</c:v>
                      </c:pt>
                      <c:pt idx="2">
                        <c:v>0.9395134045644955</c:v>
                      </c:pt>
                      <c:pt idx="3">
                        <c:v>0.95081896150644263</c:v>
                      </c:pt>
                      <c:pt idx="4">
                        <c:v>0.95287095762921747</c:v>
                      </c:pt>
                      <c:pt idx="5">
                        <c:v>0.97164978532696333</c:v>
                      </c:pt>
                      <c:pt idx="6">
                        <c:v>1.0049618584530426</c:v>
                      </c:pt>
                      <c:pt idx="7">
                        <c:v>1.0420088957582598</c:v>
                      </c:pt>
                      <c:pt idx="8">
                        <c:v>1.0556798433829759</c:v>
                      </c:pt>
                      <c:pt idx="9">
                        <c:v>1.1284842548037304</c:v>
                      </c:pt>
                      <c:pt idx="10">
                        <c:v>1.1967680777827305</c:v>
                      </c:pt>
                      <c:pt idx="11">
                        <c:v>1.2369551123770177</c:v>
                      </c:pt>
                      <c:pt idx="12">
                        <c:v>1.2718227710747063</c:v>
                      </c:pt>
                      <c:pt idx="13">
                        <c:v>1.3112971423394684</c:v>
                      </c:pt>
                      <c:pt idx="14">
                        <c:v>1.3546106032200498</c:v>
                      </c:pt>
                      <c:pt idx="15">
                        <c:v>1.3845659183201804</c:v>
                      </c:pt>
                      <c:pt idx="16">
                        <c:v>1.4100154647539036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A03E-4EBA-AF33-78C89D144E28}"/>
                  </c:ext>
                </c:extLst>
              </c15:ser>
            </c15:filteredScatterSeries>
          </c:ext>
        </c:extLst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9E-4067-9A03-C8AAB71969AE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9E-4067-9A03-C8AAB71969AE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9E-4067-9A03-C8AAB71969AE}"/>
            </c:ext>
          </c:extLst>
        </c:ser>
        <c:ser>
          <c:idx val="9"/>
          <c:order val="9"/>
          <c:tx>
            <c:strRef>
              <c:f>DefaultInputComp!$W$3</c:f>
              <c:strCache>
                <c:ptCount val="1"/>
                <c:pt idx="0">
                  <c:v>pop_Southwest</c:v>
                </c:pt>
              </c:strCache>
              <c:extLst xmlns:c15="http://schemas.microsoft.com/office/drawing/2012/chart"/>
            </c:strRef>
          </c:tx>
          <c:spPr>
            <a:ln w="158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DefaultInputComp!$W$4:$W$20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1.0619175791863933</c:v>
                </c:pt>
                <c:pt idx="2">
                  <c:v>1.1200831710541979</c:v>
                </c:pt>
                <c:pt idx="3">
                  <c:v>1.1768486713558171</c:v>
                </c:pt>
                <c:pt idx="4">
                  <c:v>1.231775895829367</c:v>
                </c:pt>
                <c:pt idx="5">
                  <c:v>1.2842762298433907</c:v>
                </c:pt>
                <c:pt idx="6">
                  <c:v>1.3337901543653177</c:v>
                </c:pt>
                <c:pt idx="7">
                  <c:v>1.3803266398566683</c:v>
                </c:pt>
                <c:pt idx="8">
                  <c:v>1.4246809801573586</c:v>
                </c:pt>
                <c:pt idx="9">
                  <c:v>1.4672102555990709</c:v>
                </c:pt>
                <c:pt idx="10">
                  <c:v>1.5091022917212846</c:v>
                </c:pt>
                <c:pt idx="11">
                  <c:v>1.5501931216514648</c:v>
                </c:pt>
                <c:pt idx="12">
                  <c:v>1.5894356112332093</c:v>
                </c:pt>
                <c:pt idx="13">
                  <c:v>1.6261158888869602</c:v>
                </c:pt>
                <c:pt idx="14">
                  <c:v>1.6598598729468943</c:v>
                </c:pt>
                <c:pt idx="15">
                  <c:v>1.6909240114442885</c:v>
                </c:pt>
                <c:pt idx="16">
                  <c:v>1.7125337384076749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B-159E-4067-9A03-C8AAB71969AE}"/>
            </c:ext>
          </c:extLst>
        </c:ser>
        <c:ser>
          <c:idx val="19"/>
          <c:order val="16"/>
          <c:tx>
            <c:strRef>
              <c:f>DefaultInputComp!$AI$3</c:f>
              <c:strCache>
                <c:ptCount val="1"/>
                <c:pt idx="0">
                  <c:v>Southwest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DefaultInputComp!$AI$4:$AI$20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1.0140114881193205</c:v>
                </c:pt>
                <c:pt idx="2">
                  <c:v>1.0721540861935577</c:v>
                </c:pt>
                <c:pt idx="3">
                  <c:v>1.1289984007898746</c:v>
                </c:pt>
                <c:pt idx="4">
                  <c:v>1.1801413794473516</c:v>
                </c:pt>
                <c:pt idx="5">
                  <c:v>1.2556220540508227</c:v>
                </c:pt>
                <c:pt idx="6">
                  <c:v>1.3482512814078786</c:v>
                </c:pt>
                <c:pt idx="7">
                  <c:v>1.4464988529691902</c:v>
                </c:pt>
                <c:pt idx="8">
                  <c:v>1.5416696441115059</c:v>
                </c:pt>
                <c:pt idx="9">
                  <c:v>1.6348142843464728</c:v>
                </c:pt>
                <c:pt idx="10">
                  <c:v>1.7250187642199741</c:v>
                </c:pt>
                <c:pt idx="11">
                  <c:v>1.8165694612455505</c:v>
                </c:pt>
                <c:pt idx="12">
                  <c:v>1.9084282781386843</c:v>
                </c:pt>
                <c:pt idx="13">
                  <c:v>2.0009008926547383</c:v>
                </c:pt>
                <c:pt idx="14">
                  <c:v>2.0960590857299213</c:v>
                </c:pt>
                <c:pt idx="15">
                  <c:v>2.1909913760464201</c:v>
                </c:pt>
                <c:pt idx="16">
                  <c:v>2.2808913209608064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11-159E-4067-9A03-C8AAB71969AE}"/>
            </c:ext>
          </c:extLst>
        </c:ser>
        <c:ser>
          <c:idx val="26"/>
          <c:order val="23"/>
          <c:tx>
            <c:strRef>
              <c:f>DefaultInputComp!$AP$3</c:f>
              <c:strCache>
                <c:ptCount val="1"/>
                <c:pt idx="0">
                  <c:v>Southwest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  <c:extLst xmlns:c15="http://schemas.microsoft.com/office/drawing/2012/chart"/>
            </c:numRef>
          </c:xVal>
          <c:yVal>
            <c:numRef>
              <c:f>DefaultInputComp!$AP$4:$AP$20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0.94116467650059055</c:v>
                </c:pt>
                <c:pt idx="2">
                  <c:v>0.9395134045644955</c:v>
                </c:pt>
                <c:pt idx="3">
                  <c:v>0.95081896150644263</c:v>
                </c:pt>
                <c:pt idx="4">
                  <c:v>0.95287095762921747</c:v>
                </c:pt>
                <c:pt idx="5">
                  <c:v>0.97164978532696333</c:v>
                </c:pt>
                <c:pt idx="6">
                  <c:v>1.0049618584530426</c:v>
                </c:pt>
                <c:pt idx="7">
                  <c:v>1.0420088957582598</c:v>
                </c:pt>
                <c:pt idx="8">
                  <c:v>1.0556798433829759</c:v>
                </c:pt>
                <c:pt idx="9">
                  <c:v>1.1284842548037304</c:v>
                </c:pt>
                <c:pt idx="10">
                  <c:v>1.1967680777827305</c:v>
                </c:pt>
                <c:pt idx="11">
                  <c:v>1.2369551123770177</c:v>
                </c:pt>
                <c:pt idx="12">
                  <c:v>1.2718227710747063</c:v>
                </c:pt>
                <c:pt idx="13">
                  <c:v>1.3112971423394684</c:v>
                </c:pt>
                <c:pt idx="14">
                  <c:v>1.3546106032200498</c:v>
                </c:pt>
                <c:pt idx="15">
                  <c:v>1.3845659183201804</c:v>
                </c:pt>
                <c:pt idx="16">
                  <c:v>1.4100154647539036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17-159E-4067-9A03-C8AAB7196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DefaultInputComp!$Q$3</c15:sqref>
                        </c15:formulaRef>
                      </c:ext>
                    </c:extLst>
                    <c:strCache>
                      <c:ptCount val="1"/>
                      <c:pt idx="0">
                        <c:v>pop_Midwest</c:v>
                      </c:pt>
                    </c:strCache>
                  </c:strRef>
                </c:tx>
                <c:spPr>
                  <a:ln w="158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DefaultInputComp!$Q$4:$Q$20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1.0291459250541788</c:v>
                      </c:pt>
                      <c:pt idx="2">
                        <c:v>1.0549093151230389</c:v>
                      </c:pt>
                      <c:pt idx="3">
                        <c:v>1.0805630821192223</c:v>
                      </c:pt>
                      <c:pt idx="4">
                        <c:v>1.1024834545127387</c:v>
                      </c:pt>
                      <c:pt idx="5">
                        <c:v>1.1188975647705328</c:v>
                      </c:pt>
                      <c:pt idx="6">
                        <c:v>1.1313424802210086</c:v>
                      </c:pt>
                      <c:pt idx="7">
                        <c:v>1.1412560546138373</c:v>
                      </c:pt>
                      <c:pt idx="8">
                        <c:v>1.1507126581666793</c:v>
                      </c:pt>
                      <c:pt idx="9">
                        <c:v>1.1603846830233551</c:v>
                      </c:pt>
                      <c:pt idx="10">
                        <c:v>1.1708441774596217</c:v>
                      </c:pt>
                      <c:pt idx="11">
                        <c:v>1.1816870103910178</c:v>
                      </c:pt>
                      <c:pt idx="12">
                        <c:v>1.1920456863686966</c:v>
                      </c:pt>
                      <c:pt idx="13">
                        <c:v>1.2012399225271133</c:v>
                      </c:pt>
                      <c:pt idx="14">
                        <c:v>1.2089255920514785</c:v>
                      </c:pt>
                      <c:pt idx="15">
                        <c:v>1.2153623481696476</c:v>
                      </c:pt>
                      <c:pt idx="16">
                        <c:v>1.2277837554247548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159E-4067-9A03-C8AAB71969A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DefaultInputComp!$R$3</c15:sqref>
                        </c15:formulaRef>
                      </c:ext>
                    </c:extLst>
                    <c:strCache>
                      <c:ptCount val="1"/>
                      <c:pt idx="0">
                        <c:v>pop_Northeast</c:v>
                      </c:pt>
                    </c:strCache>
                  </c:strRef>
                </c:tx>
                <c:spPr>
                  <a:ln w="158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DefaultInputComp!$R$4:$R$20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1.0282249511956387</c:v>
                      </c:pt>
                      <c:pt idx="2">
                        <c:v>1.0536944605620238</c:v>
                      </c:pt>
                      <c:pt idx="3">
                        <c:v>1.0787019349648175</c:v>
                      </c:pt>
                      <c:pt idx="4">
                        <c:v>1.1013658783314457</c:v>
                      </c:pt>
                      <c:pt idx="5">
                        <c:v>1.1213599024926606</c:v>
                      </c:pt>
                      <c:pt idx="6">
                        <c:v>1.1391682322465511</c:v>
                      </c:pt>
                      <c:pt idx="7">
                        <c:v>1.1553663814814101</c:v>
                      </c:pt>
                      <c:pt idx="8">
                        <c:v>1.1711186963191733</c:v>
                      </c:pt>
                      <c:pt idx="9">
                        <c:v>1.1869174868423562</c:v>
                      </c:pt>
                      <c:pt idx="10">
                        <c:v>1.2035497461206328</c:v>
                      </c:pt>
                      <c:pt idx="11">
                        <c:v>1.2208727762966265</c:v>
                      </c:pt>
                      <c:pt idx="12">
                        <c:v>1.2380124159321324</c:v>
                      </c:pt>
                      <c:pt idx="13">
                        <c:v>1.2541687610307657</c:v>
                      </c:pt>
                      <c:pt idx="14">
                        <c:v>1.2685613690612054</c:v>
                      </c:pt>
                      <c:pt idx="15">
                        <c:v>1.2814398730574705</c:v>
                      </c:pt>
                      <c:pt idx="16">
                        <c:v>1.2957278098525529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59E-4067-9A03-C8AAB71969A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DefaultInputComp!$S$3</c15:sqref>
                        </c15:formulaRef>
                      </c:ext>
                    </c:extLst>
                    <c:strCache>
                      <c:ptCount val="1"/>
                      <c:pt idx="0">
                        <c:v>pop_Northern.Plains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DefaultInputComp!$S$4:$S$20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1.0570194607787546</c:v>
                      </c:pt>
                      <c:pt idx="2">
                        <c:v>1.1085975028464441</c:v>
                      </c:pt>
                      <c:pt idx="3">
                        <c:v>1.1592223779630229</c:v>
                      </c:pt>
                      <c:pt idx="4">
                        <c:v>1.2048917399943941</c:v>
                      </c:pt>
                      <c:pt idx="5">
                        <c:v>1.2434332744861958</c:v>
                      </c:pt>
                      <c:pt idx="6">
                        <c:v>1.2771504368523521</c:v>
                      </c:pt>
                      <c:pt idx="7">
                        <c:v>1.3073057174028955</c:v>
                      </c:pt>
                      <c:pt idx="8">
                        <c:v>1.3362367368762131</c:v>
                      </c:pt>
                      <c:pt idx="9">
                        <c:v>1.364822110949039</c:v>
                      </c:pt>
                      <c:pt idx="10">
                        <c:v>1.3938236779347497</c:v>
                      </c:pt>
                      <c:pt idx="11">
                        <c:v>1.422624187110787</c:v>
                      </c:pt>
                      <c:pt idx="12">
                        <c:v>1.4501732701524226</c:v>
                      </c:pt>
                      <c:pt idx="13">
                        <c:v>1.4755699180121684</c:v>
                      </c:pt>
                      <c:pt idx="14">
                        <c:v>1.498535453048615</c:v>
                      </c:pt>
                      <c:pt idx="15">
                        <c:v>1.5195110463538544</c:v>
                      </c:pt>
                      <c:pt idx="16">
                        <c:v>1.5376087116223629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59E-4067-9A03-C8AAB71969A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DefaultInputComp!$T$3</c15:sqref>
                        </c15:formulaRef>
                      </c:ext>
                    </c:extLst>
                    <c:strCache>
                      <c:ptCount val="1"/>
                      <c:pt idx="0">
                        <c:v>pop_Northwest</c:v>
                      </c:pt>
                    </c:strCache>
                  </c:strRef>
                </c:tx>
                <c:spPr>
                  <a:ln w="158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DefaultInputComp!$T$4:$T$20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1.0311176361115413</c:v>
                      </c:pt>
                      <c:pt idx="2">
                        <c:v>1.0571736181256575</c:v>
                      </c:pt>
                      <c:pt idx="3">
                        <c:v>1.0825718107557745</c:v>
                      </c:pt>
                      <c:pt idx="4">
                        <c:v>1.1052372896859572</c:v>
                      </c:pt>
                      <c:pt idx="5">
                        <c:v>1.1236556798963409</c:v>
                      </c:pt>
                      <c:pt idx="6">
                        <c:v>1.1387315249837318</c:v>
                      </c:pt>
                      <c:pt idx="7">
                        <c:v>1.1515299894147621</c:v>
                      </c:pt>
                      <c:pt idx="8">
                        <c:v>1.1637092618588916</c:v>
                      </c:pt>
                      <c:pt idx="9">
                        <c:v>1.1757919596702657</c:v>
                      </c:pt>
                      <c:pt idx="10">
                        <c:v>1.1885233939055462</c:v>
                      </c:pt>
                      <c:pt idx="11">
                        <c:v>1.2014039500264007</c:v>
                      </c:pt>
                      <c:pt idx="12">
                        <c:v>1.2135063472496292</c:v>
                      </c:pt>
                      <c:pt idx="13">
                        <c:v>1.2243356168176747</c:v>
                      </c:pt>
                      <c:pt idx="14">
                        <c:v>1.23361756393941</c:v>
                      </c:pt>
                      <c:pt idx="15">
                        <c:v>1.2416729355512202</c:v>
                      </c:pt>
                      <c:pt idx="16">
                        <c:v>1.2546740468223261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59E-4067-9A03-C8AAB71969A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DefaultInputComp!$U$3</c15:sqref>
                        </c15:formulaRef>
                      </c:ext>
                    </c:extLst>
                    <c:strCache>
                      <c:ptCount val="1"/>
                      <c:pt idx="0">
                        <c:v>pop_Southeast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DefaultInputComp!$U$4:$U$20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1.0398767878325308</c:v>
                      </c:pt>
                      <c:pt idx="2">
                        <c:v>1.0744242724049815</c:v>
                      </c:pt>
                      <c:pt idx="3">
                        <c:v>1.1079979825739887</c:v>
                      </c:pt>
                      <c:pt idx="4">
                        <c:v>1.1385402275559997</c:v>
                      </c:pt>
                      <c:pt idx="5">
                        <c:v>1.1652237118339994</c:v>
                      </c:pt>
                      <c:pt idx="6">
                        <c:v>1.1889837728887835</c:v>
                      </c:pt>
                      <c:pt idx="7">
                        <c:v>1.2104460587087742</c:v>
                      </c:pt>
                      <c:pt idx="8">
                        <c:v>1.2313051062076601</c:v>
                      </c:pt>
                      <c:pt idx="9">
                        <c:v>1.2522568262578546</c:v>
                      </c:pt>
                      <c:pt idx="10">
                        <c:v>1.2739671514794155</c:v>
                      </c:pt>
                      <c:pt idx="11">
                        <c:v>1.295963335688415</c:v>
                      </c:pt>
                      <c:pt idx="12">
                        <c:v>1.3174167851579044</c:v>
                      </c:pt>
                      <c:pt idx="13">
                        <c:v>1.3375172822690917</c:v>
                      </c:pt>
                      <c:pt idx="14">
                        <c:v>1.355941129102729</c:v>
                      </c:pt>
                      <c:pt idx="15">
                        <c:v>1.3728604589465658</c:v>
                      </c:pt>
                      <c:pt idx="16">
                        <c:v>1.388817313751445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59E-4067-9A03-C8AAB71969AE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DefaultInputComp!$V$3</c15:sqref>
                        </c15:formulaRef>
                      </c:ext>
                    </c:extLst>
                    <c:strCache>
                      <c:ptCount val="1"/>
                      <c:pt idx="0">
                        <c:v>pop_Southern.Plains</c:v>
                      </c:pt>
                    </c:strCache>
                  </c:strRef>
                </c:tx>
                <c:spPr>
                  <a:ln w="158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DefaultInputComp!$V$4:$V$20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1.0681763596378906</c:v>
                      </c:pt>
                      <c:pt idx="2">
                        <c:v>1.1313729716274032</c:v>
                      </c:pt>
                      <c:pt idx="3">
                        <c:v>1.1936542896064533</c:v>
                      </c:pt>
                      <c:pt idx="4">
                        <c:v>1.2533398785400058</c:v>
                      </c:pt>
                      <c:pt idx="5">
                        <c:v>1.3084032399562846</c:v>
                      </c:pt>
                      <c:pt idx="6">
                        <c:v>1.3585370026204124</c:v>
                      </c:pt>
                      <c:pt idx="7">
                        <c:v>1.4042056808962382</c:v>
                      </c:pt>
                      <c:pt idx="8">
                        <c:v>1.4474708837242694</c:v>
                      </c:pt>
                      <c:pt idx="9">
                        <c:v>1.4892531162216931</c:v>
                      </c:pt>
                      <c:pt idx="10">
                        <c:v>1.530529551734324</c:v>
                      </c:pt>
                      <c:pt idx="11">
                        <c:v>1.5707693683586677</c:v>
                      </c:pt>
                      <c:pt idx="12">
                        <c:v>1.6088663578904445</c:v>
                      </c:pt>
                      <c:pt idx="13">
                        <c:v>1.6441144741647267</c:v>
                      </c:pt>
                      <c:pt idx="14">
                        <c:v>1.6765610178966006</c:v>
                      </c:pt>
                      <c:pt idx="15">
                        <c:v>1.7065605325691713</c:v>
                      </c:pt>
                      <c:pt idx="16">
                        <c:v>1.7281300027042952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59E-4067-9A03-C8AAB71969AE}"/>
                  </c:ext>
                </c:extLst>
              </c15:ser>
            </c15:filteredScatterSeries>
            <c15:filteredScatte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DefaultInputComp!$AC$4:$AC$20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1.050592656901594</c:v>
                      </c:pt>
                      <c:pt idx="2">
                        <c:v>1.050592656901594</c:v>
                      </c:pt>
                      <c:pt idx="3">
                        <c:v>1.050592656901594</c:v>
                      </c:pt>
                      <c:pt idx="4">
                        <c:v>1.050592656901594</c:v>
                      </c:pt>
                      <c:pt idx="5">
                        <c:v>1.050592656901594</c:v>
                      </c:pt>
                      <c:pt idx="6">
                        <c:v>1.050592656901594</c:v>
                      </c:pt>
                      <c:pt idx="7">
                        <c:v>1.050592656901594</c:v>
                      </c:pt>
                      <c:pt idx="8">
                        <c:v>1.050592656901594</c:v>
                      </c:pt>
                      <c:pt idx="9">
                        <c:v>1.050592656901594</c:v>
                      </c:pt>
                      <c:pt idx="10">
                        <c:v>1.077128929695802</c:v>
                      </c:pt>
                      <c:pt idx="11">
                        <c:v>1.1139686093933425</c:v>
                      </c:pt>
                      <c:pt idx="12">
                        <c:v>1.1503631987841609</c:v>
                      </c:pt>
                      <c:pt idx="13">
                        <c:v>1.1868733044883495</c:v>
                      </c:pt>
                      <c:pt idx="14">
                        <c:v>1.222191209929768</c:v>
                      </c:pt>
                      <c:pt idx="15">
                        <c:v>1.2556341678622815</c:v>
                      </c:pt>
                      <c:pt idx="16">
                        <c:v>1.292618424816643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59E-4067-9A03-C8AAB71969AE}"/>
                  </c:ext>
                </c:extLst>
              </c15:ser>
            </c15:filteredScatterSeries>
            <c15:filteredScatte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DefaultInputComp!$AD$4:$AD$20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1.0872503926736099</c:v>
                      </c:pt>
                      <c:pt idx="2">
                        <c:v>1.0872503926736099</c:v>
                      </c:pt>
                      <c:pt idx="3">
                        <c:v>1.0872503926736099</c:v>
                      </c:pt>
                      <c:pt idx="4">
                        <c:v>1.0872503926736099</c:v>
                      </c:pt>
                      <c:pt idx="5">
                        <c:v>1.0872503926736099</c:v>
                      </c:pt>
                      <c:pt idx="6">
                        <c:v>1.0872503926736099</c:v>
                      </c:pt>
                      <c:pt idx="7">
                        <c:v>1.0872503926736099</c:v>
                      </c:pt>
                      <c:pt idx="8">
                        <c:v>1.0872503926736099</c:v>
                      </c:pt>
                      <c:pt idx="9">
                        <c:v>1.0872503926736099</c:v>
                      </c:pt>
                      <c:pt idx="10">
                        <c:v>1.118657295735209</c:v>
                      </c:pt>
                      <c:pt idx="11">
                        <c:v>1.1607058868947431</c:v>
                      </c:pt>
                      <c:pt idx="12">
                        <c:v>1.2034838766198921</c:v>
                      </c:pt>
                      <c:pt idx="13">
                        <c:v>1.2453779384915282</c:v>
                      </c:pt>
                      <c:pt idx="14">
                        <c:v>1.2875786561899096</c:v>
                      </c:pt>
                      <c:pt idx="15">
                        <c:v>1.3292875372691295</c:v>
                      </c:pt>
                      <c:pt idx="16">
                        <c:v>1.3727032838229829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59E-4067-9A03-C8AAB71969AE}"/>
                  </c:ext>
                </c:extLst>
              </c15:ser>
            </c15:filteredScatterSeries>
            <c15:filteredScatte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DefaultInputComp!$AE$4:$AE$20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1.0554564532872985</c:v>
                      </c:pt>
                      <c:pt idx="2">
                        <c:v>1.0554564532872985</c:v>
                      </c:pt>
                      <c:pt idx="3">
                        <c:v>1.0554564532872985</c:v>
                      </c:pt>
                      <c:pt idx="4">
                        <c:v>1.0825808488103603</c:v>
                      </c:pt>
                      <c:pt idx="5">
                        <c:v>1.1390350703725762</c:v>
                      </c:pt>
                      <c:pt idx="6">
                        <c:v>1.2028922965351565</c:v>
                      </c:pt>
                      <c:pt idx="7">
                        <c:v>1.2673907218708056</c:v>
                      </c:pt>
                      <c:pt idx="8">
                        <c:v>1.3256674226526506</c:v>
                      </c:pt>
                      <c:pt idx="9">
                        <c:v>1.3871486578360723</c:v>
                      </c:pt>
                      <c:pt idx="10">
                        <c:v>1.445384372721626</c:v>
                      </c:pt>
                      <c:pt idx="11">
                        <c:v>1.5060871885524549</c:v>
                      </c:pt>
                      <c:pt idx="12">
                        <c:v>1.5621948547962454</c:v>
                      </c:pt>
                      <c:pt idx="13">
                        <c:v>1.6291235493146088</c:v>
                      </c:pt>
                      <c:pt idx="14">
                        <c:v>1.6894072861717451</c:v>
                      </c:pt>
                      <c:pt idx="15">
                        <c:v>1.7504463023156698</c:v>
                      </c:pt>
                      <c:pt idx="16">
                        <c:v>1.8093671233883457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59E-4067-9A03-C8AAB71969AE}"/>
                  </c:ext>
                </c:extLst>
              </c15:ser>
            </c15:filteredScatterSeries>
            <c15:filteredScatte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DefaultInputComp!$AF$4:$AF$20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1.0374862849481519</c:v>
                      </c:pt>
                      <c:pt idx="3">
                        <c:v>1.0722579381770967</c:v>
                      </c:pt>
                      <c:pt idx="4">
                        <c:v>1.1038990499420753</c:v>
                      </c:pt>
                      <c:pt idx="5">
                        <c:v>1.155063491674698</c:v>
                      </c:pt>
                      <c:pt idx="6">
                        <c:v>1.2178276379180246</c:v>
                      </c:pt>
                      <c:pt idx="7">
                        <c:v>1.2783566458385385</c:v>
                      </c:pt>
                      <c:pt idx="8">
                        <c:v>1.3350355519693951</c:v>
                      </c:pt>
                      <c:pt idx="9">
                        <c:v>1.3878721730313208</c:v>
                      </c:pt>
                      <c:pt idx="10">
                        <c:v>1.4394735087730115</c:v>
                      </c:pt>
                      <c:pt idx="11">
                        <c:v>1.4906964044269582</c:v>
                      </c:pt>
                      <c:pt idx="12">
                        <c:v>1.5390440576521336</c:v>
                      </c:pt>
                      <c:pt idx="13">
                        <c:v>1.5872445336429459</c:v>
                      </c:pt>
                      <c:pt idx="14">
                        <c:v>1.6384645387439407</c:v>
                      </c:pt>
                      <c:pt idx="15">
                        <c:v>1.6897816312936791</c:v>
                      </c:pt>
                      <c:pt idx="16">
                        <c:v>1.7452192032800906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59E-4067-9A03-C8AAB71969AE}"/>
                  </c:ext>
                </c:extLst>
              </c15:ser>
            </c15:filteredScatterSeries>
            <c15:filteredScatte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DefaultInputComp!$AG$4:$AG$20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1.1610402289064434</c:v>
                      </c:pt>
                      <c:pt idx="3">
                        <c:v>1.1921690373260754</c:v>
                      </c:pt>
                      <c:pt idx="4">
                        <c:v>1.2120219880835059</c:v>
                      </c:pt>
                      <c:pt idx="5">
                        <c:v>1.2512520642401903</c:v>
                      </c:pt>
                      <c:pt idx="6">
                        <c:v>1.3011562444354698</c:v>
                      </c:pt>
                      <c:pt idx="7">
                        <c:v>1.3538984289602132</c:v>
                      </c:pt>
                      <c:pt idx="8">
                        <c:v>1.4016530353153229</c:v>
                      </c:pt>
                      <c:pt idx="9">
                        <c:v>1.4537138572193444</c:v>
                      </c:pt>
                      <c:pt idx="10">
                        <c:v>1.5038233666558232</c:v>
                      </c:pt>
                      <c:pt idx="11">
                        <c:v>1.5504392068837742</c:v>
                      </c:pt>
                      <c:pt idx="12">
                        <c:v>1.5962488873561782</c:v>
                      </c:pt>
                      <c:pt idx="13">
                        <c:v>1.6414851624280296</c:v>
                      </c:pt>
                      <c:pt idx="14">
                        <c:v>1.689358443022964</c:v>
                      </c:pt>
                      <c:pt idx="15">
                        <c:v>1.7389109398347058</c:v>
                      </c:pt>
                      <c:pt idx="16">
                        <c:v>1.7888251475691488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59E-4067-9A03-C8AAB71969AE}"/>
                  </c:ext>
                </c:extLst>
              </c15:ser>
            </c15:filteredScatterSeries>
            <c15:filteredScatte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DefaultInputComp!$AH$4:$AH$20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1.046455473072964</c:v>
                      </c:pt>
                      <c:pt idx="2">
                        <c:v>1.2135497221119707</c:v>
                      </c:pt>
                      <c:pt idx="3">
                        <c:v>1.2826595297614798</c:v>
                      </c:pt>
                      <c:pt idx="4">
                        <c:v>1.341041528078736</c:v>
                      </c:pt>
                      <c:pt idx="5">
                        <c:v>1.4142719611978425</c:v>
                      </c:pt>
                      <c:pt idx="6">
                        <c:v>1.4934659334638285</c:v>
                      </c:pt>
                      <c:pt idx="7">
                        <c:v>1.5750208075208172</c:v>
                      </c:pt>
                      <c:pt idx="8">
                        <c:v>1.6511926306526032</c:v>
                      </c:pt>
                      <c:pt idx="9">
                        <c:v>1.7209527512555287</c:v>
                      </c:pt>
                      <c:pt idx="10">
                        <c:v>1.7865729491773894</c:v>
                      </c:pt>
                      <c:pt idx="11">
                        <c:v>1.8538660688350632</c:v>
                      </c:pt>
                      <c:pt idx="12">
                        <c:v>1.9186469190345887</c:v>
                      </c:pt>
                      <c:pt idx="13">
                        <c:v>1.9859498440415211</c:v>
                      </c:pt>
                      <c:pt idx="14">
                        <c:v>2.0572053706117219</c:v>
                      </c:pt>
                      <c:pt idx="15">
                        <c:v>2.13286210844129</c:v>
                      </c:pt>
                      <c:pt idx="16">
                        <c:v>2.2014362254001254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59E-4067-9A03-C8AAB71969AE}"/>
                  </c:ext>
                </c:extLst>
              </c15:ser>
            </c15:filteredScatterSeries>
            <c15:filteredScatte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DefaultInputComp!$AJ$3</c15:sqref>
                        </c15:formulaRef>
                      </c:ext>
                    </c:extLst>
                    <c:strCache>
                      <c:ptCount val="1"/>
                      <c:pt idx="0">
                        <c:v>Midwest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DefaultInputComp!$AJ$4:$AJ$20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0.92777724627322333</c:v>
                      </c:pt>
                      <c:pt idx="2">
                        <c:v>0.90716887253229461</c:v>
                      </c:pt>
                      <c:pt idx="3">
                        <c:v>0.91746570596756782</c:v>
                      </c:pt>
                      <c:pt idx="4">
                        <c:v>0.9187176374735524</c:v>
                      </c:pt>
                      <c:pt idx="5">
                        <c:v>0.91793990851437668</c:v>
                      </c:pt>
                      <c:pt idx="6">
                        <c:v>0.93668053724340694</c:v>
                      </c:pt>
                      <c:pt idx="7">
                        <c:v>0.94740882188893061</c:v>
                      </c:pt>
                      <c:pt idx="8">
                        <c:v>0.96050317939477137</c:v>
                      </c:pt>
                      <c:pt idx="9">
                        <c:v>1.0159086139980469</c:v>
                      </c:pt>
                      <c:pt idx="10">
                        <c:v>1.0750399981140288</c:v>
                      </c:pt>
                      <c:pt idx="11">
                        <c:v>1.1153798568640731</c:v>
                      </c:pt>
                      <c:pt idx="12">
                        <c:v>1.1503445995812287</c:v>
                      </c:pt>
                      <c:pt idx="13">
                        <c:v>1.1849478080376228</c:v>
                      </c:pt>
                      <c:pt idx="14">
                        <c:v>1.2197850931295005</c:v>
                      </c:pt>
                      <c:pt idx="15">
                        <c:v>1.252402439303685</c:v>
                      </c:pt>
                      <c:pt idx="16">
                        <c:v>1.2863405713621725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59E-4067-9A03-C8AAB71969AE}"/>
                  </c:ext>
                </c:extLst>
              </c15:ser>
            </c15:filteredScatterSeries>
            <c15:filteredScatte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DefaultInputComp!$AK$3</c15:sqref>
                        </c15:formulaRef>
                      </c:ext>
                    </c:extLst>
                    <c:strCache>
                      <c:ptCount val="1"/>
                      <c:pt idx="0">
                        <c:v>Northeast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DefaultInputComp!$AK$4:$AK$20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1.0139933732686801</c:v>
                      </c:pt>
                      <c:pt idx="2">
                        <c:v>0.99618013386722448</c:v>
                      </c:pt>
                      <c:pt idx="3">
                        <c:v>1.0044432458982335</c:v>
                      </c:pt>
                      <c:pt idx="4">
                        <c:v>1.0077292130792777</c:v>
                      </c:pt>
                      <c:pt idx="5">
                        <c:v>1.0144551679670792</c:v>
                      </c:pt>
                      <c:pt idx="6">
                        <c:v>1.0202768056303582</c:v>
                      </c:pt>
                      <c:pt idx="7">
                        <c:v>1.0293603639328734</c:v>
                      </c:pt>
                      <c:pt idx="8">
                        <c:v>1.0374920700292254</c:v>
                      </c:pt>
                      <c:pt idx="9">
                        <c:v>1.0759042900804485</c:v>
                      </c:pt>
                      <c:pt idx="10">
                        <c:v>1.1127270121800064</c:v>
                      </c:pt>
                      <c:pt idx="11">
                        <c:v>1.155487507700574</c:v>
                      </c:pt>
                      <c:pt idx="12">
                        <c:v>1.1884979226786159</c:v>
                      </c:pt>
                      <c:pt idx="13">
                        <c:v>1.2215169943239907</c:v>
                      </c:pt>
                      <c:pt idx="14">
                        <c:v>1.2529403984655143</c:v>
                      </c:pt>
                      <c:pt idx="15">
                        <c:v>1.2763228722086704</c:v>
                      </c:pt>
                      <c:pt idx="16">
                        <c:v>1.3035478363550872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59E-4067-9A03-C8AAB71969AE}"/>
                  </c:ext>
                </c:extLst>
              </c15:ser>
            </c15:filteredScatterSeries>
            <c15:filteredScatte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DefaultInputComp!$AL$3</c15:sqref>
                        </c15:formulaRef>
                      </c:ext>
                    </c:extLst>
                    <c:strCache>
                      <c:ptCount val="1"/>
                      <c:pt idx="0">
                        <c:v>Northern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DefaultInputComp!$AL$4:$AL$20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0.92506828316147804</c:v>
                      </c:pt>
                      <c:pt idx="2">
                        <c:v>0.93477138456051567</c:v>
                      </c:pt>
                      <c:pt idx="3">
                        <c:v>0.96523172447203565</c:v>
                      </c:pt>
                      <c:pt idx="4">
                        <c:v>0.97528158125412256</c:v>
                      </c:pt>
                      <c:pt idx="5">
                        <c:v>1.0208724507059608</c:v>
                      </c:pt>
                      <c:pt idx="6">
                        <c:v>1.0719429883351561</c:v>
                      </c:pt>
                      <c:pt idx="7">
                        <c:v>1.0985471252260335</c:v>
                      </c:pt>
                      <c:pt idx="8">
                        <c:v>1.1137132214420675</c:v>
                      </c:pt>
                      <c:pt idx="9">
                        <c:v>1.088391232960926</c:v>
                      </c:pt>
                      <c:pt idx="10">
                        <c:v>1.0756670015164385</c:v>
                      </c:pt>
                      <c:pt idx="11">
                        <c:v>1.0901299431584381</c:v>
                      </c:pt>
                      <c:pt idx="12">
                        <c:v>1.1292462235514293</c:v>
                      </c:pt>
                      <c:pt idx="13">
                        <c:v>1.1549109785371825</c:v>
                      </c:pt>
                      <c:pt idx="14">
                        <c:v>1.168503146174674</c:v>
                      </c:pt>
                      <c:pt idx="15">
                        <c:v>1.1714911087170901</c:v>
                      </c:pt>
                      <c:pt idx="16">
                        <c:v>1.1827744648124572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59E-4067-9A03-C8AAB71969AE}"/>
                  </c:ext>
                </c:extLst>
              </c15:ser>
            </c15:filteredScatterSeries>
            <c15:filteredScatte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DefaultInputComp!$AM$3</c15:sqref>
                        </c15:formulaRef>
                      </c:ext>
                    </c:extLst>
                    <c:strCache>
                      <c:ptCount val="1"/>
                      <c:pt idx="0">
                        <c:v>Northwest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DefaultInputComp!$AM$4:$AM$20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0.86487493421939188</c:v>
                      </c:pt>
                      <c:pt idx="2">
                        <c:v>0.83735177012073492</c:v>
                      </c:pt>
                      <c:pt idx="3">
                        <c:v>0.70302614211653802</c:v>
                      </c:pt>
                      <c:pt idx="4">
                        <c:v>0.69936415777179051</c:v>
                      </c:pt>
                      <c:pt idx="5">
                        <c:v>0.69926949770682989</c:v>
                      </c:pt>
                      <c:pt idx="6">
                        <c:v>0.74243553293215181</c:v>
                      </c:pt>
                      <c:pt idx="7">
                        <c:v>0.71264277859197567</c:v>
                      </c:pt>
                      <c:pt idx="8">
                        <c:v>0.82051743524425935</c:v>
                      </c:pt>
                      <c:pt idx="9">
                        <c:v>0.9855231175472714</c:v>
                      </c:pt>
                      <c:pt idx="10">
                        <c:v>1.163512181288024</c:v>
                      </c:pt>
                      <c:pt idx="11">
                        <c:v>1.2802763872451561</c:v>
                      </c:pt>
                      <c:pt idx="12">
                        <c:v>1.3567452054534479</c:v>
                      </c:pt>
                      <c:pt idx="13">
                        <c:v>1.4346670959387975</c:v>
                      </c:pt>
                      <c:pt idx="14">
                        <c:v>1.5050872155037891</c:v>
                      </c:pt>
                      <c:pt idx="15">
                        <c:v>1.5668672005688853</c:v>
                      </c:pt>
                      <c:pt idx="16">
                        <c:v>1.6247766407793554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59E-4067-9A03-C8AAB71969AE}"/>
                  </c:ext>
                </c:extLst>
              </c15:ser>
            </c15:filteredScatterSeries>
            <c15:filteredScatte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DefaultInputComp!$AN$3</c15:sqref>
                        </c15:formulaRef>
                      </c:ext>
                    </c:extLst>
                    <c:strCache>
                      <c:ptCount val="1"/>
                      <c:pt idx="0">
                        <c:v>Southeast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DefaultInputComp!$AN$4:$AN$20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0.92735418491618704</c:v>
                      </c:pt>
                      <c:pt idx="2">
                        <c:v>0.89744207389208352</c:v>
                      </c:pt>
                      <c:pt idx="3">
                        <c:v>0.90313104819687373</c:v>
                      </c:pt>
                      <c:pt idx="4">
                        <c:v>0.89501268383482979</c:v>
                      </c:pt>
                      <c:pt idx="5">
                        <c:v>0.89301219745301685</c:v>
                      </c:pt>
                      <c:pt idx="6">
                        <c:v>0.88479199972396572</c:v>
                      </c:pt>
                      <c:pt idx="7">
                        <c:v>0.88370579809355965</c:v>
                      </c:pt>
                      <c:pt idx="8">
                        <c:v>0.90233835901809611</c:v>
                      </c:pt>
                      <c:pt idx="9">
                        <c:v>0.95485357978422247</c:v>
                      </c:pt>
                      <c:pt idx="10">
                        <c:v>1.0103465159314522</c:v>
                      </c:pt>
                      <c:pt idx="11">
                        <c:v>1.0392110116438011</c:v>
                      </c:pt>
                      <c:pt idx="12">
                        <c:v>1.0636973135848353</c:v>
                      </c:pt>
                      <c:pt idx="13">
                        <c:v>1.0879775170117898</c:v>
                      </c:pt>
                      <c:pt idx="14">
                        <c:v>1.1126467533272764</c:v>
                      </c:pt>
                      <c:pt idx="15">
                        <c:v>1.1326185290251409</c:v>
                      </c:pt>
                      <c:pt idx="16">
                        <c:v>1.1541992885031593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59E-4067-9A03-C8AAB71969AE}"/>
                  </c:ext>
                </c:extLst>
              </c15:ser>
            </c15:filteredScatterSeries>
            <c15:filteredScatte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DefaultInputComp!$AO$3</c15:sqref>
                        </c15:formulaRef>
                      </c:ext>
                    </c:extLst>
                    <c:strCache>
                      <c:ptCount val="1"/>
                      <c:pt idx="0">
                        <c:v>Southern Plains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DefaultInputComp!$C$4:$C$20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2010</c:v>
                      </c:pt>
                      <c:pt idx="1">
                        <c:v>2015</c:v>
                      </c:pt>
                      <c:pt idx="2">
                        <c:v>2020</c:v>
                      </c:pt>
                      <c:pt idx="3">
                        <c:v>2025</c:v>
                      </c:pt>
                      <c:pt idx="4">
                        <c:v>2030</c:v>
                      </c:pt>
                      <c:pt idx="5">
                        <c:v>2035</c:v>
                      </c:pt>
                      <c:pt idx="6">
                        <c:v>2040</c:v>
                      </c:pt>
                      <c:pt idx="7">
                        <c:v>2045</c:v>
                      </c:pt>
                      <c:pt idx="8">
                        <c:v>2050</c:v>
                      </c:pt>
                      <c:pt idx="9">
                        <c:v>2055</c:v>
                      </c:pt>
                      <c:pt idx="10">
                        <c:v>2060</c:v>
                      </c:pt>
                      <c:pt idx="11">
                        <c:v>2065</c:v>
                      </c:pt>
                      <c:pt idx="12">
                        <c:v>2070</c:v>
                      </c:pt>
                      <c:pt idx="13">
                        <c:v>2075</c:v>
                      </c:pt>
                      <c:pt idx="14">
                        <c:v>2080</c:v>
                      </c:pt>
                      <c:pt idx="15">
                        <c:v>2085</c:v>
                      </c:pt>
                      <c:pt idx="16">
                        <c:v>2090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DefaultInputComp!$AO$4:$AO$20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17"/>
                      <c:pt idx="0">
                        <c:v>1</c:v>
                      </c:pt>
                      <c:pt idx="1">
                        <c:v>0.85272450252723664</c:v>
                      </c:pt>
                      <c:pt idx="2">
                        <c:v>0.87110822537442534</c:v>
                      </c:pt>
                      <c:pt idx="3">
                        <c:v>0.87903875758137873</c:v>
                      </c:pt>
                      <c:pt idx="4">
                        <c:v>0.86810764968290299</c:v>
                      </c:pt>
                      <c:pt idx="5">
                        <c:v>0.88171141614838655</c:v>
                      </c:pt>
                      <c:pt idx="6">
                        <c:v>0.89660863650148626</c:v>
                      </c:pt>
                      <c:pt idx="7">
                        <c:v>0.90898964795339987</c:v>
                      </c:pt>
                      <c:pt idx="8">
                        <c:v>0.91060683268412623</c:v>
                      </c:pt>
                      <c:pt idx="9">
                        <c:v>0.96871037335405774</c:v>
                      </c:pt>
                      <c:pt idx="10">
                        <c:v>1.0433216760371509</c:v>
                      </c:pt>
                      <c:pt idx="11">
                        <c:v>1.0823728506011963</c:v>
                      </c:pt>
                      <c:pt idx="12">
                        <c:v>1.1146751178896275</c:v>
                      </c:pt>
                      <c:pt idx="13">
                        <c:v>1.1519472738175658</c:v>
                      </c:pt>
                      <c:pt idx="14">
                        <c:v>1.1941919265852592</c:v>
                      </c:pt>
                      <c:pt idx="15">
                        <c:v>1.2230289268493253</c:v>
                      </c:pt>
                      <c:pt idx="16">
                        <c:v>1.2531770721384752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59E-4067-9A03-C8AAB71969AE}"/>
                  </c:ext>
                </c:extLst>
              </c15:ser>
            </c15:filteredScatterSeries>
          </c:ext>
        </c:extLst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National</a:t>
            </a:r>
            <a:r>
              <a:rPr lang="en-US" baseline="0"/>
              <a:t> </a:t>
            </a:r>
            <a:r>
              <a:rPr lang="en-US"/>
              <a:t>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DefaultInputComp!$N$4:$N$20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1-42C6-8661-E2098716662C}"/>
            </c:ext>
          </c:extLst>
        </c:ser>
        <c:ser>
          <c:idx val="1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412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DefaultInputComp!$O$4:$O$20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81-42C6-8661-E2098716662C}"/>
            </c:ext>
          </c:extLst>
        </c:ser>
        <c:ser>
          <c:idx val="2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412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DefaultInputComp!$P$4:$P$20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81-42C6-8661-E2098716662C}"/>
            </c:ext>
          </c:extLst>
        </c:ser>
        <c:ser>
          <c:idx val="3"/>
          <c:order val="3"/>
          <c:tx>
            <c:strRef>
              <c:f>DefaultInputComp!$Y$3</c:f>
              <c:strCache>
                <c:ptCount val="1"/>
                <c:pt idx="0">
                  <c:v>rail_growth_factor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DefaultInputComp!$Y$4:$Y$20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1.0994195408043481</c:v>
                </c:pt>
                <c:pt idx="2">
                  <c:v>1.240030554751842</c:v>
                </c:pt>
                <c:pt idx="3">
                  <c:v>1.3834017597996293</c:v>
                </c:pt>
                <c:pt idx="4">
                  <c:v>1.5347914429195662</c:v>
                </c:pt>
                <c:pt idx="5">
                  <c:v>1.6881543417151914</c:v>
                </c:pt>
                <c:pt idx="6">
                  <c:v>1.8682099204207656</c:v>
                </c:pt>
                <c:pt idx="7">
                  <c:v>2.0417690648932449</c:v>
                </c:pt>
                <c:pt idx="8">
                  <c:v>2.2266271199891796</c:v>
                </c:pt>
                <c:pt idx="9">
                  <c:v>2.4229520176583716</c:v>
                </c:pt>
                <c:pt idx="10">
                  <c:v>2.630750512985768</c:v>
                </c:pt>
                <c:pt idx="11">
                  <c:v>2.8499520581055315</c:v>
                </c:pt>
                <c:pt idx="12">
                  <c:v>3.0804171435837779</c:v>
                </c:pt>
                <c:pt idx="13">
                  <c:v>3.3218909879533709</c:v>
                </c:pt>
                <c:pt idx="14">
                  <c:v>3.573975138866349</c:v>
                </c:pt>
                <c:pt idx="15">
                  <c:v>3.8356588392421278</c:v>
                </c:pt>
                <c:pt idx="16">
                  <c:v>4.1073192653770096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81-42C6-8661-E2098716662C}"/>
            </c:ext>
          </c:extLst>
        </c:ser>
        <c:ser>
          <c:idx val="4"/>
          <c:order val="4"/>
          <c:tx>
            <c:strRef>
              <c:f>DefaultInputComp!$Z$3</c:f>
              <c:strCache>
                <c:ptCount val="1"/>
                <c:pt idx="0">
                  <c:v>road_miles_and_pop_other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DefaultInputComp!$Z$4:$Z$20</c:f>
              <c:numCache>
                <c:formatCode>_(* #,##0.00_);_(* \(#,##0.00\);_(* "-"??_);_(@_)</c:formatCode>
                <c:ptCount val="17"/>
                <c:pt idx="0">
                  <c:v>0.97800238371372372</c:v>
                </c:pt>
                <c:pt idx="1">
                  <c:v>0.98983155206195428</c:v>
                </c:pt>
                <c:pt idx="2">
                  <c:v>1.0056275770387353</c:v>
                </c:pt>
                <c:pt idx="3">
                  <c:v>1.0197675500853718</c:v>
                </c:pt>
                <c:pt idx="4">
                  <c:v>1.0315485372432658</c:v>
                </c:pt>
                <c:pt idx="5">
                  <c:v>1.0559177172347918</c:v>
                </c:pt>
                <c:pt idx="6">
                  <c:v>1.0590821459064093</c:v>
                </c:pt>
                <c:pt idx="7">
                  <c:v>1.0652986497195616</c:v>
                </c:pt>
                <c:pt idx="8">
                  <c:v>1.0721793570589024</c:v>
                </c:pt>
                <c:pt idx="9">
                  <c:v>1.1079975842483651</c:v>
                </c:pt>
                <c:pt idx="10">
                  <c:v>1.0995518791251637</c:v>
                </c:pt>
                <c:pt idx="11">
                  <c:v>1.1022084524470082</c:v>
                </c:pt>
                <c:pt idx="12">
                  <c:v>1.1072976975408788</c:v>
                </c:pt>
                <c:pt idx="13">
                  <c:v>1.1546973768678432</c:v>
                </c:pt>
                <c:pt idx="14">
                  <c:v>1.1357863068508682</c:v>
                </c:pt>
                <c:pt idx="15">
                  <c:v>1.1338851727648136</c:v>
                </c:pt>
                <c:pt idx="16">
                  <c:v>1.1348221300780281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581-42C6-8661-E2098716662C}"/>
            </c:ext>
          </c:extLst>
        </c:ser>
        <c:ser>
          <c:idx val="5"/>
          <c:order val="5"/>
          <c:tx>
            <c:strRef>
              <c:f>DefaultInputComp!$AA$3</c:f>
              <c:strCache>
                <c:ptCount val="1"/>
                <c:pt idx="0">
                  <c:v>elecTD_growthFactor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DefaultInputComp!$AA$4:$AA$20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1.0362523520078266</c:v>
                </c:pt>
                <c:pt idx="2">
                  <c:v>1.0967899750032322</c:v>
                </c:pt>
                <c:pt idx="3">
                  <c:v>1.1241977727024326</c:v>
                </c:pt>
                <c:pt idx="4">
                  <c:v>1.1510754062767476</c:v>
                </c:pt>
                <c:pt idx="5">
                  <c:v>1.1932982415873332</c:v>
                </c:pt>
                <c:pt idx="6">
                  <c:v>1.2430623490479376</c:v>
                </c:pt>
                <c:pt idx="7">
                  <c:v>1.2941440723906812</c:v>
                </c:pt>
                <c:pt idx="8">
                  <c:v>1.3418659048966686</c:v>
                </c:pt>
                <c:pt idx="9">
                  <c:v>1.3889063961805632</c:v>
                </c:pt>
                <c:pt idx="10">
                  <c:v>1.4422941695684048</c:v>
                </c:pt>
                <c:pt idx="11">
                  <c:v>1.4989046894616982</c:v>
                </c:pt>
                <c:pt idx="12">
                  <c:v>1.5540585817688404</c:v>
                </c:pt>
                <c:pt idx="13">
                  <c:v>1.6109936035802461</c:v>
                </c:pt>
                <c:pt idx="14">
                  <c:v>1.6686092271999959</c:v>
                </c:pt>
                <c:pt idx="15">
                  <c:v>1.7268448661518825</c:v>
                </c:pt>
                <c:pt idx="16">
                  <c:v>1.7844372470340206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581-42C6-8661-E2098716662C}"/>
            </c:ext>
          </c:extLst>
        </c:ser>
        <c:ser>
          <c:idx val="6"/>
          <c:order val="6"/>
          <c:tx>
            <c:strRef>
              <c:f>DefaultInputComp!$AB$3</c:f>
              <c:strCache>
                <c:ptCount val="1"/>
                <c:pt idx="0">
                  <c:v>elecSD_refCosts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DefaultInputComp!$C$4:$C$20</c:f>
              <c:numCache>
                <c:formatCode>General</c:formatCode>
                <c:ptCount val="17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</c:numCache>
            </c:numRef>
          </c:xVal>
          <c:yVal>
            <c:numRef>
              <c:f>DefaultInputComp!$AB$4:$AB$20</c:f>
              <c:numCache>
                <c:formatCode>_(* #,##0.00_);_(* \(#,##0.00\);_(* "-"??_);_(@_)</c:formatCode>
                <c:ptCount val="17"/>
                <c:pt idx="0">
                  <c:v>1</c:v>
                </c:pt>
                <c:pt idx="1">
                  <c:v>0.92185102869525537</c:v>
                </c:pt>
                <c:pt idx="2">
                  <c:v>0.91193369498739629</c:v>
                </c:pt>
                <c:pt idx="3">
                  <c:v>0.90330794081986709</c:v>
                </c:pt>
                <c:pt idx="4">
                  <c:v>0.90244055438938475</c:v>
                </c:pt>
                <c:pt idx="5">
                  <c:v>0.91413006054608759</c:v>
                </c:pt>
                <c:pt idx="6">
                  <c:v>0.93681405125993822</c:v>
                </c:pt>
                <c:pt idx="7">
                  <c:v>0.94609477592071889</c:v>
                </c:pt>
                <c:pt idx="8">
                  <c:v>0.97155013445650318</c:v>
                </c:pt>
                <c:pt idx="9">
                  <c:v>1.0311107803612434</c:v>
                </c:pt>
                <c:pt idx="10">
                  <c:v>1.0967689232642617</c:v>
                </c:pt>
                <c:pt idx="11">
                  <c:v>1.1428303813700367</c:v>
                </c:pt>
                <c:pt idx="12">
                  <c:v>1.1821470219734131</c:v>
                </c:pt>
                <c:pt idx="13">
                  <c:v>1.2210378300009168</c:v>
                </c:pt>
                <c:pt idx="14">
                  <c:v>1.2582521623437233</c:v>
                </c:pt>
                <c:pt idx="15">
                  <c:v>1.2867567135704252</c:v>
                </c:pt>
                <c:pt idx="16">
                  <c:v>1.3164044769578016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581-42C6-8661-E20987166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National</a:t>
            </a:r>
            <a:r>
              <a:rPr lang="en-US" baseline="0"/>
              <a:t> </a:t>
            </a:r>
            <a:r>
              <a:rPr lang="en-US"/>
              <a:t>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DefaultInputComp!$N$4:$N$22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  <c:pt idx="17">
                  <c:v>0.25162101710288715</c:v>
                </c:pt>
                <c:pt idx="18">
                  <c:v>5.8642038179100429E-2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92-4F3F-8DB0-540D80A1ACAA}"/>
            </c:ext>
          </c:extLst>
        </c:ser>
        <c:ser>
          <c:idx val="2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DefaultInputComp!$O$4:$O$22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  <c:pt idx="17">
                  <c:v>0.2233129981455613</c:v>
                </c:pt>
                <c:pt idx="18">
                  <c:v>5.5625445721817317E-2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92-4F3F-8DB0-540D80A1ACAA}"/>
            </c:ext>
          </c:extLst>
        </c:ser>
        <c:ser>
          <c:idx val="3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DefaultInputComp!$P$4:$P$22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  <c:pt idx="17">
                  <c:v>1.1267638659298904</c:v>
                </c:pt>
                <c:pt idx="18">
                  <c:v>1.0542304410893006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92-4F3F-8DB0-540D80A1ACAA}"/>
            </c:ext>
          </c:extLst>
        </c:ser>
        <c:ser>
          <c:idx val="4"/>
          <c:order val="3"/>
          <c:tx>
            <c:strRef>
              <c:f>DefaultInputComp!$Y$3</c:f>
              <c:strCache>
                <c:ptCount val="1"/>
                <c:pt idx="0">
                  <c:v>rail_growth_factor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DefaultInputComp!$Y$4:$Y$22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1.0994195408043481</c:v>
                </c:pt>
                <c:pt idx="2">
                  <c:v>1.240030554751842</c:v>
                </c:pt>
                <c:pt idx="3">
                  <c:v>1.3834017597996293</c:v>
                </c:pt>
                <c:pt idx="4">
                  <c:v>1.5347914429195662</c:v>
                </c:pt>
                <c:pt idx="5">
                  <c:v>1.6881543417151914</c:v>
                </c:pt>
                <c:pt idx="6">
                  <c:v>1.8682099204207656</c:v>
                </c:pt>
                <c:pt idx="7">
                  <c:v>2.0417690648932449</c:v>
                </c:pt>
                <c:pt idx="8">
                  <c:v>2.2266271199891796</c:v>
                </c:pt>
                <c:pt idx="9">
                  <c:v>2.4229520176583716</c:v>
                </c:pt>
                <c:pt idx="10">
                  <c:v>2.630750512985768</c:v>
                </c:pt>
                <c:pt idx="11">
                  <c:v>2.8499520581055315</c:v>
                </c:pt>
                <c:pt idx="12">
                  <c:v>3.0804171435837779</c:v>
                </c:pt>
                <c:pt idx="13">
                  <c:v>3.3218909879533709</c:v>
                </c:pt>
                <c:pt idx="14">
                  <c:v>3.573975138866349</c:v>
                </c:pt>
                <c:pt idx="15">
                  <c:v>3.8356588392421278</c:v>
                </c:pt>
                <c:pt idx="16">
                  <c:v>4.1073192653770096</c:v>
                </c:pt>
                <c:pt idx="17">
                  <c:v>9.2349693636240744</c:v>
                </c:pt>
                <c:pt idx="18">
                  <c:v>13.941395106261268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92-4F3F-8DB0-540D80A1ACAA}"/>
            </c:ext>
          </c:extLst>
        </c:ser>
        <c:ser>
          <c:idx val="5"/>
          <c:order val="4"/>
          <c:tx>
            <c:strRef>
              <c:f>DefaultInputComp!$Z$3</c:f>
              <c:strCache>
                <c:ptCount val="1"/>
                <c:pt idx="0">
                  <c:v>road_miles_and_pop_other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DefaultInputComp!$Z$4:$Z$22</c:f>
              <c:numCache>
                <c:formatCode>_(* #,##0.00_);_(* \(#,##0.00\);_(* "-"??_);_(@_)</c:formatCode>
                <c:ptCount val="19"/>
                <c:pt idx="0">
                  <c:v>0.97800238371372372</c:v>
                </c:pt>
                <c:pt idx="1">
                  <c:v>0.98983155206195428</c:v>
                </c:pt>
                <c:pt idx="2">
                  <c:v>1.0056275770387353</c:v>
                </c:pt>
                <c:pt idx="3">
                  <c:v>1.0197675500853718</c:v>
                </c:pt>
                <c:pt idx="4">
                  <c:v>1.0315485372432658</c:v>
                </c:pt>
                <c:pt idx="5">
                  <c:v>1.0559177172347918</c:v>
                </c:pt>
                <c:pt idx="6">
                  <c:v>1.0590821459064093</c:v>
                </c:pt>
                <c:pt idx="7">
                  <c:v>1.0652986497195616</c:v>
                </c:pt>
                <c:pt idx="8">
                  <c:v>1.0721793570589024</c:v>
                </c:pt>
                <c:pt idx="9">
                  <c:v>1.1079975842483651</c:v>
                </c:pt>
                <c:pt idx="10">
                  <c:v>1.0995518791251637</c:v>
                </c:pt>
                <c:pt idx="11">
                  <c:v>1.1022084524470082</c:v>
                </c:pt>
                <c:pt idx="12">
                  <c:v>1.1072976975408788</c:v>
                </c:pt>
                <c:pt idx="13">
                  <c:v>1.1546973768678432</c:v>
                </c:pt>
                <c:pt idx="14">
                  <c:v>1.1357863068508682</c:v>
                </c:pt>
                <c:pt idx="15">
                  <c:v>1.1338851727648136</c:v>
                </c:pt>
                <c:pt idx="16">
                  <c:v>1.1348221300780281</c:v>
                </c:pt>
                <c:pt idx="17">
                  <c:v>1.3128748159138253</c:v>
                </c:pt>
                <c:pt idx="18">
                  <c:v>1.4639386950798561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092-4F3F-8DB0-540D80A1ACAA}"/>
            </c:ext>
          </c:extLst>
        </c:ser>
        <c:ser>
          <c:idx val="6"/>
          <c:order val="5"/>
          <c:tx>
            <c:strRef>
              <c:f>DefaultInputComp!$AA$3</c:f>
              <c:strCache>
                <c:ptCount val="1"/>
                <c:pt idx="0">
                  <c:v>elecTD_growthFactor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DefaultInputComp!$AA$4:$AA$22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1.0362523520078266</c:v>
                </c:pt>
                <c:pt idx="2">
                  <c:v>1.0967899750032322</c:v>
                </c:pt>
                <c:pt idx="3">
                  <c:v>1.1241977727024326</c:v>
                </c:pt>
                <c:pt idx="4">
                  <c:v>1.1510754062767476</c:v>
                </c:pt>
                <c:pt idx="5">
                  <c:v>1.1932982415873332</c:v>
                </c:pt>
                <c:pt idx="6">
                  <c:v>1.2430623490479376</c:v>
                </c:pt>
                <c:pt idx="7">
                  <c:v>1.2941440723906812</c:v>
                </c:pt>
                <c:pt idx="8">
                  <c:v>1.3418659048966686</c:v>
                </c:pt>
                <c:pt idx="9">
                  <c:v>1.3889063961805632</c:v>
                </c:pt>
                <c:pt idx="10">
                  <c:v>1.4422941695684048</c:v>
                </c:pt>
                <c:pt idx="11">
                  <c:v>1.4989046894616982</c:v>
                </c:pt>
                <c:pt idx="12">
                  <c:v>1.5540585817688404</c:v>
                </c:pt>
                <c:pt idx="13">
                  <c:v>1.6109936035802461</c:v>
                </c:pt>
                <c:pt idx="14">
                  <c:v>1.6686092271999959</c:v>
                </c:pt>
                <c:pt idx="15">
                  <c:v>1.7268448661518825</c:v>
                </c:pt>
                <c:pt idx="16">
                  <c:v>1.7844372470340206</c:v>
                </c:pt>
                <c:pt idx="17">
                  <c:v>3.0085902151597987</c:v>
                </c:pt>
                <c:pt idx="18">
                  <c:v>4.1248634844414962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092-4F3F-8DB0-540D80A1ACAA}"/>
            </c:ext>
          </c:extLst>
        </c:ser>
        <c:ser>
          <c:idx val="7"/>
          <c:order val="6"/>
          <c:tx>
            <c:strRef>
              <c:f>DefaultInputComp!$AB$3</c:f>
              <c:strCache>
                <c:ptCount val="1"/>
                <c:pt idx="0">
                  <c:v>elecSD_refCosts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DefaultInputComp!$AB$4:$AB$22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0.92185102869525537</c:v>
                </c:pt>
                <c:pt idx="2">
                  <c:v>0.91193369498739629</c:v>
                </c:pt>
                <c:pt idx="3">
                  <c:v>0.90330794081986709</c:v>
                </c:pt>
                <c:pt idx="4">
                  <c:v>0.90244055438938475</c:v>
                </c:pt>
                <c:pt idx="5">
                  <c:v>0.91413006054608759</c:v>
                </c:pt>
                <c:pt idx="6">
                  <c:v>0.93681405125993822</c:v>
                </c:pt>
                <c:pt idx="7">
                  <c:v>0.94609477592071889</c:v>
                </c:pt>
                <c:pt idx="8">
                  <c:v>0.97155013445650318</c:v>
                </c:pt>
                <c:pt idx="9">
                  <c:v>1.0311107803612434</c:v>
                </c:pt>
                <c:pt idx="10">
                  <c:v>1.0967689232642617</c:v>
                </c:pt>
                <c:pt idx="11">
                  <c:v>1.1428303813700367</c:v>
                </c:pt>
                <c:pt idx="12">
                  <c:v>1.1821470219734131</c:v>
                </c:pt>
                <c:pt idx="13">
                  <c:v>1.2210378300009168</c:v>
                </c:pt>
                <c:pt idx="14">
                  <c:v>1.2582521623437233</c:v>
                </c:pt>
                <c:pt idx="15">
                  <c:v>1.2867567135704252</c:v>
                </c:pt>
                <c:pt idx="16">
                  <c:v>1.3164044769578016</c:v>
                </c:pt>
                <c:pt idx="17">
                  <c:v>2.2713579889273587</c:v>
                </c:pt>
                <c:pt idx="18">
                  <c:v>3.1205343544015407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092-4F3F-8DB0-540D80A1AC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Multiplier from 2010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National</a:t>
            </a:r>
            <a:r>
              <a:rPr lang="en-US" baseline="0"/>
              <a:t> </a:t>
            </a:r>
            <a:r>
              <a:rPr lang="en-US"/>
              <a:t>Comparisons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DefaultInputComp!$N$3</c:f>
              <c:strCache>
                <c:ptCount val="1"/>
                <c:pt idx="0">
                  <c:v>gdp_usd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DefaultInputComp!$N$4:$N$22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1.1057654689407959</c:v>
                </c:pt>
                <c:pt idx="2">
                  <c:v>1.2553516539913212</c:v>
                </c:pt>
                <c:pt idx="3">
                  <c:v>1.407874212552797</c:v>
                </c:pt>
                <c:pt idx="4">
                  <c:v>1.5689270669357087</c:v>
                </c:pt>
                <c:pt idx="5">
                  <c:v>1.7320790869310549</c:v>
                </c:pt>
                <c:pt idx="6">
                  <c:v>1.9236275749157083</c:v>
                </c:pt>
                <c:pt idx="7">
                  <c:v>2.1082649626523899</c:v>
                </c:pt>
                <c:pt idx="8">
                  <c:v>2.3049224680735958</c:v>
                </c:pt>
                <c:pt idx="9">
                  <c:v>2.5137787421897571</c:v>
                </c:pt>
                <c:pt idx="10">
                  <c:v>2.7348409712614554</c:v>
                </c:pt>
                <c:pt idx="11">
                  <c:v>2.9680341043675869</c:v>
                </c:pt>
                <c:pt idx="12">
                  <c:v>3.213209727216785</c:v>
                </c:pt>
                <c:pt idx="13">
                  <c:v>3.4700967956950755</c:v>
                </c:pt>
                <c:pt idx="14">
                  <c:v>3.7382714243259034</c:v>
                </c:pt>
                <c:pt idx="15">
                  <c:v>4.0166583396192852</c:v>
                </c:pt>
                <c:pt idx="16">
                  <c:v>4.3056587929542669</c:v>
                </c:pt>
                <c:pt idx="17">
                  <c:v>0.25162101710288715</c:v>
                </c:pt>
                <c:pt idx="18">
                  <c:v>5.8642038179100429E-2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4-40E6-82E8-C625636C858D}"/>
            </c:ext>
          </c:extLst>
        </c:ser>
        <c:ser>
          <c:idx val="2"/>
          <c:order val="1"/>
          <c:tx>
            <c:strRef>
              <c:f>DefaultInputComp!$O$3</c:f>
              <c:strCache>
                <c:ptCount val="1"/>
                <c:pt idx="0">
                  <c:v>Total Pop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DefaultInputComp!$O$4:$O$22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1.0421968592520692</c:v>
                </c:pt>
                <c:pt idx="2">
                  <c:v>1.0803250216108973</c:v>
                </c:pt>
                <c:pt idx="3">
                  <c:v>1.1176989058625273</c:v>
                </c:pt>
                <c:pt idx="4">
                  <c:v>1.152291859236279</c:v>
                </c:pt>
                <c:pt idx="5">
                  <c:v>1.1830655833260029</c:v>
                </c:pt>
                <c:pt idx="6">
                  <c:v>1.2105977383018232</c:v>
                </c:pt>
                <c:pt idx="7">
                  <c:v>1.2355621476669221</c:v>
                </c:pt>
                <c:pt idx="8">
                  <c:v>1.2594991737633718</c:v>
                </c:pt>
                <c:pt idx="9">
                  <c:v>1.2830144933605221</c:v>
                </c:pt>
                <c:pt idx="10">
                  <c:v>1.3069133974485483</c:v>
                </c:pt>
                <c:pt idx="11">
                  <c:v>1.3308533061777514</c:v>
                </c:pt>
                <c:pt idx="12">
                  <c:v>1.3539121333477768</c:v>
                </c:pt>
                <c:pt idx="13">
                  <c:v>1.3753470342150411</c:v>
                </c:pt>
                <c:pt idx="14">
                  <c:v>1.3947661326708629</c:v>
                </c:pt>
                <c:pt idx="15">
                  <c:v>1.4124196671494673</c:v>
                </c:pt>
                <c:pt idx="16">
                  <c:v>1.428859451293601</c:v>
                </c:pt>
                <c:pt idx="17">
                  <c:v>0.2233129981455613</c:v>
                </c:pt>
                <c:pt idx="18">
                  <c:v>5.5625445721817317E-2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C4-40E6-82E8-C625636C858D}"/>
            </c:ext>
          </c:extLst>
        </c:ser>
        <c:ser>
          <c:idx val="3"/>
          <c:order val="2"/>
          <c:tx>
            <c:strRef>
              <c:f>DefaultInputComp!$P$3</c:f>
              <c:strCache>
                <c:ptCount val="1"/>
                <c:pt idx="0">
                  <c:v>GDP/Cap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DefaultInputComp!$P$4:$P$22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1.0609948198599894</c:v>
                </c:pt>
                <c:pt idx="2">
                  <c:v>1.1620129395128123</c:v>
                </c:pt>
                <c:pt idx="3">
                  <c:v>1.259618494004288</c:v>
                </c:pt>
                <c:pt idx="4">
                  <c:v>1.3615709026839511</c:v>
                </c:pt>
                <c:pt idx="5">
                  <c:v>1.4640600752340263</c:v>
                </c:pt>
                <c:pt idx="6">
                  <c:v>1.5889898965234268</c:v>
                </c:pt>
                <c:pt idx="7">
                  <c:v>1.706320452300492</c:v>
                </c:pt>
                <c:pt idx="8">
                  <c:v>1.8300309488782822</c:v>
                </c:pt>
                <c:pt idx="9">
                  <c:v>1.9592754058495228</c:v>
                </c:pt>
                <c:pt idx="10">
                  <c:v>2.0925954057863447</c:v>
                </c:pt>
                <c:pt idx="11">
                  <c:v>2.2301737468661105</c:v>
                </c:pt>
                <c:pt idx="12">
                  <c:v>2.373277887148836</c:v>
                </c:pt>
                <c:pt idx="13">
                  <c:v>2.5230699666107048</c:v>
                </c:pt>
                <c:pt idx="14">
                  <c:v>2.6802137912306629</c:v>
                </c:pt>
                <c:pt idx="15">
                  <c:v>2.8438136575410828</c:v>
                </c:pt>
                <c:pt idx="16">
                  <c:v>3.0133536150502342</c:v>
                </c:pt>
                <c:pt idx="17">
                  <c:v>1.1267638659298904</c:v>
                </c:pt>
                <c:pt idx="18">
                  <c:v>1.0542304410893006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C4-40E6-82E8-C625636C858D}"/>
            </c:ext>
          </c:extLst>
        </c:ser>
        <c:ser>
          <c:idx val="4"/>
          <c:order val="3"/>
          <c:tx>
            <c:strRef>
              <c:f>DefaultInputComp!$Y$3</c:f>
              <c:strCache>
                <c:ptCount val="1"/>
                <c:pt idx="0">
                  <c:v>rail_growth_factor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DefaultInputComp!$Y$4:$Y$22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1.0994195408043481</c:v>
                </c:pt>
                <c:pt idx="2">
                  <c:v>1.240030554751842</c:v>
                </c:pt>
                <c:pt idx="3">
                  <c:v>1.3834017597996293</c:v>
                </c:pt>
                <c:pt idx="4">
                  <c:v>1.5347914429195662</c:v>
                </c:pt>
                <c:pt idx="5">
                  <c:v>1.6881543417151914</c:v>
                </c:pt>
                <c:pt idx="6">
                  <c:v>1.8682099204207656</c:v>
                </c:pt>
                <c:pt idx="7">
                  <c:v>2.0417690648932449</c:v>
                </c:pt>
                <c:pt idx="8">
                  <c:v>2.2266271199891796</c:v>
                </c:pt>
                <c:pt idx="9">
                  <c:v>2.4229520176583716</c:v>
                </c:pt>
                <c:pt idx="10">
                  <c:v>2.630750512985768</c:v>
                </c:pt>
                <c:pt idx="11">
                  <c:v>2.8499520581055315</c:v>
                </c:pt>
                <c:pt idx="12">
                  <c:v>3.0804171435837779</c:v>
                </c:pt>
                <c:pt idx="13">
                  <c:v>3.3218909879533709</c:v>
                </c:pt>
                <c:pt idx="14">
                  <c:v>3.573975138866349</c:v>
                </c:pt>
                <c:pt idx="15">
                  <c:v>3.8356588392421278</c:v>
                </c:pt>
                <c:pt idx="16">
                  <c:v>4.1073192653770096</c:v>
                </c:pt>
                <c:pt idx="17">
                  <c:v>9.2349693636240744</c:v>
                </c:pt>
                <c:pt idx="18">
                  <c:v>13.941395106261268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C4-40E6-82E8-C625636C858D}"/>
            </c:ext>
          </c:extLst>
        </c:ser>
        <c:ser>
          <c:idx val="5"/>
          <c:order val="4"/>
          <c:tx>
            <c:strRef>
              <c:f>DefaultInputComp!$Z$3</c:f>
              <c:strCache>
                <c:ptCount val="1"/>
                <c:pt idx="0">
                  <c:v>road_miles_and_pop_other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DefaultInputComp!$Z$4:$Z$22</c:f>
              <c:numCache>
                <c:formatCode>_(* #,##0.00_);_(* \(#,##0.00\);_(* "-"??_);_(@_)</c:formatCode>
                <c:ptCount val="19"/>
                <c:pt idx="0">
                  <c:v>0.97800238371372372</c:v>
                </c:pt>
                <c:pt idx="1">
                  <c:v>0.98983155206195428</c:v>
                </c:pt>
                <c:pt idx="2">
                  <c:v>1.0056275770387353</c:v>
                </c:pt>
                <c:pt idx="3">
                  <c:v>1.0197675500853718</c:v>
                </c:pt>
                <c:pt idx="4">
                  <c:v>1.0315485372432658</c:v>
                </c:pt>
                <c:pt idx="5">
                  <c:v>1.0559177172347918</c:v>
                </c:pt>
                <c:pt idx="6">
                  <c:v>1.0590821459064093</c:v>
                </c:pt>
                <c:pt idx="7">
                  <c:v>1.0652986497195616</c:v>
                </c:pt>
                <c:pt idx="8">
                  <c:v>1.0721793570589024</c:v>
                </c:pt>
                <c:pt idx="9">
                  <c:v>1.1079975842483651</c:v>
                </c:pt>
                <c:pt idx="10">
                  <c:v>1.0995518791251637</c:v>
                </c:pt>
                <c:pt idx="11">
                  <c:v>1.1022084524470082</c:v>
                </c:pt>
                <c:pt idx="12">
                  <c:v>1.1072976975408788</c:v>
                </c:pt>
                <c:pt idx="13">
                  <c:v>1.1546973768678432</c:v>
                </c:pt>
                <c:pt idx="14">
                  <c:v>1.1357863068508682</c:v>
                </c:pt>
                <c:pt idx="15">
                  <c:v>1.1338851727648136</c:v>
                </c:pt>
                <c:pt idx="16">
                  <c:v>1.1348221300780281</c:v>
                </c:pt>
                <c:pt idx="17">
                  <c:v>1.3128748159138253</c:v>
                </c:pt>
                <c:pt idx="18">
                  <c:v>1.4639386950798561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C4-40E6-82E8-C625636C858D}"/>
            </c:ext>
          </c:extLst>
        </c:ser>
        <c:ser>
          <c:idx val="6"/>
          <c:order val="5"/>
          <c:tx>
            <c:strRef>
              <c:f>DefaultInputComp!$AA$3</c:f>
              <c:strCache>
                <c:ptCount val="1"/>
                <c:pt idx="0">
                  <c:v>elecTD_growthFactor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DefaultInputComp!$AA$4:$AA$22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1.0362523520078266</c:v>
                </c:pt>
                <c:pt idx="2">
                  <c:v>1.0967899750032322</c:v>
                </c:pt>
                <c:pt idx="3">
                  <c:v>1.1241977727024326</c:v>
                </c:pt>
                <c:pt idx="4">
                  <c:v>1.1510754062767476</c:v>
                </c:pt>
                <c:pt idx="5">
                  <c:v>1.1932982415873332</c:v>
                </c:pt>
                <c:pt idx="6">
                  <c:v>1.2430623490479376</c:v>
                </c:pt>
                <c:pt idx="7">
                  <c:v>1.2941440723906812</c:v>
                </c:pt>
                <c:pt idx="8">
                  <c:v>1.3418659048966686</c:v>
                </c:pt>
                <c:pt idx="9">
                  <c:v>1.3889063961805632</c:v>
                </c:pt>
                <c:pt idx="10">
                  <c:v>1.4422941695684048</c:v>
                </c:pt>
                <c:pt idx="11">
                  <c:v>1.4989046894616982</c:v>
                </c:pt>
                <c:pt idx="12">
                  <c:v>1.5540585817688404</c:v>
                </c:pt>
                <c:pt idx="13">
                  <c:v>1.6109936035802461</c:v>
                </c:pt>
                <c:pt idx="14">
                  <c:v>1.6686092271999959</c:v>
                </c:pt>
                <c:pt idx="15">
                  <c:v>1.7268448661518825</c:v>
                </c:pt>
                <c:pt idx="16">
                  <c:v>1.7844372470340206</c:v>
                </c:pt>
                <c:pt idx="17">
                  <c:v>3.0085902151597987</c:v>
                </c:pt>
                <c:pt idx="18">
                  <c:v>4.1248634844414962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C4-40E6-82E8-C625636C858D}"/>
            </c:ext>
          </c:extLst>
        </c:ser>
        <c:ser>
          <c:idx val="7"/>
          <c:order val="6"/>
          <c:tx>
            <c:strRef>
              <c:f>DefaultInputComp!$AB$3</c:f>
              <c:strCache>
                <c:ptCount val="1"/>
                <c:pt idx="0">
                  <c:v>elecSD_refCosts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DefaultInputComp!$C$4:$C$22</c:f>
              <c:numCache>
                <c:formatCode>General</c:formatCode>
                <c:ptCount val="19"/>
                <c:pt idx="0">
                  <c:v>2010</c:v>
                </c:pt>
                <c:pt idx="1">
                  <c:v>2015</c:v>
                </c:pt>
                <c:pt idx="2">
                  <c:v>2020</c:v>
                </c:pt>
                <c:pt idx="3">
                  <c:v>2025</c:v>
                </c:pt>
                <c:pt idx="4">
                  <c:v>2030</c:v>
                </c:pt>
                <c:pt idx="5">
                  <c:v>2035</c:v>
                </c:pt>
                <c:pt idx="6">
                  <c:v>2040</c:v>
                </c:pt>
                <c:pt idx="7">
                  <c:v>2045</c:v>
                </c:pt>
                <c:pt idx="8">
                  <c:v>2050</c:v>
                </c:pt>
                <c:pt idx="9">
                  <c:v>2055</c:v>
                </c:pt>
                <c:pt idx="10">
                  <c:v>2060</c:v>
                </c:pt>
                <c:pt idx="11">
                  <c:v>2065</c:v>
                </c:pt>
                <c:pt idx="12">
                  <c:v>2070</c:v>
                </c:pt>
                <c:pt idx="13">
                  <c:v>2075</c:v>
                </c:pt>
                <c:pt idx="14">
                  <c:v>2080</c:v>
                </c:pt>
                <c:pt idx="15">
                  <c:v>2085</c:v>
                </c:pt>
                <c:pt idx="16">
                  <c:v>2090</c:v>
                </c:pt>
                <c:pt idx="17">
                  <c:v>2200</c:v>
                </c:pt>
                <c:pt idx="18">
                  <c:v>2300</c:v>
                </c:pt>
              </c:numCache>
            </c:numRef>
          </c:xVal>
          <c:yVal>
            <c:numRef>
              <c:f>DefaultInputComp!$AB$4:$AB$22</c:f>
              <c:numCache>
                <c:formatCode>_(* #,##0.00_);_(* \(#,##0.00\);_(* "-"??_);_(@_)</c:formatCode>
                <c:ptCount val="19"/>
                <c:pt idx="0">
                  <c:v>1</c:v>
                </c:pt>
                <c:pt idx="1">
                  <c:v>0.92185102869525537</c:v>
                </c:pt>
                <c:pt idx="2">
                  <c:v>0.91193369498739629</c:v>
                </c:pt>
                <c:pt idx="3">
                  <c:v>0.90330794081986709</c:v>
                </c:pt>
                <c:pt idx="4">
                  <c:v>0.90244055438938475</c:v>
                </c:pt>
                <c:pt idx="5">
                  <c:v>0.91413006054608759</c:v>
                </c:pt>
                <c:pt idx="6">
                  <c:v>0.93681405125993822</c:v>
                </c:pt>
                <c:pt idx="7">
                  <c:v>0.94609477592071889</c:v>
                </c:pt>
                <c:pt idx="8">
                  <c:v>0.97155013445650318</c:v>
                </c:pt>
                <c:pt idx="9">
                  <c:v>1.0311107803612434</c:v>
                </c:pt>
                <c:pt idx="10">
                  <c:v>1.0967689232642617</c:v>
                </c:pt>
                <c:pt idx="11">
                  <c:v>1.1428303813700367</c:v>
                </c:pt>
                <c:pt idx="12">
                  <c:v>1.1821470219734131</c:v>
                </c:pt>
                <c:pt idx="13">
                  <c:v>1.2210378300009168</c:v>
                </c:pt>
                <c:pt idx="14">
                  <c:v>1.2582521623437233</c:v>
                </c:pt>
                <c:pt idx="15">
                  <c:v>1.2867567135704252</c:v>
                </c:pt>
                <c:pt idx="16">
                  <c:v>1.3164044769578016</c:v>
                </c:pt>
                <c:pt idx="17">
                  <c:v>2.2713579889273587</c:v>
                </c:pt>
                <c:pt idx="18">
                  <c:v>3.1205343544015407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C4-40E6-82E8-C625636C8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989120"/>
        <c:axId val="710990104"/>
      </c:scatterChart>
      <c:valAx>
        <c:axId val="71098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90104"/>
        <c:crosses val="autoZero"/>
        <c:crossBetween val="midCat"/>
      </c:valAx>
      <c:valAx>
        <c:axId val="71099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Multiplier from 2010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98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8.xml"/><Relationship Id="rId13" Type="http://schemas.openxmlformats.org/officeDocument/2006/relationships/chart" Target="../charts/chart23.xml"/><Relationship Id="rId3" Type="http://schemas.openxmlformats.org/officeDocument/2006/relationships/chart" Target="../charts/chart13.xml"/><Relationship Id="rId7" Type="http://schemas.openxmlformats.org/officeDocument/2006/relationships/chart" Target="../charts/chart17.xml"/><Relationship Id="rId12" Type="http://schemas.openxmlformats.org/officeDocument/2006/relationships/chart" Target="../charts/chart22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11" Type="http://schemas.openxmlformats.org/officeDocument/2006/relationships/chart" Target="../charts/chart21.xml"/><Relationship Id="rId5" Type="http://schemas.openxmlformats.org/officeDocument/2006/relationships/chart" Target="../charts/chart15.xml"/><Relationship Id="rId10" Type="http://schemas.openxmlformats.org/officeDocument/2006/relationships/chart" Target="../charts/chart20.xml"/><Relationship Id="rId4" Type="http://schemas.openxmlformats.org/officeDocument/2006/relationships/chart" Target="../charts/chart14.xml"/><Relationship Id="rId9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199572</xdr:colOff>
      <xdr:row>24</xdr:row>
      <xdr:rowOff>27214</xdr:rowOff>
    </xdr:from>
    <xdr:to>
      <xdr:col>17</xdr:col>
      <xdr:colOff>462644</xdr:colOff>
      <xdr:row>50</xdr:row>
      <xdr:rowOff>86633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3C8A0-90C1-4789-83F9-4D08E23CE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602798</xdr:colOff>
      <xdr:row>24</xdr:row>
      <xdr:rowOff>40822</xdr:rowOff>
    </xdr:from>
    <xdr:to>
      <xdr:col>26</xdr:col>
      <xdr:colOff>27214</xdr:colOff>
      <xdr:row>50</xdr:row>
      <xdr:rowOff>27214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5B406D-21D9-4A00-B4B6-96C2201EF6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337003</xdr:colOff>
      <xdr:row>33</xdr:row>
      <xdr:rowOff>10432</xdr:rowOff>
    </xdr:from>
    <xdr:to>
      <xdr:col>14</xdr:col>
      <xdr:colOff>234497</xdr:colOff>
      <xdr:row>52</xdr:row>
      <xdr:rowOff>21318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72BE0B-B5D8-4A70-AA36-933E2DD05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57605</xdr:colOff>
      <xdr:row>32</xdr:row>
      <xdr:rowOff>173718</xdr:rowOff>
    </xdr:from>
    <xdr:to>
      <xdr:col>27</xdr:col>
      <xdr:colOff>573770</xdr:colOff>
      <xdr:row>52</xdr:row>
      <xdr:rowOff>14061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CF04B7-7C30-4C60-A04D-0629B54D90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54</xdr:row>
      <xdr:rowOff>0</xdr:rowOff>
    </xdr:from>
    <xdr:to>
      <xdr:col>27</xdr:col>
      <xdr:colOff>516165</xdr:colOff>
      <xdr:row>73</xdr:row>
      <xdr:rowOff>14061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F4BF89-5EEC-4B73-8F0F-F36BF3A74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518364</xdr:colOff>
      <xdr:row>16</xdr:row>
      <xdr:rowOff>101600</xdr:rowOff>
    </xdr:from>
    <xdr:to>
      <xdr:col>12</xdr:col>
      <xdr:colOff>100853</xdr:colOff>
      <xdr:row>32</xdr:row>
      <xdr:rowOff>103187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A196E7-1CE9-4074-B520-06FD3092E2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18</xdr:row>
      <xdr:rowOff>0</xdr:rowOff>
    </xdr:from>
    <xdr:to>
      <xdr:col>27</xdr:col>
      <xdr:colOff>41930</xdr:colOff>
      <xdr:row>34</xdr:row>
      <xdr:rowOff>1587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164153-18FE-4911-93B9-61198F1F4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294409</xdr:colOff>
      <xdr:row>2</xdr:row>
      <xdr:rowOff>126423</xdr:rowOff>
    </xdr:from>
    <xdr:to>
      <xdr:col>32</xdr:col>
      <xdr:colOff>536864</xdr:colOff>
      <xdr:row>21</xdr:row>
      <xdr:rowOff>138546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17E38-D317-4247-8BE5-A62F74334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17319</xdr:colOff>
      <xdr:row>23</xdr:row>
      <xdr:rowOff>17319</xdr:rowOff>
    </xdr:from>
    <xdr:to>
      <xdr:col>33</xdr:col>
      <xdr:colOff>259773</xdr:colOff>
      <xdr:row>39</xdr:row>
      <xdr:rowOff>34636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3C779-70F2-452A-AFDA-80D7976F5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554181</xdr:colOff>
      <xdr:row>40</xdr:row>
      <xdr:rowOff>34637</xdr:rowOff>
    </xdr:from>
    <xdr:to>
      <xdr:col>33</xdr:col>
      <xdr:colOff>190499</xdr:colOff>
      <xdr:row>59</xdr:row>
      <xdr:rowOff>46760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C7CB28-EE9C-4340-94D0-13F82D3E44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28470</xdr:colOff>
      <xdr:row>23</xdr:row>
      <xdr:rowOff>172825</xdr:rowOff>
    </xdr:from>
    <xdr:to>
      <xdr:col>8</xdr:col>
      <xdr:colOff>900495</xdr:colOff>
      <xdr:row>41</xdr:row>
      <xdr:rowOff>105590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CC0FA8-1D75-44C5-A61F-134670653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134470</xdr:colOff>
      <xdr:row>24</xdr:row>
      <xdr:rowOff>81499</xdr:rowOff>
    </xdr:from>
    <xdr:to>
      <xdr:col>24</xdr:col>
      <xdr:colOff>447219</xdr:colOff>
      <xdr:row>40</xdr:row>
      <xdr:rowOff>11207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30671B-BF65-4CB5-A981-43C05C56E0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149678</xdr:colOff>
      <xdr:row>23</xdr:row>
      <xdr:rowOff>54430</xdr:rowOff>
    </xdr:from>
    <xdr:to>
      <xdr:col>33</xdr:col>
      <xdr:colOff>254580</xdr:colOff>
      <xdr:row>39</xdr:row>
      <xdr:rowOff>179296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723E5CB-9234-416A-B979-543F688F2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419100</xdr:colOff>
      <xdr:row>24</xdr:row>
      <xdr:rowOff>19051</xdr:rowOff>
    </xdr:from>
    <xdr:to>
      <xdr:col>43</xdr:col>
      <xdr:colOff>228600</xdr:colOff>
      <xdr:row>39</xdr:row>
      <xdr:rowOff>152401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DA3B678-8D13-4939-992C-47F2A211E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447675</xdr:colOff>
      <xdr:row>40</xdr:row>
      <xdr:rowOff>9525</xdr:rowOff>
    </xdr:from>
    <xdr:to>
      <xdr:col>43</xdr:col>
      <xdr:colOff>257175</xdr:colOff>
      <xdr:row>55</xdr:row>
      <xdr:rowOff>142875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EB0038D-E3AD-4F1F-BBAC-32A3760CE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466725</xdr:colOff>
      <xdr:row>56</xdr:row>
      <xdr:rowOff>0</xdr:rowOff>
    </xdr:from>
    <xdr:to>
      <xdr:col>43</xdr:col>
      <xdr:colOff>276225</xdr:colOff>
      <xdr:row>71</xdr:row>
      <xdr:rowOff>133350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62645F0-646B-4EC8-A08B-A3737BEE0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33</xdr:col>
      <xdr:colOff>476250</xdr:colOff>
      <xdr:row>71</xdr:row>
      <xdr:rowOff>171450</xdr:rowOff>
    </xdr:from>
    <xdr:to>
      <xdr:col>43</xdr:col>
      <xdr:colOff>285750</xdr:colOff>
      <xdr:row>87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31AA405-DFA8-4003-9E45-CAE50EDF7C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581025</xdr:colOff>
      <xdr:row>88</xdr:row>
      <xdr:rowOff>28575</xdr:rowOff>
    </xdr:from>
    <xdr:to>
      <xdr:col>43</xdr:col>
      <xdr:colOff>390525</xdr:colOff>
      <xdr:row>103</xdr:row>
      <xdr:rowOff>161925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B2541C4-3A14-4C3C-A397-F0BB2D5218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9525</xdr:colOff>
      <xdr:row>104</xdr:row>
      <xdr:rowOff>66675</xdr:rowOff>
    </xdr:from>
    <xdr:to>
      <xdr:col>43</xdr:col>
      <xdr:colOff>428625</xdr:colOff>
      <xdr:row>120</xdr:row>
      <xdr:rowOff>9525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3E9E82B-4A31-4E02-8602-469B18390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28575</xdr:colOff>
      <xdr:row>120</xdr:row>
      <xdr:rowOff>114300</xdr:rowOff>
    </xdr:from>
    <xdr:to>
      <xdr:col>43</xdr:col>
      <xdr:colOff>447675</xdr:colOff>
      <xdr:row>136</xdr:row>
      <xdr:rowOff>57150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CADB8B6-B28B-4703-8414-417254AF3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372716</xdr:colOff>
      <xdr:row>24</xdr:row>
      <xdr:rowOff>64860</xdr:rowOff>
    </xdr:from>
    <xdr:to>
      <xdr:col>16</xdr:col>
      <xdr:colOff>496956</xdr:colOff>
      <xdr:row>44</xdr:row>
      <xdr:rowOff>66261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4F6CF01-1E88-4F3B-98E0-7AAA183E3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142109</xdr:colOff>
      <xdr:row>45</xdr:row>
      <xdr:rowOff>84627</xdr:rowOff>
    </xdr:from>
    <xdr:to>
      <xdr:col>18</xdr:col>
      <xdr:colOff>121246</xdr:colOff>
      <xdr:row>67</xdr:row>
      <xdr:rowOff>159014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4CD72E9-684D-42FF-BD42-2292EEBA1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463826</xdr:colOff>
      <xdr:row>38</xdr:row>
      <xdr:rowOff>74542</xdr:rowOff>
    </xdr:from>
    <xdr:to>
      <xdr:col>9</xdr:col>
      <xdr:colOff>252463</xdr:colOff>
      <xdr:row>60</xdr:row>
      <xdr:rowOff>148929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3A185DB-DFE0-466F-B333-4D81986F0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0" dT="2020-10-21T16:27:52.40" personId="{00000000-0000-0000-0000-000000000000}" id="{420A4617-5793-46B2-998D-4C7D4E3F39B6}">
    <text>Not needed by R.</text>
  </threadedComment>
  <threadedComment ref="I26" dT="2020-10-21T16:27:52.40" personId="{00000000-0000-0000-0000-000000000000}" id="{887EAFAE-7DF8-42FF-8D9D-1DA8909D257A}">
    <text>Not needed by R.</text>
  </threadedComment>
  <threadedComment ref="I42" dT="2020-10-21T16:27:52.40" personId="{00000000-0000-0000-0000-000000000000}" id="{1C8B27E7-BA60-4EF3-AB78-B227CABBFC39}">
    <text>Not needed by 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1-03T15:43:59.03" personId="{00000000-0000-0000-0000-000000000000}" id="{ACC4CA12-259E-4A5E-8E07-3E54D71ABBF2}">
    <text>For VSL, Wages, and the value of violent and property crime, only values for 2010 are provided. These are extended to all years. Set year to the minimum year.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2B65-C230-4626-B7D0-1D37AEA0D1AC}">
  <dimension ref="A3:K36"/>
  <sheetViews>
    <sheetView topLeftCell="A15" zoomScale="85" zoomScaleNormal="85" workbookViewId="0">
      <selection activeCell="B37" sqref="B37:S132"/>
    </sheetView>
  </sheetViews>
  <sheetFormatPr defaultRowHeight="15" x14ac:dyDescent="0.25"/>
  <cols>
    <col min="1" max="1" width="7.42578125" customWidth="1"/>
    <col min="2" max="2" width="17.85546875" bestFit="1" customWidth="1"/>
    <col min="3" max="3" width="32.140625" bestFit="1" customWidth="1"/>
    <col min="4" max="4" width="32.140625" style="93" customWidth="1"/>
    <col min="5" max="5" width="191.85546875" bestFit="1" customWidth="1"/>
    <col min="6" max="6" width="17.28515625" bestFit="1" customWidth="1"/>
    <col min="7" max="7" width="10.5703125" customWidth="1"/>
    <col min="8" max="10" width="9" customWidth="1"/>
    <col min="11" max="11" width="97.140625" bestFit="1" customWidth="1"/>
  </cols>
  <sheetData>
    <row r="3" spans="1:11" x14ac:dyDescent="0.25">
      <c r="C3" s="43" t="s">
        <v>230</v>
      </c>
      <c r="D3" s="90"/>
    </row>
    <row r="4" spans="1:11" x14ac:dyDescent="0.25">
      <c r="C4" s="62" t="s">
        <v>225</v>
      </c>
      <c r="D4" s="91"/>
      <c r="E4" s="63" t="s">
        <v>227</v>
      </c>
      <c r="F4" s="63"/>
      <c r="G4" s="63"/>
      <c r="H4" s="63"/>
      <c r="I4" s="63"/>
      <c r="J4" s="63"/>
      <c r="K4" s="64"/>
    </row>
    <row r="5" spans="1:11" x14ac:dyDescent="0.25">
      <c r="C5" s="62" t="s">
        <v>52</v>
      </c>
      <c r="D5" s="91"/>
      <c r="E5" s="63" t="s">
        <v>228</v>
      </c>
      <c r="F5" s="63"/>
      <c r="G5" s="63"/>
      <c r="H5" s="63"/>
      <c r="I5" s="63"/>
      <c r="J5" s="63"/>
      <c r="K5" s="64"/>
    </row>
    <row r="6" spans="1:11" x14ac:dyDescent="0.25">
      <c r="C6" s="62" t="s">
        <v>226</v>
      </c>
      <c r="D6" s="91"/>
      <c r="E6" s="63" t="s">
        <v>229</v>
      </c>
      <c r="F6" s="63"/>
      <c r="G6" s="63"/>
      <c r="H6" s="63"/>
      <c r="I6" s="63"/>
      <c r="J6" s="63"/>
      <c r="K6" s="64"/>
    </row>
    <row r="7" spans="1:11" x14ac:dyDescent="0.25">
      <c r="A7" s="43"/>
      <c r="C7" s="65" t="s">
        <v>231</v>
      </c>
      <c r="D7" s="92"/>
      <c r="E7" s="61"/>
      <c r="F7" s="61"/>
      <c r="G7" s="61"/>
      <c r="H7" s="61"/>
      <c r="I7" s="61"/>
      <c r="J7" s="61"/>
      <c r="K7" s="61"/>
    </row>
    <row r="8" spans="1:11" x14ac:dyDescent="0.25">
      <c r="A8" s="43"/>
    </row>
    <row r="9" spans="1:11" x14ac:dyDescent="0.25">
      <c r="A9" s="43"/>
    </row>
    <row r="10" spans="1:11" x14ac:dyDescent="0.25">
      <c r="G10" s="100" t="s">
        <v>212</v>
      </c>
      <c r="H10" s="101"/>
      <c r="I10" s="100" t="s">
        <v>213</v>
      </c>
      <c r="J10" s="101"/>
    </row>
    <row r="11" spans="1:11" x14ac:dyDescent="0.25">
      <c r="B11" s="43" t="s">
        <v>160</v>
      </c>
      <c r="C11" s="43" t="s">
        <v>163</v>
      </c>
      <c r="D11" s="90"/>
      <c r="E11" s="43" t="s">
        <v>166</v>
      </c>
      <c r="F11" s="43" t="s">
        <v>161</v>
      </c>
      <c r="G11" s="58">
        <v>2010</v>
      </c>
      <c r="H11" s="59">
        <v>2090</v>
      </c>
      <c r="I11" s="58">
        <v>2200</v>
      </c>
      <c r="J11" s="59">
        <v>2300</v>
      </c>
      <c r="K11" s="43" t="s">
        <v>162</v>
      </c>
    </row>
    <row r="12" spans="1:11" x14ac:dyDescent="0.25">
      <c r="B12" s="39" t="s">
        <v>87</v>
      </c>
      <c r="C12" s="39" t="s">
        <v>6</v>
      </c>
      <c r="D12" s="94"/>
      <c r="E12" s="39" t="s">
        <v>171</v>
      </c>
      <c r="F12" s="3" t="s">
        <v>221</v>
      </c>
      <c r="G12" s="57">
        <f>AVERAGE(Electricities!C13:C19)/10000000000</f>
        <v>7.3541296249967587</v>
      </c>
      <c r="H12" s="57">
        <f>AVERAGE(Electricities!S13:S19)/1000000000</f>
        <v>92.605995822583537</v>
      </c>
      <c r="I12" s="57">
        <f>AVERAGE(Electricities!U13:U19)/1000000000</f>
        <v>151.80801011767144</v>
      </c>
      <c r="J12" s="57">
        <f>AVERAGE(Electricities!V13:V19)/1000000000</f>
        <v>204.61110960722201</v>
      </c>
      <c r="K12" s="3" t="s">
        <v>222</v>
      </c>
    </row>
    <row r="13" spans="1:11" x14ac:dyDescent="0.25">
      <c r="B13" s="39" t="s">
        <v>88</v>
      </c>
      <c r="C13" s="39" t="s">
        <v>164</v>
      </c>
      <c r="D13" s="94"/>
      <c r="E13" s="39" t="s">
        <v>170</v>
      </c>
      <c r="F13" s="3" t="s">
        <v>172</v>
      </c>
      <c r="G13" s="56">
        <f>AVERAGE(Electricities!C3:C9)</f>
        <v>1.0556752260098818</v>
      </c>
      <c r="H13" s="56">
        <f>AVERAGE(Electricities!S3:S9)</f>
        <v>1.8744197404041689</v>
      </c>
      <c r="I13" s="56">
        <f>AVERAGE(Electricities!U3:U9)</f>
        <v>3.1578810579267729</v>
      </c>
      <c r="J13" s="56">
        <f>AVERAGE(Electricities!V3:V9)</f>
        <v>4.3283339266886047</v>
      </c>
      <c r="K13" s="3" t="s">
        <v>214</v>
      </c>
    </row>
    <row r="14" spans="1:11" x14ac:dyDescent="0.25">
      <c r="B14" s="39" t="s">
        <v>94</v>
      </c>
      <c r="C14" s="39" t="s">
        <v>3</v>
      </c>
      <c r="D14" s="94"/>
      <c r="E14" s="39" t="s">
        <v>168</v>
      </c>
      <c r="F14" s="3" t="s">
        <v>172</v>
      </c>
      <c r="G14" s="56">
        <f>RoadRail!C10</f>
        <v>1</v>
      </c>
      <c r="H14" s="56">
        <f>RoadRail!S10</f>
        <v>4.1073192653770096</v>
      </c>
      <c r="I14" s="56">
        <f>RoadRail!U10</f>
        <v>9.2349693636240744</v>
      </c>
      <c r="J14" s="56">
        <f>RoadRail!V10</f>
        <v>13.941395106261268</v>
      </c>
      <c r="K14" s="3" t="s">
        <v>215</v>
      </c>
    </row>
    <row r="15" spans="1:11" x14ac:dyDescent="0.25">
      <c r="B15" s="39" t="s">
        <v>96</v>
      </c>
      <c r="C15" s="39" t="s">
        <v>4</v>
      </c>
      <c r="D15" s="94"/>
      <c r="E15" s="39" t="s">
        <v>169</v>
      </c>
      <c r="F15" s="3" t="s">
        <v>172</v>
      </c>
      <c r="G15" s="56">
        <f>RoadRail!C20</f>
        <v>0.97800238371372372</v>
      </c>
      <c r="H15" s="56">
        <f>RoadRail!S20</f>
        <v>1.1348221300780281</v>
      </c>
      <c r="I15" s="56">
        <f>RoadRail!U20</f>
        <v>1.3128748159138253</v>
      </c>
      <c r="J15" s="56">
        <f>RoadRail!V20</f>
        <v>1.4639386950798561</v>
      </c>
      <c r="K15" s="3" t="s">
        <v>216</v>
      </c>
    </row>
    <row r="16" spans="1:11" x14ac:dyDescent="0.25">
      <c r="B16" s="39" t="s">
        <v>89</v>
      </c>
      <c r="C16" s="39" t="s">
        <v>165</v>
      </c>
      <c r="D16" s="94"/>
      <c r="E16" s="39" t="s">
        <v>167</v>
      </c>
      <c r="F16" s="3" t="s">
        <v>173</v>
      </c>
      <c r="G16" s="56">
        <f>AVERAGE(Popweights!C3:C9)</f>
        <v>0.26313690866700445</v>
      </c>
      <c r="H16" s="56">
        <f>AVERAGE(Popweights!S3:S9)</f>
        <v>0.2700886785079103</v>
      </c>
      <c r="I16" s="56">
        <f>AVERAGE(Popweights!U3:U9)</f>
        <v>0.2700886785079103</v>
      </c>
      <c r="J16" s="56">
        <f>AVERAGE(Popweights!V3:V9)</f>
        <v>0.2700886785079103</v>
      </c>
      <c r="K16" s="3" t="s">
        <v>211</v>
      </c>
    </row>
    <row r="17" spans="2:11" x14ac:dyDescent="0.25">
      <c r="B17" s="39" t="s">
        <v>97</v>
      </c>
      <c r="C17" s="39" t="s">
        <v>7</v>
      </c>
      <c r="D17" s="94"/>
      <c r="E17" s="39" t="s">
        <v>170</v>
      </c>
      <c r="F17" s="3" t="s">
        <v>173</v>
      </c>
      <c r="G17" s="56">
        <f>Popweights!C13</f>
        <v>0.28841353578041828</v>
      </c>
      <c r="H17" s="56">
        <f>Popweights!S13</f>
        <v>0.26600775716086311</v>
      </c>
      <c r="I17" s="56">
        <f>Popweights!U13</f>
        <v>0.26600775716086311</v>
      </c>
      <c r="J17" s="56">
        <f>Popweights!V13</f>
        <v>0.26600775716086311</v>
      </c>
      <c r="K17" s="3" t="s">
        <v>148</v>
      </c>
    </row>
    <row r="20" spans="2:11" x14ac:dyDescent="0.25">
      <c r="F20" t="s">
        <v>232</v>
      </c>
    </row>
    <row r="21" spans="2:11" x14ac:dyDescent="0.25">
      <c r="G21" t="s">
        <v>220</v>
      </c>
    </row>
    <row r="22" spans="2:11" x14ac:dyDescent="0.25">
      <c r="G22" s="44" t="s">
        <v>217</v>
      </c>
      <c r="H22" s="44" t="s">
        <v>218</v>
      </c>
      <c r="I22" s="44" t="s">
        <v>219</v>
      </c>
    </row>
    <row r="23" spans="2:11" x14ac:dyDescent="0.25">
      <c r="F23" s="2" t="s">
        <v>1</v>
      </c>
      <c r="G23" s="60">
        <f>AVERAGE('2010.2090Runs'!$S$11:$Y$16)</f>
        <v>1.0243435651910096</v>
      </c>
      <c r="H23" s="60">
        <f>MIN('2010.2090Runs'!$S$11:$Y$16)</f>
        <v>0.93647181892944131</v>
      </c>
      <c r="I23" s="60">
        <f>MAX('2010.2090Runs'!$S$11:$Y$16)</f>
        <v>1.146563376846051</v>
      </c>
    </row>
    <row r="24" spans="2:11" x14ac:dyDescent="0.25">
      <c r="F24" s="2" t="s">
        <v>7</v>
      </c>
      <c r="G24" s="60">
        <f>AVERAGE('2010.2090Runs'!$Y$27:$Y$32)</f>
        <v>1.0974381553414592</v>
      </c>
      <c r="H24" s="60">
        <f>MIN('2010.2090Runs'!$Y$27:$Y$32)</f>
        <v>1.0974381553414587</v>
      </c>
      <c r="I24" s="60">
        <f>MAX('2010.2090Runs'!$Y$27:$Y$32)</f>
        <v>1.0974381553414592</v>
      </c>
    </row>
    <row r="25" spans="2:11" x14ac:dyDescent="0.25">
      <c r="F25" s="2" t="s">
        <v>10</v>
      </c>
      <c r="G25" s="60">
        <f>AVERAGE('2010.2090Runs'!$S$43:$Y$48)</f>
        <v>0.97192575912308576</v>
      </c>
      <c r="H25" s="60">
        <f>MIN('2010.2090Runs'!$S$43:$Y$48)</f>
        <v>0.83917020544858867</v>
      </c>
      <c r="I25" s="60">
        <f>MAX('2010.2090Runs'!$S$43:$Y$48)</f>
        <v>1.13817246728558</v>
      </c>
    </row>
    <row r="30" spans="2:11" x14ac:dyDescent="0.25">
      <c r="E30" t="s">
        <v>223</v>
      </c>
    </row>
    <row r="31" spans="2:11" x14ac:dyDescent="0.25">
      <c r="E31" t="s">
        <v>224</v>
      </c>
    </row>
    <row r="36" spans="4:7" x14ac:dyDescent="0.25">
      <c r="D36"/>
      <c r="G36" s="93"/>
    </row>
  </sheetData>
  <mergeCells count="2">
    <mergeCell ref="G10:H10"/>
    <mergeCell ref="I10:J10"/>
  </mergeCells>
  <conditionalFormatting sqref="B12:E13">
    <cfRule type="expression" dxfId="20" priority="6">
      <formula xml:space="preserve"> IF( $B16 = 1, 1, 0)</formula>
    </cfRule>
  </conditionalFormatting>
  <conditionalFormatting sqref="F23:F24">
    <cfRule type="expression" dxfId="19" priority="3">
      <formula xml:space="preserve"> IF( $E20 = 1, 1, 0)</formula>
    </cfRule>
  </conditionalFormatting>
  <conditionalFormatting sqref="F25">
    <cfRule type="expression" dxfId="18" priority="16">
      <formula xml:space="preserve"> IF( $H22 = 1, 1, 0)</formula>
    </cfRule>
  </conditionalFormatting>
  <conditionalFormatting sqref="B14:E14">
    <cfRule type="expression" dxfId="17" priority="18">
      <formula xml:space="preserve"> IF( $C19 = 1, 1, 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" id="{00000000-000E-0000-0000-000005000000}">
            <xm:f xml:space="preserve"> IF( SummaryTable!$A28 = 1, 1, 0)</xm:f>
            <x14:dxf>
              <fill>
                <patternFill>
                  <bgColor theme="8" tint="0.79998168889431442"/>
                </patternFill>
              </fill>
            </x14:dxf>
          </x14:cfRule>
          <xm:sqref>B15:E17</xm:sqref>
        </x14:conditionalFormatting>
        <x14:conditionalFormatting xmlns:xm="http://schemas.microsoft.com/office/excel/2006/main">
          <x14:cfRule type="expression" priority="21" id="{00000000-000E-0000-0000-000004000000}">
            <xm:f xml:space="preserve"> IF( SummaryTable!$A31 = 1, 1, 0)</xm:f>
            <x14:dxf>
              <fill>
                <patternFill>
                  <bgColor theme="8" tint="0.79998168889431442"/>
                </patternFill>
              </fill>
            </x14:dxf>
          </x14:cfRule>
          <xm:sqref>B17:E17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1F88-1E18-46D2-81AB-6D4ACCFC0C7E}">
  <sheetPr>
    <tabColor theme="5" tint="0.39997558519241921"/>
  </sheetPr>
  <dimension ref="A1:K98"/>
  <sheetViews>
    <sheetView tabSelected="1" topLeftCell="C1" zoomScale="85" zoomScaleNormal="85" workbookViewId="0">
      <selection activeCell="J16" sqref="J16"/>
    </sheetView>
  </sheetViews>
  <sheetFormatPr defaultRowHeight="15" x14ac:dyDescent="0.25"/>
  <cols>
    <col min="1" max="1" width="17.28515625" bestFit="1" customWidth="1"/>
    <col min="2" max="2" width="23.5703125" bestFit="1" customWidth="1"/>
    <col min="3" max="4" width="10.7109375" customWidth="1"/>
    <col min="9" max="9" width="25.7109375" bestFit="1" customWidth="1"/>
    <col min="10" max="10" width="188.140625" bestFit="1" customWidth="1"/>
  </cols>
  <sheetData>
    <row r="1" spans="1:11" ht="24.75" customHeight="1" x14ac:dyDescent="0.25">
      <c r="A1" s="102" t="s">
        <v>276</v>
      </c>
      <c r="B1" s="102" t="s">
        <v>277</v>
      </c>
      <c r="C1" s="106" t="s">
        <v>281</v>
      </c>
      <c r="D1" s="106" t="s">
        <v>273</v>
      </c>
      <c r="E1" s="106" t="s">
        <v>278</v>
      </c>
      <c r="F1" s="106"/>
      <c r="G1" s="106" t="s">
        <v>282</v>
      </c>
      <c r="H1" s="106" t="s">
        <v>283</v>
      </c>
      <c r="I1" s="104" t="s">
        <v>287</v>
      </c>
      <c r="J1" s="104" t="s">
        <v>288</v>
      </c>
    </row>
    <row r="2" spans="1:11" x14ac:dyDescent="0.25">
      <c r="A2" s="103"/>
      <c r="B2" s="103"/>
      <c r="C2" s="107"/>
      <c r="D2" s="107"/>
      <c r="E2" s="95" t="s">
        <v>279</v>
      </c>
      <c r="F2" s="95" t="s">
        <v>280</v>
      </c>
      <c r="G2" s="106"/>
      <c r="H2" s="106"/>
      <c r="I2" s="105"/>
      <c r="J2" s="105"/>
    </row>
    <row r="3" spans="1:11" x14ac:dyDescent="0.25">
      <c r="A3" s="89" t="s">
        <v>18</v>
      </c>
      <c r="B3" s="96" t="s">
        <v>64</v>
      </c>
      <c r="C3" s="97"/>
      <c r="D3" s="97"/>
      <c r="E3" s="97">
        <v>1</v>
      </c>
      <c r="F3" s="97">
        <v>1</v>
      </c>
      <c r="G3" s="97"/>
      <c r="H3" s="97"/>
      <c r="I3" s="94" t="s">
        <v>263</v>
      </c>
      <c r="J3" s="98" t="s">
        <v>267</v>
      </c>
    </row>
    <row r="4" spans="1:11" x14ac:dyDescent="0.25">
      <c r="A4" s="89" t="s">
        <v>18</v>
      </c>
      <c r="B4" s="96" t="s">
        <v>63</v>
      </c>
      <c r="C4" s="97"/>
      <c r="D4" s="97"/>
      <c r="E4" s="97">
        <v>1</v>
      </c>
      <c r="F4" s="97">
        <v>1</v>
      </c>
      <c r="G4" s="97"/>
      <c r="H4" s="97"/>
      <c r="I4" s="94" t="s">
        <v>263</v>
      </c>
      <c r="J4" s="98" t="s">
        <v>267</v>
      </c>
    </row>
    <row r="5" spans="1:11" x14ac:dyDescent="0.25">
      <c r="A5" s="89" t="s">
        <v>19</v>
      </c>
      <c r="B5" s="96" t="s">
        <v>43</v>
      </c>
      <c r="C5" s="97">
        <v>1</v>
      </c>
      <c r="D5" s="97"/>
      <c r="E5" s="97"/>
      <c r="F5" s="97"/>
      <c r="G5" s="97"/>
      <c r="H5" s="97"/>
      <c r="I5" s="94" t="s">
        <v>264</v>
      </c>
      <c r="J5" s="98" t="s">
        <v>261</v>
      </c>
    </row>
    <row r="6" spans="1:11" x14ac:dyDescent="0.25">
      <c r="A6" s="89" t="s">
        <v>23</v>
      </c>
      <c r="B6" s="96" t="s">
        <v>43</v>
      </c>
      <c r="C6" s="97"/>
      <c r="D6" s="97"/>
      <c r="E6" s="97"/>
      <c r="F6" s="97"/>
      <c r="G6" s="97"/>
      <c r="H6" s="97">
        <v>1</v>
      </c>
      <c r="I6" s="94" t="s">
        <v>262</v>
      </c>
      <c r="J6" s="98" t="s">
        <v>294</v>
      </c>
      <c r="K6" s="8" t="s">
        <v>275</v>
      </c>
    </row>
    <row r="7" spans="1:11" x14ac:dyDescent="0.25">
      <c r="A7" s="89" t="s">
        <v>25</v>
      </c>
      <c r="B7" s="96" t="s">
        <v>43</v>
      </c>
      <c r="C7" s="97"/>
      <c r="D7" s="97"/>
      <c r="E7" s="97"/>
      <c r="F7" s="97"/>
      <c r="G7" s="97">
        <v>1</v>
      </c>
      <c r="H7" s="97"/>
      <c r="I7" s="94" t="s">
        <v>265</v>
      </c>
      <c r="J7" s="98" t="s">
        <v>292</v>
      </c>
    </row>
    <row r="8" spans="1:11" x14ac:dyDescent="0.25">
      <c r="A8" s="89" t="s">
        <v>26</v>
      </c>
      <c r="B8" s="96" t="s">
        <v>43</v>
      </c>
      <c r="C8" s="97"/>
      <c r="D8" s="97"/>
      <c r="E8" s="97"/>
      <c r="F8" s="97"/>
      <c r="G8" s="97">
        <v>1</v>
      </c>
      <c r="H8" s="97"/>
      <c r="I8" s="94" t="s">
        <v>265</v>
      </c>
      <c r="J8" s="98" t="s">
        <v>292</v>
      </c>
    </row>
    <row r="9" spans="1:11" x14ac:dyDescent="0.25">
      <c r="A9" s="89" t="s">
        <v>28</v>
      </c>
      <c r="B9" s="96" t="s">
        <v>66</v>
      </c>
      <c r="C9" s="97"/>
      <c r="D9" s="97">
        <v>1</v>
      </c>
      <c r="E9" s="97">
        <v>1</v>
      </c>
      <c r="F9" s="97">
        <v>1</v>
      </c>
      <c r="G9" s="97">
        <v>1</v>
      </c>
      <c r="H9" s="97"/>
      <c r="I9" s="94" t="s">
        <v>266</v>
      </c>
      <c r="J9" s="98" t="s">
        <v>289</v>
      </c>
    </row>
    <row r="10" spans="1:11" x14ac:dyDescent="0.25">
      <c r="A10" s="89" t="s">
        <v>28</v>
      </c>
      <c r="B10" s="96" t="s">
        <v>65</v>
      </c>
      <c r="C10" s="97"/>
      <c r="D10" s="97">
        <v>1</v>
      </c>
      <c r="E10" s="97">
        <v>1</v>
      </c>
      <c r="F10" s="97">
        <v>1</v>
      </c>
      <c r="G10" s="97">
        <v>1</v>
      </c>
      <c r="H10" s="97"/>
      <c r="I10" s="94" t="s">
        <v>266</v>
      </c>
      <c r="J10" s="98" t="s">
        <v>289</v>
      </c>
    </row>
    <row r="11" spans="1:11" x14ac:dyDescent="0.25">
      <c r="A11" s="89" t="s">
        <v>260</v>
      </c>
      <c r="B11" s="96" t="s">
        <v>66</v>
      </c>
      <c r="C11" s="97"/>
      <c r="D11" s="97"/>
      <c r="E11" s="97">
        <v>1</v>
      </c>
      <c r="F11" s="97">
        <v>1</v>
      </c>
      <c r="G11" s="97"/>
      <c r="H11" s="97"/>
      <c r="I11" s="94" t="s">
        <v>263</v>
      </c>
      <c r="J11" s="98" t="s">
        <v>267</v>
      </c>
    </row>
    <row r="12" spans="1:11" x14ac:dyDescent="0.25">
      <c r="A12" s="89" t="s">
        <v>260</v>
      </c>
      <c r="B12" s="96" t="s">
        <v>65</v>
      </c>
      <c r="C12" s="97"/>
      <c r="D12" s="97"/>
      <c r="E12" s="97">
        <v>1</v>
      </c>
      <c r="F12" s="97">
        <v>1</v>
      </c>
      <c r="G12" s="97"/>
      <c r="H12" s="97"/>
      <c r="I12" s="94" t="s">
        <v>263</v>
      </c>
      <c r="J12" s="98" t="s">
        <v>267</v>
      </c>
    </row>
    <row r="13" spans="1:11" x14ac:dyDescent="0.25">
      <c r="A13" s="89" t="s">
        <v>29</v>
      </c>
      <c r="B13" s="96" t="s">
        <v>43</v>
      </c>
      <c r="C13" s="97"/>
      <c r="D13" s="97"/>
      <c r="E13" s="97"/>
      <c r="F13" s="97"/>
      <c r="G13" s="97"/>
      <c r="H13" s="97">
        <v>1</v>
      </c>
      <c r="I13" s="94" t="s">
        <v>262</v>
      </c>
      <c r="J13" s="98" t="s">
        <v>295</v>
      </c>
      <c r="K13" s="8"/>
    </row>
    <row r="14" spans="1:11" x14ac:dyDescent="0.25">
      <c r="A14" s="89" t="s">
        <v>31</v>
      </c>
      <c r="B14" s="96" t="s">
        <v>43</v>
      </c>
      <c r="C14" s="97">
        <v>1</v>
      </c>
      <c r="D14" s="97"/>
      <c r="E14" s="97"/>
      <c r="F14" s="97"/>
      <c r="G14" s="97"/>
      <c r="H14" s="97"/>
      <c r="I14" s="94" t="s">
        <v>264</v>
      </c>
      <c r="J14" s="98" t="s">
        <v>261</v>
      </c>
    </row>
    <row r="15" spans="1:11" x14ac:dyDescent="0.25">
      <c r="A15" s="89" t="s">
        <v>2</v>
      </c>
      <c r="B15" s="96" t="s">
        <v>43</v>
      </c>
      <c r="C15" s="97"/>
      <c r="D15" s="97"/>
      <c r="E15" s="97"/>
      <c r="F15" s="97">
        <v>1</v>
      </c>
      <c r="G15" s="97"/>
      <c r="H15" s="97"/>
      <c r="I15" s="94" t="s">
        <v>263</v>
      </c>
      <c r="J15" s="98" t="s">
        <v>271</v>
      </c>
    </row>
    <row r="16" spans="1:11" x14ac:dyDescent="0.25">
      <c r="A16" s="89" t="s">
        <v>3</v>
      </c>
      <c r="B16" s="96" t="s">
        <v>43</v>
      </c>
      <c r="C16" s="97"/>
      <c r="D16" s="97"/>
      <c r="E16" s="97"/>
      <c r="F16" s="97"/>
      <c r="G16" s="97"/>
      <c r="H16" s="97">
        <v>1</v>
      </c>
      <c r="I16" s="94" t="s">
        <v>269</v>
      </c>
      <c r="J16" s="98" t="s">
        <v>296</v>
      </c>
      <c r="K16" s="8" t="s">
        <v>270</v>
      </c>
    </row>
    <row r="17" spans="1:10" x14ac:dyDescent="0.25">
      <c r="A17" s="89" t="s">
        <v>4</v>
      </c>
      <c r="B17" s="96" t="s">
        <v>43</v>
      </c>
      <c r="C17" s="97"/>
      <c r="D17" s="97"/>
      <c r="E17" s="97"/>
      <c r="F17" s="97"/>
      <c r="G17" s="97">
        <v>1</v>
      </c>
      <c r="H17" s="97"/>
      <c r="I17" s="94" t="s">
        <v>265</v>
      </c>
      <c r="J17" s="98" t="s">
        <v>293</v>
      </c>
    </row>
    <row r="18" spans="1:10" x14ac:dyDescent="0.25">
      <c r="A18" s="89" t="s">
        <v>33</v>
      </c>
      <c r="B18" s="96" t="s">
        <v>67</v>
      </c>
      <c r="C18" s="97"/>
      <c r="D18" s="97">
        <v>1</v>
      </c>
      <c r="E18" s="97">
        <v>1</v>
      </c>
      <c r="F18" s="97"/>
      <c r="G18" s="97">
        <v>1</v>
      </c>
      <c r="H18" s="97"/>
      <c r="I18" s="94" t="s">
        <v>266</v>
      </c>
      <c r="J18" s="98" t="s">
        <v>290</v>
      </c>
    </row>
    <row r="19" spans="1:10" x14ac:dyDescent="0.25">
      <c r="A19" s="89" t="s">
        <v>33</v>
      </c>
      <c r="B19" s="96" t="s">
        <v>68</v>
      </c>
      <c r="C19" s="97"/>
      <c r="D19" s="97">
        <v>1</v>
      </c>
      <c r="E19" s="97">
        <v>1</v>
      </c>
      <c r="F19" s="97"/>
      <c r="G19" s="97">
        <v>1</v>
      </c>
      <c r="H19" s="97"/>
      <c r="I19" s="94" t="s">
        <v>266</v>
      </c>
      <c r="J19" s="98" t="s">
        <v>290</v>
      </c>
    </row>
    <row r="20" spans="1:10" x14ac:dyDescent="0.25">
      <c r="A20" s="89" t="s">
        <v>33</v>
      </c>
      <c r="B20" s="96" t="s">
        <v>69</v>
      </c>
      <c r="C20" s="97"/>
      <c r="D20" s="97">
        <v>1</v>
      </c>
      <c r="E20" s="97">
        <v>1</v>
      </c>
      <c r="F20" s="97">
        <v>1</v>
      </c>
      <c r="G20" s="97">
        <v>1</v>
      </c>
      <c r="H20" s="97"/>
      <c r="I20" s="94" t="s">
        <v>266</v>
      </c>
      <c r="J20" s="98" t="s">
        <v>291</v>
      </c>
    </row>
    <row r="21" spans="1:10" x14ac:dyDescent="0.25">
      <c r="A21" s="89" t="s">
        <v>33</v>
      </c>
      <c r="B21" s="96" t="s">
        <v>70</v>
      </c>
      <c r="C21" s="97"/>
      <c r="D21" s="97">
        <v>1</v>
      </c>
      <c r="E21" s="97">
        <v>1</v>
      </c>
      <c r="F21" s="97"/>
      <c r="G21" s="97">
        <v>1</v>
      </c>
      <c r="H21" s="97"/>
      <c r="I21" s="94" t="s">
        <v>266</v>
      </c>
      <c r="J21" s="98" t="s">
        <v>290</v>
      </c>
    </row>
    <row r="22" spans="1:10" x14ac:dyDescent="0.25">
      <c r="A22" s="89" t="s">
        <v>33</v>
      </c>
      <c r="B22" s="96" t="s">
        <v>71</v>
      </c>
      <c r="C22" s="97"/>
      <c r="D22" s="97">
        <v>1</v>
      </c>
      <c r="E22" s="97">
        <v>1</v>
      </c>
      <c r="F22" s="97"/>
      <c r="G22" s="97">
        <v>1</v>
      </c>
      <c r="H22" s="97"/>
      <c r="I22" s="94" t="s">
        <v>266</v>
      </c>
      <c r="J22" s="98" t="s">
        <v>290</v>
      </c>
    </row>
    <row r="23" spans="1:10" x14ac:dyDescent="0.25">
      <c r="A23" s="89" t="s">
        <v>34</v>
      </c>
      <c r="B23" s="96" t="s">
        <v>43</v>
      </c>
      <c r="C23" s="97">
        <v>1</v>
      </c>
      <c r="D23" s="97"/>
      <c r="E23" s="97"/>
      <c r="F23" s="97"/>
      <c r="G23" s="97"/>
      <c r="H23" s="97"/>
      <c r="I23" s="94" t="s">
        <v>264</v>
      </c>
      <c r="J23" s="98" t="s">
        <v>261</v>
      </c>
    </row>
    <row r="24" spans="1:10" x14ac:dyDescent="0.25">
      <c r="A24" s="89" t="s">
        <v>35</v>
      </c>
      <c r="B24" s="96" t="s">
        <v>74</v>
      </c>
      <c r="C24" s="97"/>
      <c r="D24" s="97"/>
      <c r="E24" s="97">
        <v>1</v>
      </c>
      <c r="F24" s="97">
        <v>1</v>
      </c>
      <c r="G24" s="97"/>
      <c r="H24" s="97"/>
      <c r="I24" s="94" t="s">
        <v>263</v>
      </c>
      <c r="J24" s="98" t="s">
        <v>267</v>
      </c>
    </row>
    <row r="25" spans="1:10" x14ac:dyDescent="0.25">
      <c r="A25" s="89" t="s">
        <v>35</v>
      </c>
      <c r="B25" s="96" t="s">
        <v>72</v>
      </c>
      <c r="C25" s="97"/>
      <c r="D25" s="97"/>
      <c r="E25" s="97">
        <v>1</v>
      </c>
      <c r="F25" s="97"/>
      <c r="G25" s="97"/>
      <c r="H25" s="97"/>
      <c r="I25" s="94" t="s">
        <v>263</v>
      </c>
      <c r="J25" s="98" t="s">
        <v>272</v>
      </c>
    </row>
    <row r="26" spans="1:10" x14ac:dyDescent="0.25">
      <c r="A26" s="89" t="s">
        <v>35</v>
      </c>
      <c r="B26" s="96" t="s">
        <v>73</v>
      </c>
      <c r="C26" s="97"/>
      <c r="D26" s="97"/>
      <c r="E26" s="97">
        <v>1</v>
      </c>
      <c r="F26" s="97">
        <v>1</v>
      </c>
      <c r="G26" s="97"/>
      <c r="H26" s="97"/>
      <c r="I26" s="94" t="s">
        <v>263</v>
      </c>
      <c r="J26" s="98" t="s">
        <v>268</v>
      </c>
    </row>
    <row r="27" spans="1:10" x14ac:dyDescent="0.25">
      <c r="A27" s="89" t="s">
        <v>36</v>
      </c>
      <c r="B27" s="96" t="s">
        <v>43</v>
      </c>
      <c r="C27" s="97"/>
      <c r="D27" s="97"/>
      <c r="E27" s="97">
        <v>1</v>
      </c>
      <c r="F27" s="97"/>
      <c r="G27" s="97"/>
      <c r="H27" s="97"/>
      <c r="I27" s="94" t="s">
        <v>263</v>
      </c>
      <c r="J27" s="98" t="s">
        <v>272</v>
      </c>
    </row>
    <row r="28" spans="1:10" x14ac:dyDescent="0.25">
      <c r="A28" s="89" t="s">
        <v>37</v>
      </c>
      <c r="B28" s="96" t="s">
        <v>72</v>
      </c>
      <c r="C28" s="97"/>
      <c r="D28" s="97"/>
      <c r="E28" s="97">
        <v>1</v>
      </c>
      <c r="F28" s="97"/>
      <c r="G28" s="97"/>
      <c r="H28" s="97"/>
      <c r="I28" s="94" t="s">
        <v>263</v>
      </c>
      <c r="J28" s="98" t="s">
        <v>272</v>
      </c>
    </row>
    <row r="29" spans="1:10" x14ac:dyDescent="0.25">
      <c r="A29" s="89" t="s">
        <v>37</v>
      </c>
      <c r="B29" s="96" t="s">
        <v>74</v>
      </c>
      <c r="C29" s="97"/>
      <c r="D29" s="97"/>
      <c r="E29" s="97">
        <v>1</v>
      </c>
      <c r="F29" s="97">
        <v>1</v>
      </c>
      <c r="G29" s="97"/>
      <c r="H29" s="97"/>
      <c r="I29" s="94" t="s">
        <v>263</v>
      </c>
      <c r="J29" s="98" t="s">
        <v>267</v>
      </c>
    </row>
    <row r="30" spans="1:10" x14ac:dyDescent="0.25">
      <c r="A30" s="89" t="s">
        <v>37</v>
      </c>
      <c r="B30" s="96" t="s">
        <v>75</v>
      </c>
      <c r="C30" s="97">
        <v>1</v>
      </c>
      <c r="D30" s="97"/>
      <c r="E30" s="97"/>
      <c r="F30" s="97"/>
      <c r="G30" s="97"/>
      <c r="H30" s="97"/>
      <c r="I30" s="94" t="s">
        <v>264</v>
      </c>
      <c r="J30" s="98" t="s">
        <v>261</v>
      </c>
    </row>
    <row r="31" spans="1:10" x14ac:dyDescent="0.25">
      <c r="A31" s="89" t="s">
        <v>38</v>
      </c>
      <c r="B31" s="96" t="s">
        <v>43</v>
      </c>
      <c r="C31" s="97">
        <v>1</v>
      </c>
      <c r="D31" s="97"/>
      <c r="E31" s="97"/>
      <c r="F31" s="97"/>
      <c r="G31" s="97"/>
      <c r="H31" s="97"/>
      <c r="I31" s="94" t="s">
        <v>264</v>
      </c>
      <c r="J31" s="98" t="s">
        <v>261</v>
      </c>
    </row>
    <row r="32" spans="1:10" x14ac:dyDescent="0.25">
      <c r="A32" s="89" t="s">
        <v>40</v>
      </c>
      <c r="B32" s="96" t="s">
        <v>76</v>
      </c>
      <c r="C32" s="97"/>
      <c r="D32" s="97">
        <v>1</v>
      </c>
      <c r="E32" s="97">
        <v>1</v>
      </c>
      <c r="F32" s="97"/>
      <c r="G32" s="97"/>
      <c r="H32" s="97"/>
      <c r="I32" s="94" t="s">
        <v>266</v>
      </c>
      <c r="J32" s="98" t="s">
        <v>274</v>
      </c>
    </row>
    <row r="33" spans="1:10" x14ac:dyDescent="0.25">
      <c r="A33" s="89" t="s">
        <v>40</v>
      </c>
      <c r="B33" s="96" t="s">
        <v>77</v>
      </c>
      <c r="C33" s="97"/>
      <c r="D33" s="97">
        <v>1</v>
      </c>
      <c r="E33" s="97">
        <v>1</v>
      </c>
      <c r="F33" s="97"/>
      <c r="G33" s="97"/>
      <c r="H33" s="97"/>
      <c r="I33" s="94" t="s">
        <v>266</v>
      </c>
      <c r="J33" s="98" t="s">
        <v>274</v>
      </c>
    </row>
    <row r="34" spans="1:10" x14ac:dyDescent="0.25">
      <c r="A34" s="89" t="s">
        <v>40</v>
      </c>
      <c r="B34" s="96" t="s">
        <v>78</v>
      </c>
      <c r="C34" s="97"/>
      <c r="D34" s="97">
        <v>1</v>
      </c>
      <c r="E34" s="97">
        <v>1</v>
      </c>
      <c r="F34" s="97"/>
      <c r="G34" s="97"/>
      <c r="H34" s="97"/>
      <c r="I34" s="94" t="s">
        <v>266</v>
      </c>
      <c r="J34" s="98" t="s">
        <v>274</v>
      </c>
    </row>
    <row r="35" spans="1:10" x14ac:dyDescent="0.25">
      <c r="A35" s="89" t="s">
        <v>21</v>
      </c>
      <c r="B35" s="96" t="s">
        <v>43</v>
      </c>
      <c r="C35" s="97"/>
      <c r="D35" s="97"/>
      <c r="E35" s="97">
        <v>1</v>
      </c>
      <c r="F35" s="97">
        <v>1</v>
      </c>
      <c r="G35" s="97"/>
      <c r="H35" s="97"/>
      <c r="I35" s="94" t="s">
        <v>263</v>
      </c>
      <c r="J35" s="98" t="s">
        <v>267</v>
      </c>
    </row>
    <row r="36" spans="1:10" x14ac:dyDescent="0.25">
      <c r="A36" s="89" t="s">
        <v>32</v>
      </c>
      <c r="B36" s="96" t="s">
        <v>43</v>
      </c>
      <c r="C36" s="97">
        <v>1</v>
      </c>
      <c r="D36" s="97"/>
      <c r="E36" s="97"/>
      <c r="F36" s="97"/>
      <c r="G36" s="97"/>
      <c r="H36" s="97"/>
      <c r="I36" s="94" t="s">
        <v>264</v>
      </c>
      <c r="J36" s="98" t="s">
        <v>261</v>
      </c>
    </row>
    <row r="37" spans="1:10" x14ac:dyDescent="0.25">
      <c r="A37" s="89" t="s">
        <v>16</v>
      </c>
      <c r="B37" s="96" t="s">
        <v>62</v>
      </c>
      <c r="C37" s="97">
        <v>1</v>
      </c>
      <c r="D37" s="97"/>
      <c r="E37" s="97"/>
      <c r="F37" s="97"/>
      <c r="G37" s="97"/>
      <c r="H37" s="97"/>
      <c r="I37" s="94" t="s">
        <v>264</v>
      </c>
      <c r="J37" s="98" t="s">
        <v>261</v>
      </c>
    </row>
    <row r="38" spans="1:10" x14ac:dyDescent="0.25">
      <c r="A38" s="89" t="s">
        <v>16</v>
      </c>
      <c r="B38" s="96" t="s">
        <v>59</v>
      </c>
      <c r="C38" s="97">
        <v>1</v>
      </c>
      <c r="D38" s="97"/>
      <c r="E38" s="97"/>
      <c r="F38" s="97"/>
      <c r="G38" s="97"/>
      <c r="H38" s="97"/>
      <c r="I38" s="94" t="s">
        <v>264</v>
      </c>
      <c r="J38" s="98" t="s">
        <v>261</v>
      </c>
    </row>
    <row r="39" spans="1:10" x14ac:dyDescent="0.25">
      <c r="A39" s="89" t="s">
        <v>16</v>
      </c>
      <c r="B39" s="96" t="s">
        <v>60</v>
      </c>
      <c r="C39" s="97">
        <v>1</v>
      </c>
      <c r="D39" s="97"/>
      <c r="E39" s="97"/>
      <c r="F39" s="97"/>
      <c r="G39" s="97"/>
      <c r="H39" s="97"/>
      <c r="I39" s="94" t="s">
        <v>264</v>
      </c>
      <c r="J39" s="98" t="s">
        <v>261</v>
      </c>
    </row>
    <row r="40" spans="1:10" x14ac:dyDescent="0.25">
      <c r="A40" s="89" t="s">
        <v>16</v>
      </c>
      <c r="B40" s="96" t="s">
        <v>61</v>
      </c>
      <c r="C40" s="97">
        <v>1</v>
      </c>
      <c r="D40" s="97"/>
      <c r="E40" s="97"/>
      <c r="F40" s="97"/>
      <c r="G40" s="97"/>
      <c r="H40" s="97"/>
      <c r="I40" s="94" t="s">
        <v>264</v>
      </c>
      <c r="J40" s="98" t="s">
        <v>261</v>
      </c>
    </row>
    <row r="41" spans="1:10" x14ac:dyDescent="0.25">
      <c r="A41" s="89" t="s">
        <v>41</v>
      </c>
      <c r="B41" s="96" t="s">
        <v>80</v>
      </c>
      <c r="C41" s="97">
        <v>1</v>
      </c>
      <c r="D41" s="97"/>
      <c r="E41" s="97"/>
      <c r="F41" s="97"/>
      <c r="G41" s="97"/>
      <c r="H41" s="97"/>
      <c r="I41" s="94" t="s">
        <v>264</v>
      </c>
      <c r="J41" s="98" t="s">
        <v>261</v>
      </c>
    </row>
    <row r="42" spans="1:10" x14ac:dyDescent="0.25">
      <c r="A42" s="89" t="s">
        <v>41</v>
      </c>
      <c r="B42" s="96" t="s">
        <v>79</v>
      </c>
      <c r="C42" s="97">
        <v>1</v>
      </c>
      <c r="D42" s="97"/>
      <c r="E42" s="97"/>
      <c r="F42" s="97"/>
      <c r="G42" s="97"/>
      <c r="H42" s="97"/>
      <c r="I42" s="94" t="s">
        <v>264</v>
      </c>
      <c r="J42" s="98" t="s">
        <v>261</v>
      </c>
    </row>
    <row r="43" spans="1:10" x14ac:dyDescent="0.25">
      <c r="C43" s="93"/>
      <c r="D43" s="93"/>
    </row>
    <row r="44" spans="1:10" x14ac:dyDescent="0.25">
      <c r="C44" s="93"/>
      <c r="D44" s="93"/>
    </row>
    <row r="45" spans="1:10" x14ac:dyDescent="0.25">
      <c r="C45" s="93"/>
      <c r="D45" s="93"/>
    </row>
    <row r="46" spans="1:10" x14ac:dyDescent="0.25">
      <c r="C46" s="93"/>
      <c r="D46" s="93"/>
    </row>
    <row r="47" spans="1:10" x14ac:dyDescent="0.25">
      <c r="C47" s="93"/>
      <c r="D47" s="93"/>
    </row>
    <row r="48" spans="1:10" x14ac:dyDescent="0.25">
      <c r="C48" s="93"/>
      <c r="D48" s="93"/>
    </row>
    <row r="49" spans="3:4" x14ac:dyDescent="0.25">
      <c r="C49" s="93"/>
      <c r="D49" s="93"/>
    </row>
    <row r="50" spans="3:4" x14ac:dyDescent="0.25">
      <c r="C50" s="93"/>
      <c r="D50" s="93"/>
    </row>
    <row r="51" spans="3:4" x14ac:dyDescent="0.25">
      <c r="C51" s="93"/>
      <c r="D51" s="93"/>
    </row>
    <row r="52" spans="3:4" x14ac:dyDescent="0.25">
      <c r="C52" s="93"/>
      <c r="D52" s="93"/>
    </row>
    <row r="53" spans="3:4" x14ac:dyDescent="0.25">
      <c r="C53" s="93"/>
      <c r="D53" s="93"/>
    </row>
    <row r="54" spans="3:4" x14ac:dyDescent="0.25">
      <c r="C54" s="93"/>
      <c r="D54" s="93"/>
    </row>
    <row r="55" spans="3:4" x14ac:dyDescent="0.25">
      <c r="C55" s="93"/>
      <c r="D55" s="93"/>
    </row>
    <row r="56" spans="3:4" x14ac:dyDescent="0.25">
      <c r="C56" s="93"/>
      <c r="D56" s="93"/>
    </row>
    <row r="57" spans="3:4" x14ac:dyDescent="0.25">
      <c r="C57" s="93"/>
      <c r="D57" s="93"/>
    </row>
    <row r="58" spans="3:4" x14ac:dyDescent="0.25">
      <c r="C58" s="93"/>
      <c r="D58" s="93"/>
    </row>
    <row r="59" spans="3:4" x14ac:dyDescent="0.25">
      <c r="C59" s="93"/>
      <c r="D59" s="93"/>
    </row>
    <row r="60" spans="3:4" x14ac:dyDescent="0.25">
      <c r="C60" s="93"/>
      <c r="D60" s="93"/>
    </row>
    <row r="61" spans="3:4" x14ac:dyDescent="0.25">
      <c r="C61" s="93"/>
      <c r="D61" s="93"/>
    </row>
    <row r="62" spans="3:4" x14ac:dyDescent="0.25">
      <c r="C62" s="93"/>
      <c r="D62" s="93"/>
    </row>
    <row r="63" spans="3:4" x14ac:dyDescent="0.25">
      <c r="C63" s="93"/>
      <c r="D63" s="93"/>
    </row>
    <row r="64" spans="3:4" x14ac:dyDescent="0.25">
      <c r="C64" s="93"/>
      <c r="D64" s="93"/>
    </row>
    <row r="65" spans="3:4" x14ac:dyDescent="0.25">
      <c r="C65" s="93"/>
      <c r="D65" s="93"/>
    </row>
    <row r="66" spans="3:4" x14ac:dyDescent="0.25">
      <c r="C66" s="93"/>
      <c r="D66" s="93"/>
    </row>
    <row r="67" spans="3:4" x14ac:dyDescent="0.25">
      <c r="C67" s="93"/>
      <c r="D67" s="93"/>
    </row>
    <row r="68" spans="3:4" x14ac:dyDescent="0.25">
      <c r="C68" s="93"/>
      <c r="D68" s="93"/>
    </row>
    <row r="69" spans="3:4" x14ac:dyDescent="0.25">
      <c r="C69" s="93"/>
      <c r="D69" s="93"/>
    </row>
    <row r="70" spans="3:4" x14ac:dyDescent="0.25">
      <c r="C70" s="93"/>
      <c r="D70" s="93"/>
    </row>
    <row r="71" spans="3:4" x14ac:dyDescent="0.25">
      <c r="C71" s="93"/>
      <c r="D71" s="93"/>
    </row>
    <row r="72" spans="3:4" x14ac:dyDescent="0.25">
      <c r="C72" s="93"/>
      <c r="D72" s="93"/>
    </row>
    <row r="73" spans="3:4" x14ac:dyDescent="0.25">
      <c r="C73" s="93"/>
      <c r="D73" s="93"/>
    </row>
    <row r="74" spans="3:4" x14ac:dyDescent="0.25">
      <c r="C74" s="93"/>
      <c r="D74" s="93"/>
    </row>
    <row r="75" spans="3:4" x14ac:dyDescent="0.25">
      <c r="C75" s="93"/>
      <c r="D75" s="93"/>
    </row>
    <row r="76" spans="3:4" x14ac:dyDescent="0.25">
      <c r="C76" s="93"/>
      <c r="D76" s="93"/>
    </row>
    <row r="77" spans="3:4" x14ac:dyDescent="0.25">
      <c r="C77" s="93"/>
      <c r="D77" s="93"/>
    </row>
    <row r="78" spans="3:4" x14ac:dyDescent="0.25">
      <c r="C78" s="93"/>
      <c r="D78" s="93"/>
    </row>
    <row r="79" spans="3:4" x14ac:dyDescent="0.25">
      <c r="C79" s="93"/>
      <c r="D79" s="93"/>
    </row>
    <row r="80" spans="3:4" x14ac:dyDescent="0.25">
      <c r="C80" s="93"/>
      <c r="D80" s="93"/>
    </row>
    <row r="81" spans="3:4" x14ac:dyDescent="0.25">
      <c r="C81" s="93"/>
      <c r="D81" s="93"/>
    </row>
    <row r="82" spans="3:4" x14ac:dyDescent="0.25">
      <c r="C82" s="93"/>
      <c r="D82" s="93"/>
    </row>
    <row r="83" spans="3:4" x14ac:dyDescent="0.25">
      <c r="C83" s="93"/>
      <c r="D83" s="93"/>
    </row>
    <row r="84" spans="3:4" x14ac:dyDescent="0.25">
      <c r="C84" s="93"/>
      <c r="D84" s="93"/>
    </row>
    <row r="85" spans="3:4" x14ac:dyDescent="0.25">
      <c r="C85" s="93"/>
      <c r="D85" s="93"/>
    </row>
    <row r="86" spans="3:4" x14ac:dyDescent="0.25">
      <c r="C86" s="93"/>
      <c r="D86" s="93"/>
    </row>
    <row r="87" spans="3:4" x14ac:dyDescent="0.25">
      <c r="C87" s="93"/>
      <c r="D87" s="93"/>
    </row>
    <row r="88" spans="3:4" x14ac:dyDescent="0.25">
      <c r="C88" s="93"/>
      <c r="D88" s="93"/>
    </row>
    <row r="89" spans="3:4" x14ac:dyDescent="0.25">
      <c r="C89" s="93"/>
      <c r="D89" s="93"/>
    </row>
    <row r="90" spans="3:4" x14ac:dyDescent="0.25">
      <c r="C90" s="93"/>
      <c r="D90" s="93"/>
    </row>
    <row r="91" spans="3:4" x14ac:dyDescent="0.25">
      <c r="C91" s="93"/>
      <c r="D91" s="93"/>
    </row>
    <row r="92" spans="3:4" x14ac:dyDescent="0.25">
      <c r="C92" s="93"/>
      <c r="D92" s="93"/>
    </row>
    <row r="93" spans="3:4" x14ac:dyDescent="0.25">
      <c r="C93" s="93"/>
      <c r="D93" s="93"/>
    </row>
    <row r="94" spans="3:4" x14ac:dyDescent="0.25">
      <c r="C94" s="93"/>
      <c r="D94" s="93"/>
    </row>
    <row r="95" spans="3:4" x14ac:dyDescent="0.25">
      <c r="C95" s="93"/>
      <c r="D95" s="93"/>
    </row>
    <row r="96" spans="3:4" x14ac:dyDescent="0.25">
      <c r="C96" s="93"/>
      <c r="D96" s="93"/>
    </row>
    <row r="97" spans="3:4" x14ac:dyDescent="0.25">
      <c r="C97" s="93"/>
      <c r="D97" s="93"/>
    </row>
    <row r="98" spans="3:4" x14ac:dyDescent="0.25">
      <c r="C98" s="93"/>
      <c r="D98" s="93"/>
    </row>
  </sheetData>
  <autoFilter ref="A2:V42" xr:uid="{52371F88-1E18-46D2-81AB-6D4ACCFC0C7E}"/>
  <mergeCells count="9">
    <mergeCell ref="A1:A2"/>
    <mergeCell ref="B1:B2"/>
    <mergeCell ref="I1:I2"/>
    <mergeCell ref="J1:J2"/>
    <mergeCell ref="E1:F1"/>
    <mergeCell ref="D1:D2"/>
    <mergeCell ref="C1:C2"/>
    <mergeCell ref="G1:G2"/>
    <mergeCell ref="H1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4356-C7A8-4648-9699-8FB2FCF045E4}">
  <sheetPr>
    <tabColor theme="5" tint="0.39997558519241921"/>
  </sheetPr>
  <dimension ref="A1:I127"/>
  <sheetViews>
    <sheetView topLeftCell="A2" zoomScale="90" zoomScaleNormal="90" workbookViewId="0">
      <selection activeCell="D2" sqref="D2:G43"/>
    </sheetView>
  </sheetViews>
  <sheetFormatPr defaultRowHeight="15" x14ac:dyDescent="0.25"/>
  <cols>
    <col min="1" max="1" width="6.5703125" style="76" bestFit="1" customWidth="1"/>
    <col min="2" max="2" width="9.7109375" style="76" bestFit="1" customWidth="1"/>
    <col min="3" max="3" width="42.7109375" style="76" bestFit="1" customWidth="1"/>
    <col min="4" max="4" width="17.42578125" style="76" bestFit="1" customWidth="1"/>
    <col min="5" max="5" width="7.7109375" style="76" bestFit="1" customWidth="1"/>
    <col min="6" max="6" width="9.140625" style="76"/>
    <col min="7" max="7" width="12" style="76" bestFit="1" customWidth="1"/>
    <col min="8" max="10" width="9.140625" style="76"/>
    <col min="11" max="11" width="15" style="76" bestFit="1" customWidth="1"/>
    <col min="12" max="16384" width="9.140625" style="76"/>
  </cols>
  <sheetData>
    <row r="1" spans="1:7" x14ac:dyDescent="0.25">
      <c r="A1" s="77" t="s">
        <v>123</v>
      </c>
      <c r="B1" s="77" t="s">
        <v>253</v>
      </c>
      <c r="C1" s="79" t="s">
        <v>254</v>
      </c>
      <c r="D1" s="79" t="s">
        <v>124</v>
      </c>
      <c r="E1" s="79" t="s">
        <v>125</v>
      </c>
      <c r="F1" s="79" t="s">
        <v>126</v>
      </c>
      <c r="G1" s="78" t="s">
        <v>127</v>
      </c>
    </row>
    <row r="2" spans="1:7" x14ac:dyDescent="0.25">
      <c r="A2" s="80">
        <v>1</v>
      </c>
      <c r="B2" s="80" t="s">
        <v>255</v>
      </c>
      <c r="C2" s="81" t="s">
        <v>256</v>
      </c>
      <c r="D2" s="82" t="s">
        <v>88</v>
      </c>
      <c r="E2" s="83" t="s">
        <v>128</v>
      </c>
      <c r="F2" s="83">
        <v>2100</v>
      </c>
      <c r="G2" s="86">
        <f>INDEX(Electricities!$T$3:$V$9,MATCH($E2,Electricities!$B$3:$B$9,0),MATCH($F2,Electricities!$T$2:$V$2,0))</f>
        <v>1.4850893005702073</v>
      </c>
    </row>
    <row r="3" spans="1:7" x14ac:dyDescent="0.25">
      <c r="A3" s="80">
        <v>2</v>
      </c>
      <c r="B3" s="80" t="s">
        <v>255</v>
      </c>
      <c r="C3" s="81" t="s">
        <v>256</v>
      </c>
      <c r="D3" s="82" t="s">
        <v>88</v>
      </c>
      <c r="E3" s="83" t="s">
        <v>129</v>
      </c>
      <c r="F3" s="83">
        <v>2100</v>
      </c>
      <c r="G3" s="86">
        <f>INDEX(Electricities!$T$3:$V$9,MATCH($E3,Electricities!$B$3:$B$9,0),MATCH($F3,Electricities!$T$2:$V$2,0))</f>
        <v>1.5923438330431203</v>
      </c>
    </row>
    <row r="4" spans="1:7" x14ac:dyDescent="0.25">
      <c r="A4" s="83"/>
      <c r="B4" s="80" t="s">
        <v>255</v>
      </c>
      <c r="C4" s="81" t="s">
        <v>256</v>
      </c>
      <c r="D4" s="82" t="s">
        <v>88</v>
      </c>
      <c r="E4" s="83" t="s">
        <v>130</v>
      </c>
      <c r="F4" s="83">
        <v>2100</v>
      </c>
      <c r="G4" s="86">
        <f>INDEX(Electricities!$T$3:$V$9,MATCH($E4,Electricities!$B$3:$B$9,0),MATCH($F4,Electricities!$T$2:$V$2,0))</f>
        <v>2.0954654699694366</v>
      </c>
    </row>
    <row r="5" spans="1:7" x14ac:dyDescent="0.25">
      <c r="A5" s="83"/>
      <c r="B5" s="80" t="s">
        <v>255</v>
      </c>
      <c r="C5" s="81" t="s">
        <v>256</v>
      </c>
      <c r="D5" s="82" t="s">
        <v>88</v>
      </c>
      <c r="E5" s="83" t="s">
        <v>131</v>
      </c>
      <c r="F5" s="83">
        <v>2100</v>
      </c>
      <c r="G5" s="86">
        <f>INDEX(Electricities!$T$3:$V$9,MATCH($E5,Electricities!$B$3:$B$9,0),MATCH($F5,Electricities!$T$2:$V$2,0))</f>
        <v>1.8937572976374462</v>
      </c>
    </row>
    <row r="6" spans="1:7" x14ac:dyDescent="0.25">
      <c r="A6" s="83"/>
      <c r="B6" s="80" t="s">
        <v>255</v>
      </c>
      <c r="C6" s="81" t="s">
        <v>256</v>
      </c>
      <c r="D6" s="82" t="s">
        <v>88</v>
      </c>
      <c r="E6" s="83" t="s">
        <v>132</v>
      </c>
      <c r="F6" s="83">
        <v>2100</v>
      </c>
      <c r="G6" s="86">
        <f>INDEX(Electricities!$T$3:$V$9,MATCH($E6,Electricities!$B$3:$B$9,0),MATCH($F6,Electricities!$T$2:$V$2,0))</f>
        <v>1.9049463226697299</v>
      </c>
    </row>
    <row r="7" spans="1:7" x14ac:dyDescent="0.25">
      <c r="A7" s="83"/>
      <c r="B7" s="80" t="s">
        <v>255</v>
      </c>
      <c r="C7" s="81" t="s">
        <v>256</v>
      </c>
      <c r="D7" s="82" t="s">
        <v>88</v>
      </c>
      <c r="E7" s="83" t="s">
        <v>133</v>
      </c>
      <c r="F7" s="83">
        <v>2100</v>
      </c>
      <c r="G7" s="86">
        <f>INDEX(Electricities!$T$3:$V$9,MATCH($E7,Electricities!$B$3:$B$9,0),MATCH($F7,Electricities!$T$2:$V$2,0))</f>
        <v>2.4231616195986447</v>
      </c>
    </row>
    <row r="8" spans="1:7" x14ac:dyDescent="0.25">
      <c r="A8" s="83"/>
      <c r="B8" s="80" t="s">
        <v>255</v>
      </c>
      <c r="C8" s="81" t="s">
        <v>256</v>
      </c>
      <c r="D8" s="82" t="s">
        <v>88</v>
      </c>
      <c r="E8" s="83" t="s">
        <v>134</v>
      </c>
      <c r="F8" s="83">
        <v>2100</v>
      </c>
      <c r="G8" s="86">
        <f>INDEX(Electricities!$T$3:$V$9,MATCH($E8,Electricities!$B$3:$B$9,0),MATCH($F8,Electricities!$T$2:$V$2,0))</f>
        <v>2.5172334806660004</v>
      </c>
    </row>
    <row r="9" spans="1:7" x14ac:dyDescent="0.25">
      <c r="A9" s="83"/>
      <c r="B9" s="80" t="s">
        <v>255</v>
      </c>
      <c r="C9" s="81" t="s">
        <v>256</v>
      </c>
      <c r="D9" s="82" t="s">
        <v>88</v>
      </c>
      <c r="E9" s="83" t="s">
        <v>128</v>
      </c>
      <c r="F9" s="83">
        <v>2200</v>
      </c>
      <c r="G9" s="86">
        <f>INDEX(Electricities!$T$3:$V$9,MATCH($E9,Electricities!$B$3:$B$9,0),MATCH($F9,Electricities!$T$2:$V$2,0))</f>
        <v>2.1986660938521219</v>
      </c>
    </row>
    <row r="10" spans="1:7" x14ac:dyDescent="0.25">
      <c r="A10" s="83"/>
      <c r="B10" s="80" t="s">
        <v>255</v>
      </c>
      <c r="C10" s="81" t="s">
        <v>256</v>
      </c>
      <c r="D10" s="82" t="s">
        <v>88</v>
      </c>
      <c r="E10" s="83" t="s">
        <v>129</v>
      </c>
      <c r="F10" s="83">
        <v>2200</v>
      </c>
      <c r="G10" s="86">
        <f>INDEX(Electricities!$T$3:$V$9,MATCH($E10,Electricities!$B$3:$B$9,0),MATCH($F10,Electricities!$T$2:$V$2,0))</f>
        <v>2.4370061654218667</v>
      </c>
    </row>
    <row r="11" spans="1:7" x14ac:dyDescent="0.25">
      <c r="A11" s="83"/>
      <c r="B11" s="80" t="s">
        <v>255</v>
      </c>
      <c r="C11" s="81" t="s">
        <v>256</v>
      </c>
      <c r="D11" s="82" t="s">
        <v>88</v>
      </c>
      <c r="E11" s="83" t="s">
        <v>130</v>
      </c>
      <c r="F11" s="83">
        <v>2200</v>
      </c>
      <c r="G11" s="86">
        <f>INDEX(Electricities!$T$3:$V$9,MATCH($E11,Electricities!$B$3:$B$9,0),MATCH($F11,Electricities!$T$2:$V$2,0))</f>
        <v>3.4107607171884915</v>
      </c>
    </row>
    <row r="12" spans="1:7" x14ac:dyDescent="0.25">
      <c r="A12" s="83"/>
      <c r="B12" s="80" t="s">
        <v>255</v>
      </c>
      <c r="C12" s="81" t="s">
        <v>256</v>
      </c>
      <c r="D12" s="82" t="s">
        <v>88</v>
      </c>
      <c r="E12" s="83" t="s">
        <v>131</v>
      </c>
      <c r="F12" s="83">
        <v>2200</v>
      </c>
      <c r="G12" s="86">
        <f>INDEX(Electricities!$T$3:$V$9,MATCH($E12,Electricities!$B$3:$B$9,0),MATCH($F12,Electricities!$T$2:$V$2,0))</f>
        <v>2.9351674804293317</v>
      </c>
    </row>
    <row r="13" spans="1:7" x14ac:dyDescent="0.25">
      <c r="A13" s="83"/>
      <c r="B13" s="80" t="s">
        <v>255</v>
      </c>
      <c r="C13" s="81" t="s">
        <v>256</v>
      </c>
      <c r="D13" s="82" t="s">
        <v>88</v>
      </c>
      <c r="E13" s="83" t="s">
        <v>132</v>
      </c>
      <c r="F13" s="83">
        <v>2200</v>
      </c>
      <c r="G13" s="86">
        <f>INDEX(Electricities!$T$3:$V$9,MATCH($E13,Electricities!$B$3:$B$9,0),MATCH($F13,Electricities!$T$2:$V$2,0))</f>
        <v>2.8717064322295798</v>
      </c>
    </row>
    <row r="14" spans="1:7" x14ac:dyDescent="0.25">
      <c r="A14" s="83"/>
      <c r="B14" s="80" t="s">
        <v>255</v>
      </c>
      <c r="C14" s="81" t="s">
        <v>256</v>
      </c>
      <c r="D14" s="82" t="s">
        <v>88</v>
      </c>
      <c r="E14" s="83" t="s">
        <v>133</v>
      </c>
      <c r="F14" s="83">
        <v>2200</v>
      </c>
      <c r="G14" s="86">
        <f>INDEX(Electricities!$T$3:$V$9,MATCH($E14,Electricities!$B$3:$B$9,0),MATCH($F14,Electricities!$T$2:$V$2,0))</f>
        <v>3.8453977599572973</v>
      </c>
    </row>
    <row r="15" spans="1:7" x14ac:dyDescent="0.25">
      <c r="A15" s="83"/>
      <c r="B15" s="80" t="s">
        <v>255</v>
      </c>
      <c r="C15" s="81" t="s">
        <v>256</v>
      </c>
      <c r="D15" s="82" t="s">
        <v>88</v>
      </c>
      <c r="E15" s="83" t="s">
        <v>134</v>
      </c>
      <c r="F15" s="83">
        <v>2200</v>
      </c>
      <c r="G15" s="86">
        <f>INDEX(Electricities!$T$3:$V$9,MATCH($E15,Electricities!$B$3:$B$9,0),MATCH($F15,Electricities!$T$2:$V$2,0))</f>
        <v>4.4064627564087218</v>
      </c>
    </row>
    <row r="16" spans="1:7" x14ac:dyDescent="0.25">
      <c r="A16" s="83"/>
      <c r="B16" s="80" t="s">
        <v>255</v>
      </c>
      <c r="C16" s="81" t="s">
        <v>256</v>
      </c>
      <c r="D16" s="82" t="s">
        <v>88</v>
      </c>
      <c r="E16" s="83" t="s">
        <v>128</v>
      </c>
      <c r="F16" s="83">
        <v>2300</v>
      </c>
      <c r="G16" s="86">
        <f>INDEX(Electricities!$T$3:$V$9,MATCH($E16,Electricities!$B$3:$B$9,0),MATCH($F16,Electricities!$T$2:$V$2,0))</f>
        <v>2.9122428871340382</v>
      </c>
    </row>
    <row r="17" spans="1:7" x14ac:dyDescent="0.25">
      <c r="A17" s="83"/>
      <c r="B17" s="80" t="s">
        <v>255</v>
      </c>
      <c r="C17" s="81" t="s">
        <v>256</v>
      </c>
      <c r="D17" s="82" t="s">
        <v>88</v>
      </c>
      <c r="E17" s="83" t="s">
        <v>129</v>
      </c>
      <c r="F17" s="83">
        <v>2300</v>
      </c>
      <c r="G17" s="86">
        <f>INDEX(Electricities!$T$3:$V$9,MATCH($E17,Electricities!$B$3:$B$9,0),MATCH($F17,Electricities!$T$2:$V$2,0))</f>
        <v>3.2816684978006165</v>
      </c>
    </row>
    <row r="18" spans="1:7" x14ac:dyDescent="0.25">
      <c r="A18" s="83"/>
      <c r="B18" s="80" t="s">
        <v>255</v>
      </c>
      <c r="C18" s="81" t="s">
        <v>256</v>
      </c>
      <c r="D18" s="82" t="s">
        <v>88</v>
      </c>
      <c r="E18" s="83" t="s">
        <v>130</v>
      </c>
      <c r="F18" s="83">
        <v>2300</v>
      </c>
      <c r="G18" s="86">
        <f>INDEX(Electricities!$T$3:$V$9,MATCH($E18,Electricities!$B$3:$B$9,0),MATCH($F18,Electricities!$T$2:$V$2,0))</f>
        <v>4.7260559644075464</v>
      </c>
    </row>
    <row r="19" spans="1:7" x14ac:dyDescent="0.25">
      <c r="A19" s="83"/>
      <c r="B19" s="80" t="s">
        <v>255</v>
      </c>
      <c r="C19" s="81" t="s">
        <v>256</v>
      </c>
      <c r="D19" s="82" t="s">
        <v>88</v>
      </c>
      <c r="E19" s="83" t="s">
        <v>131</v>
      </c>
      <c r="F19" s="83">
        <v>2300</v>
      </c>
      <c r="G19" s="86">
        <f>INDEX(Electricities!$T$3:$V$9,MATCH($E19,Electricities!$B$3:$B$9,0),MATCH($F19,Electricities!$T$2:$V$2,0))</f>
        <v>3.9765776632212138</v>
      </c>
    </row>
    <row r="20" spans="1:7" x14ac:dyDescent="0.25">
      <c r="A20" s="83"/>
      <c r="B20" s="80" t="s">
        <v>255</v>
      </c>
      <c r="C20" s="81" t="s">
        <v>256</v>
      </c>
      <c r="D20" s="82" t="s">
        <v>88</v>
      </c>
      <c r="E20" s="83" t="s">
        <v>132</v>
      </c>
      <c r="F20" s="83">
        <v>2300</v>
      </c>
      <c r="G20" s="86">
        <f>INDEX(Electricities!$T$3:$V$9,MATCH($E20,Electricities!$B$3:$B$9,0),MATCH($F20,Electricities!$T$2:$V$2,0))</f>
        <v>3.8384665417894297</v>
      </c>
    </row>
    <row r="21" spans="1:7" x14ac:dyDescent="0.25">
      <c r="A21" s="83"/>
      <c r="B21" s="80" t="s">
        <v>255</v>
      </c>
      <c r="C21" s="81" t="s">
        <v>256</v>
      </c>
      <c r="D21" s="82" t="s">
        <v>88</v>
      </c>
      <c r="E21" s="83" t="s">
        <v>133</v>
      </c>
      <c r="F21" s="83">
        <v>2300</v>
      </c>
      <c r="G21" s="86">
        <f>INDEX(Electricities!$T$3:$V$9,MATCH($E21,Electricities!$B$3:$B$9,0),MATCH($F21,Electricities!$T$2:$V$2,0))</f>
        <v>5.2676339003159498</v>
      </c>
    </row>
    <row r="22" spans="1:7" x14ac:dyDescent="0.25">
      <c r="A22" s="83"/>
      <c r="B22" s="80" t="s">
        <v>255</v>
      </c>
      <c r="C22" s="81" t="s">
        <v>256</v>
      </c>
      <c r="D22" s="82" t="s">
        <v>88</v>
      </c>
      <c r="E22" s="83" t="s">
        <v>134</v>
      </c>
      <c r="F22" s="83">
        <v>2300</v>
      </c>
      <c r="G22" s="86">
        <f>INDEX(Electricities!$T$3:$V$9,MATCH($E22,Electricities!$B$3:$B$9,0),MATCH($F22,Electricities!$T$2:$V$2,0))</f>
        <v>6.295692032151436</v>
      </c>
    </row>
    <row r="23" spans="1:7" x14ac:dyDescent="0.25">
      <c r="A23" s="84"/>
      <c r="B23" s="84" t="s">
        <v>255</v>
      </c>
      <c r="C23" s="84" t="s">
        <v>257</v>
      </c>
      <c r="D23" s="84" t="s">
        <v>87</v>
      </c>
      <c r="E23" s="84" t="s">
        <v>128</v>
      </c>
      <c r="F23" s="84">
        <v>2100</v>
      </c>
      <c r="G23" s="87">
        <f>INDEX(Electricities!$T$13:$V$19,MATCH($E23,Electricities!$B$3:$B$9,0),MATCH($F23,Electricities!$T$2:$V$2,0))</f>
        <v>179330929602.50439</v>
      </c>
    </row>
    <row r="24" spans="1:7" x14ac:dyDescent="0.25">
      <c r="A24" s="84"/>
      <c r="B24" s="84" t="s">
        <v>255</v>
      </c>
      <c r="C24" s="84" t="s">
        <v>257</v>
      </c>
      <c r="D24" s="84" t="s">
        <v>87</v>
      </c>
      <c r="E24" s="84" t="s">
        <v>129</v>
      </c>
      <c r="F24" s="84">
        <v>2100</v>
      </c>
      <c r="G24" s="87">
        <f>INDEX(Electricities!$T$13:$V$19,MATCH($E24,Electricities!$B$3:$B$9,0),MATCH($F24,Electricities!$T$2:$V$2,0))</f>
        <v>125189142367.94434</v>
      </c>
    </row>
    <row r="25" spans="1:7" x14ac:dyDescent="0.25">
      <c r="A25" s="84"/>
      <c r="B25" s="84" t="s">
        <v>255</v>
      </c>
      <c r="C25" s="84" t="s">
        <v>257</v>
      </c>
      <c r="D25" s="84" t="s">
        <v>87</v>
      </c>
      <c r="E25" s="84" t="s">
        <v>130</v>
      </c>
      <c r="F25" s="84">
        <v>2100</v>
      </c>
      <c r="G25" s="87">
        <f>INDEX(Electricities!$T$13:$V$19,MATCH($E25,Electricities!$B$3:$B$9,0),MATCH($F25,Electricities!$T$2:$V$2,0))</f>
        <v>25569380066.292725</v>
      </c>
    </row>
    <row r="26" spans="1:7" x14ac:dyDescent="0.25">
      <c r="A26" s="84"/>
      <c r="B26" s="84" t="s">
        <v>255</v>
      </c>
      <c r="C26" s="84" t="s">
        <v>257</v>
      </c>
      <c r="D26" s="84" t="s">
        <v>87</v>
      </c>
      <c r="E26" s="84" t="s">
        <v>131</v>
      </c>
      <c r="F26" s="84">
        <v>2100</v>
      </c>
      <c r="G26" s="87">
        <f>INDEX(Electricities!$T$13:$V$19,MATCH($E26,Electricities!$B$3:$B$9,0),MATCH($F26,Electricities!$T$2:$V$2,0))</f>
        <v>14463156402.047424</v>
      </c>
    </row>
    <row r="27" spans="1:7" x14ac:dyDescent="0.25">
      <c r="A27" s="84"/>
      <c r="B27" s="84" t="s">
        <v>255</v>
      </c>
      <c r="C27" s="84" t="s">
        <v>257</v>
      </c>
      <c r="D27" s="84" t="s">
        <v>87</v>
      </c>
      <c r="E27" s="84" t="s">
        <v>132</v>
      </c>
      <c r="F27" s="84">
        <v>2100</v>
      </c>
      <c r="G27" s="87">
        <f>INDEX(Electricities!$T$13:$V$19,MATCH($E27,Electricities!$B$3:$B$9,0),MATCH($F27,Electricities!$T$2:$V$2,0))</f>
        <v>192265807441.18555</v>
      </c>
    </row>
    <row r="28" spans="1:7" x14ac:dyDescent="0.25">
      <c r="A28" s="84"/>
      <c r="B28" s="84" t="s">
        <v>255</v>
      </c>
      <c r="C28" s="84" t="s">
        <v>257</v>
      </c>
      <c r="D28" s="84" t="s">
        <v>87</v>
      </c>
      <c r="E28" s="84" t="s">
        <v>133</v>
      </c>
      <c r="F28" s="84">
        <v>2100</v>
      </c>
      <c r="G28" s="87">
        <f>INDEX(Electricities!$T$13:$V$19,MATCH($E28,Electricities!$B$3:$B$9,0),MATCH($F28,Electricities!$T$2:$V$2,0))</f>
        <v>75424789560.094482</v>
      </c>
    </row>
    <row r="29" spans="1:7" x14ac:dyDescent="0.25">
      <c r="A29" s="84"/>
      <c r="B29" s="84" t="s">
        <v>255</v>
      </c>
      <c r="C29" s="84" t="s">
        <v>257</v>
      </c>
      <c r="D29" s="84" t="s">
        <v>87</v>
      </c>
      <c r="E29" s="84" t="s">
        <v>134</v>
      </c>
      <c r="F29" s="84">
        <v>2100</v>
      </c>
      <c r="G29" s="87">
        <f>INDEX(Electricities!$T$13:$V$19,MATCH($E29,Electricities!$B$3:$B$9,0),MATCH($F29,Electricities!$T$2:$V$2,0))</f>
        <v>80791168956.777832</v>
      </c>
    </row>
    <row r="30" spans="1:7" x14ac:dyDescent="0.25">
      <c r="A30" s="84"/>
      <c r="B30" s="84" t="s">
        <v>255</v>
      </c>
      <c r="C30" s="84" t="s">
        <v>257</v>
      </c>
      <c r="D30" s="84" t="s">
        <v>87</v>
      </c>
      <c r="E30" s="84" t="s">
        <v>128</v>
      </c>
      <c r="F30" s="84">
        <v>2200</v>
      </c>
      <c r="G30" s="87">
        <f>INDEX(Electricities!$T$13:$V$19,MATCH($E30,Electricities!$B$3:$B$9,0),MATCH($F30,Electricities!$T$2:$V$2,0))</f>
        <v>282277520670.82764</v>
      </c>
    </row>
    <row r="31" spans="1:7" x14ac:dyDescent="0.25">
      <c r="A31" s="84"/>
      <c r="B31" s="84" t="s">
        <v>255</v>
      </c>
      <c r="C31" s="84" t="s">
        <v>257</v>
      </c>
      <c r="D31" s="84" t="s">
        <v>87</v>
      </c>
      <c r="E31" s="84" t="s">
        <v>129</v>
      </c>
      <c r="F31" s="84">
        <v>2200</v>
      </c>
      <c r="G31" s="87">
        <f>INDEX(Electricities!$T$13:$V$19,MATCH($E31,Electricities!$B$3:$B$9,0),MATCH($F31,Electricities!$T$2:$V$2,0))</f>
        <v>185953632401.35596</v>
      </c>
    </row>
    <row r="32" spans="1:7" x14ac:dyDescent="0.25">
      <c r="A32" s="84"/>
      <c r="B32" s="84" t="s">
        <v>255</v>
      </c>
      <c r="C32" s="84" t="s">
        <v>257</v>
      </c>
      <c r="D32" s="84" t="s">
        <v>87</v>
      </c>
      <c r="E32" s="84" t="s">
        <v>130</v>
      </c>
      <c r="F32" s="84">
        <v>2200</v>
      </c>
      <c r="G32" s="87">
        <f>INDEX(Electricities!$T$13:$V$19,MATCH($E32,Electricities!$B$3:$B$9,0),MATCH($F32,Electricities!$T$2:$V$2,0))</f>
        <v>31043869481.799835</v>
      </c>
    </row>
    <row r="33" spans="1:7" x14ac:dyDescent="0.25">
      <c r="A33" s="84"/>
      <c r="B33" s="84" t="s">
        <v>255</v>
      </c>
      <c r="C33" s="84" t="s">
        <v>257</v>
      </c>
      <c r="D33" s="84" t="s">
        <v>87</v>
      </c>
      <c r="E33" s="84" t="s">
        <v>131</v>
      </c>
      <c r="F33" s="84">
        <v>2200</v>
      </c>
      <c r="G33" s="87">
        <f>INDEX(Electricities!$T$13:$V$19,MATCH($E33,Electricities!$B$3:$B$9,0),MATCH($F33,Electricities!$T$2:$V$2,0))</f>
        <v>29300848097.408325</v>
      </c>
    </row>
    <row r="34" spans="1:7" x14ac:dyDescent="0.25">
      <c r="A34" s="84"/>
      <c r="B34" s="84" t="s">
        <v>255</v>
      </c>
      <c r="C34" s="84" t="s">
        <v>257</v>
      </c>
      <c r="D34" s="84" t="s">
        <v>87</v>
      </c>
      <c r="E34" s="84" t="s">
        <v>132</v>
      </c>
      <c r="F34" s="84">
        <v>2200</v>
      </c>
      <c r="G34" s="87">
        <f>INDEX(Electricities!$T$13:$V$19,MATCH($E34,Electricities!$B$3:$B$9,0),MATCH($F34,Electricities!$T$2:$V$2,0))</f>
        <v>285725063869.32349</v>
      </c>
    </row>
    <row r="35" spans="1:7" x14ac:dyDescent="0.25">
      <c r="A35" s="84"/>
      <c r="B35" s="84" t="s">
        <v>255</v>
      </c>
      <c r="C35" s="84" t="s">
        <v>257</v>
      </c>
      <c r="D35" s="84" t="s">
        <v>87</v>
      </c>
      <c r="E35" s="84" t="s">
        <v>133</v>
      </c>
      <c r="F35" s="84">
        <v>2200</v>
      </c>
      <c r="G35" s="87">
        <f>INDEX(Electricities!$T$13:$V$19,MATCH($E35,Electricities!$B$3:$B$9,0),MATCH($F35,Electricities!$T$2:$V$2,0))</f>
        <v>121891651728.61877</v>
      </c>
    </row>
    <row r="36" spans="1:7" x14ac:dyDescent="0.25">
      <c r="A36" s="84"/>
      <c r="B36" s="84" t="s">
        <v>255</v>
      </c>
      <c r="C36" s="84" t="s">
        <v>257</v>
      </c>
      <c r="D36" s="84" t="s">
        <v>87</v>
      </c>
      <c r="E36" s="84" t="s">
        <v>134</v>
      </c>
      <c r="F36" s="84">
        <v>2200</v>
      </c>
      <c r="G36" s="87">
        <f>INDEX(Electricities!$T$13:$V$19,MATCH($E36,Electricities!$B$3:$B$9,0),MATCH($F36,Electricities!$T$2:$V$2,0))</f>
        <v>126463484574.36621</v>
      </c>
    </row>
    <row r="37" spans="1:7" x14ac:dyDescent="0.25">
      <c r="A37" s="84"/>
      <c r="B37" s="84" t="s">
        <v>255</v>
      </c>
      <c r="C37" s="84" t="s">
        <v>257</v>
      </c>
      <c r="D37" s="84" t="s">
        <v>87</v>
      </c>
      <c r="E37" s="84" t="s">
        <v>128</v>
      </c>
      <c r="F37" s="84">
        <v>2300</v>
      </c>
      <c r="G37" s="87">
        <f>INDEX(Electricities!$T$13:$V$19,MATCH($E37,Electricities!$B$3:$B$9,0),MATCH($F37,Electricities!$T$2:$V$2,0))</f>
        <v>385224111739.15137</v>
      </c>
    </row>
    <row r="38" spans="1:7" x14ac:dyDescent="0.25">
      <c r="A38" s="84"/>
      <c r="B38" s="84" t="s">
        <v>255</v>
      </c>
      <c r="C38" s="84" t="s">
        <v>257</v>
      </c>
      <c r="D38" s="84" t="s">
        <v>87</v>
      </c>
      <c r="E38" s="84" t="s">
        <v>129</v>
      </c>
      <c r="F38" s="84">
        <v>2300</v>
      </c>
      <c r="G38" s="87">
        <f>INDEX(Electricities!$T$13:$V$19,MATCH($E38,Electricities!$B$3:$B$9,0),MATCH($F38,Electricities!$T$2:$V$2,0))</f>
        <v>246718122434.76758</v>
      </c>
    </row>
    <row r="39" spans="1:7" x14ac:dyDescent="0.25">
      <c r="A39" s="84"/>
      <c r="B39" s="84" t="s">
        <v>255</v>
      </c>
      <c r="C39" s="84" t="s">
        <v>257</v>
      </c>
      <c r="D39" s="84" t="s">
        <v>87</v>
      </c>
      <c r="E39" s="84" t="s">
        <v>130</v>
      </c>
      <c r="F39" s="84">
        <v>2300</v>
      </c>
      <c r="G39" s="87">
        <f>INDEX(Electricities!$T$13:$V$19,MATCH($E39,Electricities!$B$3:$B$9,0),MATCH($F39,Electricities!$T$2:$V$2,0))</f>
        <v>36518358897.306931</v>
      </c>
    </row>
    <row r="40" spans="1:7" x14ac:dyDescent="0.25">
      <c r="A40" s="84"/>
      <c r="B40" s="84" t="s">
        <v>255</v>
      </c>
      <c r="C40" s="84" t="s">
        <v>257</v>
      </c>
      <c r="D40" s="84" t="s">
        <v>87</v>
      </c>
      <c r="E40" s="84" t="s">
        <v>131</v>
      </c>
      <c r="F40" s="84">
        <v>2300</v>
      </c>
      <c r="G40" s="87">
        <f>INDEX(Electricities!$T$13:$V$19,MATCH($E40,Electricities!$B$3:$B$9,0),MATCH($F40,Electricities!$T$2:$V$2,0))</f>
        <v>44138539792.769287</v>
      </c>
    </row>
    <row r="41" spans="1:7" x14ac:dyDescent="0.25">
      <c r="A41" s="84"/>
      <c r="B41" s="84" t="s">
        <v>255</v>
      </c>
      <c r="C41" s="84" t="s">
        <v>257</v>
      </c>
      <c r="D41" s="84" t="s">
        <v>87</v>
      </c>
      <c r="E41" s="84" t="s">
        <v>132</v>
      </c>
      <c r="F41" s="84">
        <v>2300</v>
      </c>
      <c r="G41" s="87">
        <f>INDEX(Electricities!$T$13:$V$19,MATCH($E41,Electricities!$B$3:$B$9,0),MATCH($F41,Electricities!$T$2:$V$2,0))</f>
        <v>379184320297.46143</v>
      </c>
    </row>
    <row r="42" spans="1:7" x14ac:dyDescent="0.25">
      <c r="A42" s="84"/>
      <c r="B42" s="84" t="s">
        <v>255</v>
      </c>
      <c r="C42" s="84" t="s">
        <v>257</v>
      </c>
      <c r="D42" s="84" t="s">
        <v>87</v>
      </c>
      <c r="E42" s="84" t="s">
        <v>133</v>
      </c>
      <c r="F42" s="84">
        <v>2300</v>
      </c>
      <c r="G42" s="87">
        <f>INDEX(Electricities!$T$13:$V$19,MATCH($E42,Electricities!$B$3:$B$9,0),MATCH($F42,Electricities!$T$2:$V$2,0))</f>
        <v>168358513897.14307</v>
      </c>
    </row>
    <row r="43" spans="1:7" x14ac:dyDescent="0.25">
      <c r="A43" s="84"/>
      <c r="B43" s="84" t="s">
        <v>255</v>
      </c>
      <c r="C43" s="84" t="s">
        <v>257</v>
      </c>
      <c r="D43" s="84" t="s">
        <v>87</v>
      </c>
      <c r="E43" s="84" t="s">
        <v>134</v>
      </c>
      <c r="F43" s="84">
        <v>2300</v>
      </c>
      <c r="G43" s="87">
        <f>INDEX(Electricities!$T$13:$V$19,MATCH($E43,Electricities!$B$3:$B$9,0),MATCH($F43,Electricities!$T$2:$V$2,0))</f>
        <v>172135800191.95471</v>
      </c>
    </row>
    <row r="44" spans="1:7" x14ac:dyDescent="0.25">
      <c r="A44" s="83"/>
      <c r="B44" s="83" t="s">
        <v>255</v>
      </c>
      <c r="C44" s="83" t="s">
        <v>258</v>
      </c>
      <c r="D44" s="83" t="s">
        <v>136</v>
      </c>
      <c r="E44" s="83" t="s">
        <v>128</v>
      </c>
      <c r="F44" s="83">
        <v>2100</v>
      </c>
      <c r="G44" s="86">
        <f>INDEX(RoadRail!$T$13:$V$20,MATCH($E44,RoadRail!$B$13:$B$20,0),MATCH($F44,RoadRail!$T$12:$V$12,0))</f>
        <v>1.032034440028506</v>
      </c>
    </row>
    <row r="45" spans="1:7" x14ac:dyDescent="0.25">
      <c r="A45" s="83"/>
      <c r="B45" s="83" t="s">
        <v>255</v>
      </c>
      <c r="C45" s="83" t="s">
        <v>258</v>
      </c>
      <c r="D45" s="83" t="s">
        <v>136</v>
      </c>
      <c r="E45" s="83" t="s">
        <v>129</v>
      </c>
      <c r="F45" s="83">
        <v>2100</v>
      </c>
      <c r="G45" s="86">
        <f>INDEX(RoadRail!$T$13:$V$20,MATCH($E45,RoadRail!$B$13:$B$20,0),MATCH($F45,RoadRail!$T$12:$V$12,0))</f>
        <v>1.0248143619752337</v>
      </c>
    </row>
    <row r="46" spans="1:7" x14ac:dyDescent="0.25">
      <c r="A46" s="83"/>
      <c r="B46" s="83" t="s">
        <v>255</v>
      </c>
      <c r="C46" s="83" t="s">
        <v>258</v>
      </c>
      <c r="D46" s="83" t="s">
        <v>136</v>
      </c>
      <c r="E46" s="83" t="s">
        <v>130</v>
      </c>
      <c r="F46" s="83">
        <v>2100</v>
      </c>
      <c r="G46" s="86">
        <f>INDEX(RoadRail!$T$13:$V$20,MATCH($E46,RoadRail!$B$13:$B$20,0),MATCH($F46,RoadRail!$T$12:$V$12,0))</f>
        <v>1.0568387112503543</v>
      </c>
    </row>
    <row r="47" spans="1:7" x14ac:dyDescent="0.25">
      <c r="A47" s="83"/>
      <c r="B47" s="83" t="s">
        <v>255</v>
      </c>
      <c r="C47" s="83" t="s">
        <v>258</v>
      </c>
      <c r="D47" s="83" t="s">
        <v>136</v>
      </c>
      <c r="E47" s="83" t="s">
        <v>131</v>
      </c>
      <c r="F47" s="83">
        <v>2100</v>
      </c>
      <c r="G47" s="86">
        <f>INDEX(RoadRail!$T$13:$V$20,MATCH($E47,RoadRail!$B$13:$B$20,0),MATCH($F47,RoadRail!$T$12:$V$12,0))</f>
        <v>1.0550966274798459</v>
      </c>
    </row>
    <row r="48" spans="1:7" x14ac:dyDescent="0.25">
      <c r="A48" s="83"/>
      <c r="B48" s="83" t="s">
        <v>255</v>
      </c>
      <c r="C48" s="83" t="s">
        <v>258</v>
      </c>
      <c r="D48" s="83" t="s">
        <v>136</v>
      </c>
      <c r="E48" s="83" t="s">
        <v>132</v>
      </c>
      <c r="F48" s="83">
        <v>2100</v>
      </c>
      <c r="G48" s="86">
        <f>INDEX(RoadRail!$T$13:$V$20,MATCH($E48,RoadRail!$B$13:$B$20,0),MATCH($F48,RoadRail!$T$12:$V$12,0))</f>
        <v>1.1355685995276663</v>
      </c>
    </row>
    <row r="49" spans="1:7" x14ac:dyDescent="0.25">
      <c r="A49" s="83"/>
      <c r="B49" s="83" t="s">
        <v>255</v>
      </c>
      <c r="C49" s="83" t="s">
        <v>258</v>
      </c>
      <c r="D49" s="83" t="s">
        <v>136</v>
      </c>
      <c r="E49" s="83" t="s">
        <v>133</v>
      </c>
      <c r="F49" s="83">
        <v>2100</v>
      </c>
      <c r="G49" s="86">
        <f>INDEX(RoadRail!$T$13:$V$20,MATCH($E49,RoadRail!$B$13:$B$20,0),MATCH($F49,RoadRail!$T$12:$V$12,0))</f>
        <v>1.1235888012987842</v>
      </c>
    </row>
    <row r="50" spans="1:7" x14ac:dyDescent="0.25">
      <c r="A50" s="83"/>
      <c r="B50" s="83" t="s">
        <v>255</v>
      </c>
      <c r="C50" s="83" t="s">
        <v>258</v>
      </c>
      <c r="D50" s="83" t="s">
        <v>136</v>
      </c>
      <c r="E50" s="83" t="s">
        <v>134</v>
      </c>
      <c r="F50" s="83">
        <v>2100</v>
      </c>
      <c r="G50" s="86">
        <f>INDEX(RoadRail!$T$13:$V$20,MATCH($E50,RoadRail!$B$13:$B$20,0),MATCH($F50,RoadRail!$T$12:$V$12,0))</f>
        <v>1.2878126955168945</v>
      </c>
    </row>
    <row r="51" spans="1:7" x14ac:dyDescent="0.25">
      <c r="A51" s="83"/>
      <c r="B51" s="83" t="s">
        <v>255</v>
      </c>
      <c r="C51" s="83" t="s">
        <v>258</v>
      </c>
      <c r="D51" s="83" t="s">
        <v>136</v>
      </c>
      <c r="E51" s="83" t="s">
        <v>128</v>
      </c>
      <c r="F51" s="83">
        <v>2200</v>
      </c>
      <c r="G51" s="86">
        <f>INDEX(RoadRail!$T$13:$V$20,MATCH($E51,RoadRail!$B$13:$B$20,0),MATCH($F51,RoadRail!$T$12:$V$12,0))</f>
        <v>1.0504759880366106</v>
      </c>
    </row>
    <row r="52" spans="1:7" x14ac:dyDescent="0.25">
      <c r="A52" s="83"/>
      <c r="B52" s="83" t="s">
        <v>255</v>
      </c>
      <c r="C52" s="83" t="s">
        <v>258</v>
      </c>
      <c r="D52" s="83" t="s">
        <v>136</v>
      </c>
      <c r="E52" s="83" t="s">
        <v>129</v>
      </c>
      <c r="F52" s="83">
        <v>2200</v>
      </c>
      <c r="G52" s="86">
        <f>INDEX(RoadRail!$T$13:$V$20,MATCH($E52,RoadRail!$B$13:$B$20,0),MATCH($F52,RoadRail!$T$12:$V$12,0))</f>
        <v>1.0436651248877356</v>
      </c>
    </row>
    <row r="53" spans="1:7" x14ac:dyDescent="0.25">
      <c r="A53" s="83"/>
      <c r="B53" s="83" t="s">
        <v>255</v>
      </c>
      <c r="C53" s="83" t="s">
        <v>258</v>
      </c>
      <c r="D53" s="83" t="s">
        <v>136</v>
      </c>
      <c r="E53" s="83" t="s">
        <v>130</v>
      </c>
      <c r="F53" s="83">
        <v>2200</v>
      </c>
      <c r="G53" s="86">
        <f>INDEX(RoadRail!$T$13:$V$20,MATCH($E53,RoadRail!$B$13:$B$20,0),MATCH($F53,RoadRail!$T$12:$V$12,0))</f>
        <v>1.1186095614440514</v>
      </c>
    </row>
    <row r="54" spans="1:7" x14ac:dyDescent="0.25">
      <c r="A54" s="83"/>
      <c r="B54" s="83" t="s">
        <v>255</v>
      </c>
      <c r="C54" s="83" t="s">
        <v>258</v>
      </c>
      <c r="D54" s="83" t="s">
        <v>136</v>
      </c>
      <c r="E54" s="83" t="s">
        <v>131</v>
      </c>
      <c r="F54" s="83">
        <v>2200</v>
      </c>
      <c r="G54" s="86">
        <f>INDEX(RoadRail!$T$13:$V$20,MATCH($E54,RoadRail!$B$13:$B$20,0),MATCH($F54,RoadRail!$T$12:$V$12,0))</f>
        <v>1.1005912017516508</v>
      </c>
    </row>
    <row r="55" spans="1:7" x14ac:dyDescent="0.25">
      <c r="A55" s="83"/>
      <c r="B55" s="83" t="s">
        <v>255</v>
      </c>
      <c r="C55" s="83" t="s">
        <v>258</v>
      </c>
      <c r="D55" s="83" t="s">
        <v>136</v>
      </c>
      <c r="E55" s="83" t="s">
        <v>132</v>
      </c>
      <c r="F55" s="83">
        <v>2200</v>
      </c>
      <c r="G55" s="86">
        <f>INDEX(RoadRail!$T$13:$V$20,MATCH($E55,RoadRail!$B$13:$B$20,0),MATCH($F55,RoadRail!$T$12:$V$12,0))</f>
        <v>1.2668942720115584</v>
      </c>
    </row>
    <row r="56" spans="1:7" x14ac:dyDescent="0.25">
      <c r="A56" s="83"/>
      <c r="B56" s="83" t="s">
        <v>255</v>
      </c>
      <c r="C56" s="83" t="s">
        <v>258</v>
      </c>
      <c r="D56" s="83" t="s">
        <v>136</v>
      </c>
      <c r="E56" s="83" t="s">
        <v>133</v>
      </c>
      <c r="F56" s="83">
        <v>2200</v>
      </c>
      <c r="G56" s="86">
        <f>INDEX(RoadRail!$T$13:$V$20,MATCH($E56,RoadRail!$B$13:$B$20,0),MATCH($F56,RoadRail!$T$12:$V$12,0))</f>
        <v>1.236559223820749</v>
      </c>
    </row>
    <row r="57" spans="1:7" x14ac:dyDescent="0.25">
      <c r="A57" s="83"/>
      <c r="B57" s="83" t="s">
        <v>255</v>
      </c>
      <c r="C57" s="83" t="s">
        <v>258</v>
      </c>
      <c r="D57" s="83" t="s">
        <v>136</v>
      </c>
      <c r="E57" s="83" t="s">
        <v>134</v>
      </c>
      <c r="F57" s="83">
        <v>2200</v>
      </c>
      <c r="G57" s="86">
        <f>INDEX(RoadRail!$T$13:$V$20,MATCH($E57,RoadRail!$B$13:$B$20,0),MATCH($F57,RoadRail!$T$12:$V$12,0))</f>
        <v>1.5618543692672002</v>
      </c>
    </row>
    <row r="58" spans="1:7" x14ac:dyDescent="0.25">
      <c r="A58" s="83"/>
      <c r="B58" s="83" t="s">
        <v>255</v>
      </c>
      <c r="C58" s="83" t="s">
        <v>258</v>
      </c>
      <c r="D58" s="83" t="s">
        <v>136</v>
      </c>
      <c r="E58" s="83" t="s">
        <v>128</v>
      </c>
      <c r="F58" s="83">
        <v>2300</v>
      </c>
      <c r="G58" s="86">
        <f>INDEX(RoadRail!$T$13:$V$20,MATCH($E58,RoadRail!$B$13:$B$20,0),MATCH($F58,RoadRail!$T$12:$V$12,0))</f>
        <v>1.0689175360447152</v>
      </c>
    </row>
    <row r="59" spans="1:7" x14ac:dyDescent="0.25">
      <c r="A59" s="83"/>
      <c r="B59" s="83" t="s">
        <v>255</v>
      </c>
      <c r="C59" s="83" t="s">
        <v>258</v>
      </c>
      <c r="D59" s="83" t="s">
        <v>136</v>
      </c>
      <c r="E59" s="83" t="s">
        <v>129</v>
      </c>
      <c r="F59" s="83">
        <v>2300</v>
      </c>
      <c r="G59" s="86">
        <f>INDEX(RoadRail!$T$13:$V$20,MATCH($E59,RoadRail!$B$13:$B$20,0),MATCH($F59,RoadRail!$T$12:$V$12,0))</f>
        <v>1.0625158878002374</v>
      </c>
    </row>
    <row r="60" spans="1:7" x14ac:dyDescent="0.25">
      <c r="A60" s="83"/>
      <c r="B60" s="83" t="s">
        <v>255</v>
      </c>
      <c r="C60" s="83" t="s">
        <v>258</v>
      </c>
      <c r="D60" s="83" t="s">
        <v>136</v>
      </c>
      <c r="E60" s="83" t="s">
        <v>130</v>
      </c>
      <c r="F60" s="83">
        <v>2300</v>
      </c>
      <c r="G60" s="86">
        <f>INDEX(RoadRail!$T$13:$V$20,MATCH($E60,RoadRail!$B$13:$B$20,0),MATCH($F60,RoadRail!$T$12:$V$12,0))</f>
        <v>1.1803804116377485</v>
      </c>
    </row>
    <row r="61" spans="1:7" x14ac:dyDescent="0.25">
      <c r="A61" s="83"/>
      <c r="B61" s="83" t="s">
        <v>255</v>
      </c>
      <c r="C61" s="83" t="s">
        <v>258</v>
      </c>
      <c r="D61" s="83" t="s">
        <v>136</v>
      </c>
      <c r="E61" s="83" t="s">
        <v>131</v>
      </c>
      <c r="F61" s="83">
        <v>2300</v>
      </c>
      <c r="G61" s="86">
        <f>INDEX(RoadRail!$T$13:$V$20,MATCH($E61,RoadRail!$B$13:$B$20,0),MATCH($F61,RoadRail!$T$12:$V$12,0))</f>
        <v>1.1460857760234557</v>
      </c>
    </row>
    <row r="62" spans="1:7" x14ac:dyDescent="0.25">
      <c r="A62" s="83"/>
      <c r="B62" s="83" t="s">
        <v>255</v>
      </c>
      <c r="C62" s="83" t="s">
        <v>258</v>
      </c>
      <c r="D62" s="83" t="s">
        <v>136</v>
      </c>
      <c r="E62" s="83" t="s">
        <v>132</v>
      </c>
      <c r="F62" s="83">
        <v>2300</v>
      </c>
      <c r="G62" s="86">
        <f>INDEX(RoadRail!$T$13:$V$20,MATCH($E62,RoadRail!$B$13:$B$20,0),MATCH($F62,RoadRail!$T$12:$V$12,0))</f>
        <v>1.3982199444954504</v>
      </c>
    </row>
    <row r="63" spans="1:7" x14ac:dyDescent="0.25">
      <c r="A63" s="83"/>
      <c r="B63" s="83" t="s">
        <v>255</v>
      </c>
      <c r="C63" s="83" t="s">
        <v>258</v>
      </c>
      <c r="D63" s="83" t="s">
        <v>136</v>
      </c>
      <c r="E63" s="83" t="s">
        <v>133</v>
      </c>
      <c r="F63" s="83">
        <v>2300</v>
      </c>
      <c r="G63" s="86">
        <f>INDEX(RoadRail!$T$13:$V$20,MATCH($E63,RoadRail!$B$13:$B$20,0),MATCH($F63,RoadRail!$T$12:$V$12,0))</f>
        <v>1.3495296463427138</v>
      </c>
    </row>
    <row r="64" spans="1:7" x14ac:dyDescent="0.25">
      <c r="A64" s="83"/>
      <c r="B64" s="83" t="s">
        <v>255</v>
      </c>
      <c r="C64" s="83" t="s">
        <v>258</v>
      </c>
      <c r="D64" s="83" t="s">
        <v>136</v>
      </c>
      <c r="E64" s="83" t="s">
        <v>134</v>
      </c>
      <c r="F64" s="83">
        <v>2300</v>
      </c>
      <c r="G64" s="86">
        <f>INDEX(RoadRail!$T$13:$V$20,MATCH($E64,RoadRail!$B$13:$B$20,0),MATCH($F64,RoadRail!$T$12:$V$12,0))</f>
        <v>1.835896043017506</v>
      </c>
    </row>
    <row r="65" spans="1:7" x14ac:dyDescent="0.25">
      <c r="A65" s="84"/>
      <c r="B65" s="84" t="s">
        <v>255</v>
      </c>
      <c r="C65" s="84" t="s">
        <v>259</v>
      </c>
      <c r="D65" s="84" t="s">
        <v>137</v>
      </c>
      <c r="E65" s="84" t="s">
        <v>128</v>
      </c>
      <c r="F65" s="84">
        <v>2100</v>
      </c>
      <c r="G65" s="88">
        <f>INDEX(RoadRail!$T$23:$V$30,MATCH($E65,RoadRail!$B$13:$B$20,0),MATCH($F65,RoadRail!$T$12:$V$12,0))</f>
        <v>1.0154512778920715</v>
      </c>
    </row>
    <row r="66" spans="1:7" x14ac:dyDescent="0.25">
      <c r="A66" s="84"/>
      <c r="B66" s="84" t="s">
        <v>255</v>
      </c>
      <c r="C66" s="84" t="s">
        <v>259</v>
      </c>
      <c r="D66" s="84" t="s">
        <v>137</v>
      </c>
      <c r="E66" s="84" t="s">
        <v>129</v>
      </c>
      <c r="F66" s="84">
        <v>2100</v>
      </c>
      <c r="G66" s="88">
        <f>INDEX(RoadRail!$T$23:$V$30,MATCH($E66,RoadRail!$B$13:$B$20,0),MATCH($F66,RoadRail!$T$12:$V$12,0))</f>
        <v>1.016691803237519</v>
      </c>
    </row>
    <row r="67" spans="1:7" x14ac:dyDescent="0.25">
      <c r="A67" s="84"/>
      <c r="B67" s="84" t="s">
        <v>255</v>
      </c>
      <c r="C67" s="84" t="s">
        <v>259</v>
      </c>
      <c r="D67" s="84" t="s">
        <v>137</v>
      </c>
      <c r="E67" s="84" t="s">
        <v>130</v>
      </c>
      <c r="F67" s="84">
        <v>2100</v>
      </c>
      <c r="G67" s="88">
        <f>INDEX(RoadRail!$T$23:$V$30,MATCH($E67,RoadRail!$B$13:$B$20,0),MATCH($F67,RoadRail!$T$12:$V$12,0))</f>
        <v>1.0592740786443469</v>
      </c>
    </row>
    <row r="68" spans="1:7" x14ac:dyDescent="0.25">
      <c r="A68" s="84"/>
      <c r="B68" s="84" t="s">
        <v>255</v>
      </c>
      <c r="C68" s="84" t="s">
        <v>259</v>
      </c>
      <c r="D68" s="84" t="s">
        <v>137</v>
      </c>
      <c r="E68" s="84" t="s">
        <v>131</v>
      </c>
      <c r="F68" s="84">
        <v>2100</v>
      </c>
      <c r="G68" s="88">
        <f>INDEX(RoadRail!$T$23:$V$30,MATCH($E68,RoadRail!$B$13:$B$20,0),MATCH($F68,RoadRail!$T$12:$V$12,0))</f>
        <v>1.0479750617287646</v>
      </c>
    </row>
    <row r="69" spans="1:7" x14ac:dyDescent="0.25">
      <c r="A69" s="84"/>
      <c r="B69" s="84" t="s">
        <v>255</v>
      </c>
      <c r="C69" s="84" t="s">
        <v>259</v>
      </c>
      <c r="D69" s="84" t="s">
        <v>137</v>
      </c>
      <c r="E69" s="84" t="s">
        <v>132</v>
      </c>
      <c r="F69" s="84">
        <v>2100</v>
      </c>
      <c r="G69" s="88">
        <f>INDEX(RoadRail!$T$23:$V$30,MATCH($E69,RoadRail!$B$13:$B$20,0),MATCH($F69,RoadRail!$T$12:$V$12,0))</f>
        <v>1.083836970998225</v>
      </c>
    </row>
    <row r="70" spans="1:7" x14ac:dyDescent="0.25">
      <c r="A70" s="84"/>
      <c r="B70" s="84" t="s">
        <v>255</v>
      </c>
      <c r="C70" s="84" t="s">
        <v>259</v>
      </c>
      <c r="D70" s="84" t="s">
        <v>137</v>
      </c>
      <c r="E70" s="84" t="s">
        <v>133</v>
      </c>
      <c r="F70" s="84">
        <v>2100</v>
      </c>
      <c r="G70" s="88">
        <f>INDEX(RoadRail!$T$23:$V$30,MATCH($E70,RoadRail!$B$13:$B$20,0),MATCH($F70,RoadRail!$T$12:$V$12,0))</f>
        <v>1.0701707553080455</v>
      </c>
    </row>
    <row r="71" spans="1:7" x14ac:dyDescent="0.25">
      <c r="A71" s="84"/>
      <c r="B71" s="84" t="s">
        <v>255</v>
      </c>
      <c r="C71" s="84" t="s">
        <v>259</v>
      </c>
      <c r="D71" s="84" t="s">
        <v>137</v>
      </c>
      <c r="E71" s="84" t="s">
        <v>134</v>
      </c>
      <c r="F71" s="84">
        <v>2100</v>
      </c>
      <c r="G71" s="88">
        <f>INDEX(RoadRail!$T$23:$V$30,MATCH($E71,RoadRail!$B$13:$B$20,0),MATCH($F71,RoadRail!$T$12:$V$12,0))</f>
        <v>1.2434749631088868</v>
      </c>
    </row>
    <row r="72" spans="1:7" x14ac:dyDescent="0.25">
      <c r="A72" s="84"/>
      <c r="B72" s="84" t="s">
        <v>255</v>
      </c>
      <c r="C72" s="84" t="s">
        <v>259</v>
      </c>
      <c r="D72" s="84" t="s">
        <v>137</v>
      </c>
      <c r="E72" s="84" t="s">
        <v>128</v>
      </c>
      <c r="F72" s="84">
        <v>2200</v>
      </c>
      <c r="G72" s="88">
        <f>INDEX(RoadRail!$T$23:$V$30,MATCH($E72,RoadRail!$B$13:$B$20,0),MATCH($F72,RoadRail!$T$12:$V$12,0))</f>
        <v>1.0202679266464034</v>
      </c>
    </row>
    <row r="73" spans="1:7" x14ac:dyDescent="0.25">
      <c r="A73" s="84"/>
      <c r="B73" s="84" t="s">
        <v>255</v>
      </c>
      <c r="C73" s="84" t="s">
        <v>259</v>
      </c>
      <c r="D73" s="84" t="s">
        <v>137</v>
      </c>
      <c r="E73" s="84" t="s">
        <v>129</v>
      </c>
      <c r="F73" s="84">
        <v>2200</v>
      </c>
      <c r="G73" s="88">
        <f>INDEX(RoadRail!$T$23:$V$30,MATCH($E73,RoadRail!$B$13:$B$20,0),MATCH($F73,RoadRail!$T$12:$V$12,0))</f>
        <v>1.0259781028361612</v>
      </c>
    </row>
    <row r="74" spans="1:7" x14ac:dyDescent="0.25">
      <c r="A74" s="84"/>
      <c r="B74" s="84" t="s">
        <v>255</v>
      </c>
      <c r="C74" s="84" t="s">
        <v>259</v>
      </c>
      <c r="D74" s="84" t="s">
        <v>137</v>
      </c>
      <c r="E74" s="84" t="s">
        <v>130</v>
      </c>
      <c r="F74" s="84">
        <v>2200</v>
      </c>
      <c r="G74" s="88">
        <f>INDEX(RoadRail!$T$23:$V$30,MATCH($E74,RoadRail!$B$13:$B$20,0),MATCH($F74,RoadRail!$T$12:$V$12,0))</f>
        <v>1.122123905022347</v>
      </c>
    </row>
    <row r="75" spans="1:7" x14ac:dyDescent="0.25">
      <c r="A75" s="84"/>
      <c r="B75" s="84" t="s">
        <v>255</v>
      </c>
      <c r="C75" s="84" t="s">
        <v>259</v>
      </c>
      <c r="D75" s="84" t="s">
        <v>137</v>
      </c>
      <c r="E75" s="84" t="s">
        <v>131</v>
      </c>
      <c r="F75" s="84">
        <v>2200</v>
      </c>
      <c r="G75" s="88">
        <f>INDEX(RoadRail!$T$23:$V$30,MATCH($E75,RoadRail!$B$13:$B$20,0),MATCH($F75,RoadRail!$T$12:$V$12,0))</f>
        <v>1.0855029350402716</v>
      </c>
    </row>
    <row r="76" spans="1:7" x14ac:dyDescent="0.25">
      <c r="A76" s="84"/>
      <c r="B76" s="84" t="s">
        <v>255</v>
      </c>
      <c r="C76" s="84" t="s">
        <v>259</v>
      </c>
      <c r="D76" s="84" t="s">
        <v>137</v>
      </c>
      <c r="E76" s="84" t="s">
        <v>132</v>
      </c>
      <c r="F76" s="84">
        <v>2200</v>
      </c>
      <c r="G76" s="88">
        <f>INDEX(RoadRail!$T$23:$V$30,MATCH($E76,RoadRail!$B$13:$B$20,0),MATCH($F76,RoadRail!$T$12:$V$12,0))</f>
        <v>1.1541891034080964</v>
      </c>
    </row>
    <row r="77" spans="1:7" x14ac:dyDescent="0.25">
      <c r="A77" s="84"/>
      <c r="B77" s="84" t="s">
        <v>255</v>
      </c>
      <c r="C77" s="84" t="s">
        <v>259</v>
      </c>
      <c r="D77" s="84" t="s">
        <v>137</v>
      </c>
      <c r="E77" s="84" t="s">
        <v>133</v>
      </c>
      <c r="F77" s="84">
        <v>2200</v>
      </c>
      <c r="G77" s="88">
        <f>INDEX(RoadRail!$T$23:$V$30,MATCH($E77,RoadRail!$B$13:$B$20,0),MATCH($F77,RoadRail!$T$12:$V$12,0))</f>
        <v>1.128847807295086</v>
      </c>
    </row>
    <row r="78" spans="1:7" x14ac:dyDescent="0.25">
      <c r="A78" s="84"/>
      <c r="B78" s="84" t="s">
        <v>255</v>
      </c>
      <c r="C78" s="84" t="s">
        <v>259</v>
      </c>
      <c r="D78" s="84" t="s">
        <v>137</v>
      </c>
      <c r="E78" s="84" t="s">
        <v>134</v>
      </c>
      <c r="F78" s="84">
        <v>2200</v>
      </c>
      <c r="G78" s="88">
        <f>INDEX(RoadRail!$T$23:$V$30,MATCH($E78,RoadRail!$B$13:$B$20,0),MATCH($F78,RoadRail!$T$12:$V$12,0))</f>
        <v>1.4880541381333652</v>
      </c>
    </row>
    <row r="79" spans="1:7" x14ac:dyDescent="0.25">
      <c r="A79" s="84"/>
      <c r="B79" s="84" t="s">
        <v>255</v>
      </c>
      <c r="C79" s="84" t="s">
        <v>259</v>
      </c>
      <c r="D79" s="84" t="s">
        <v>137</v>
      </c>
      <c r="E79" s="84" t="s">
        <v>128</v>
      </c>
      <c r="F79" s="84">
        <v>2300</v>
      </c>
      <c r="G79" s="88">
        <f>INDEX(RoadRail!$T$23:$V$30,MATCH($E79,RoadRail!$B$13:$B$20,0),MATCH($F79,RoadRail!$T$12:$V$12,0))</f>
        <v>1.0250845754007354</v>
      </c>
    </row>
    <row r="80" spans="1:7" x14ac:dyDescent="0.25">
      <c r="A80" s="84"/>
      <c r="B80" s="84" t="s">
        <v>255</v>
      </c>
      <c r="C80" s="84" t="s">
        <v>259</v>
      </c>
      <c r="D80" s="84" t="s">
        <v>137</v>
      </c>
      <c r="E80" s="84" t="s">
        <v>129</v>
      </c>
      <c r="F80" s="84">
        <v>2300</v>
      </c>
      <c r="G80" s="88">
        <f>INDEX(RoadRail!$T$23:$V$30,MATCH($E80,RoadRail!$B$13:$B$20,0),MATCH($F80,RoadRail!$T$12:$V$12,0))</f>
        <v>1.0352644024348034</v>
      </c>
    </row>
    <row r="81" spans="1:9" x14ac:dyDescent="0.25">
      <c r="A81" s="84"/>
      <c r="B81" s="84" t="s">
        <v>255</v>
      </c>
      <c r="C81" s="84" t="s">
        <v>259</v>
      </c>
      <c r="D81" s="84" t="s">
        <v>137</v>
      </c>
      <c r="E81" s="84" t="s">
        <v>130</v>
      </c>
      <c r="F81" s="84">
        <v>2300</v>
      </c>
      <c r="G81" s="88">
        <f>INDEX(RoadRail!$T$23:$V$30,MATCH($E81,RoadRail!$B$13:$B$20,0),MATCH($F81,RoadRail!$T$12:$V$12,0))</f>
        <v>1.1849737314003472</v>
      </c>
    </row>
    <row r="82" spans="1:9" x14ac:dyDescent="0.25">
      <c r="A82" s="84"/>
      <c r="B82" s="84" t="s">
        <v>255</v>
      </c>
      <c r="C82" s="84" t="s">
        <v>259</v>
      </c>
      <c r="D82" s="84" t="s">
        <v>137</v>
      </c>
      <c r="E82" s="84" t="s">
        <v>131</v>
      </c>
      <c r="F82" s="84">
        <v>2300</v>
      </c>
      <c r="G82" s="88">
        <f>INDEX(RoadRail!$T$23:$V$30,MATCH($E82,RoadRail!$B$13:$B$20,0),MATCH($F82,RoadRail!$T$12:$V$12,0))</f>
        <v>1.1230308083517786</v>
      </c>
    </row>
    <row r="83" spans="1:9" x14ac:dyDescent="0.25">
      <c r="A83" s="84"/>
      <c r="B83" s="84" t="s">
        <v>255</v>
      </c>
      <c r="C83" s="84" t="s">
        <v>259</v>
      </c>
      <c r="D83" s="84" t="s">
        <v>137</v>
      </c>
      <c r="E83" s="84" t="s">
        <v>132</v>
      </c>
      <c r="F83" s="84">
        <v>2300</v>
      </c>
      <c r="G83" s="88">
        <f>INDEX(RoadRail!$T$23:$V$30,MATCH($E83,RoadRail!$B$13:$B$20,0),MATCH($F83,RoadRail!$T$12:$V$12,0))</f>
        <v>1.2245412358179681</v>
      </c>
    </row>
    <row r="84" spans="1:9" x14ac:dyDescent="0.25">
      <c r="A84" s="84"/>
      <c r="B84" s="84" t="s">
        <v>255</v>
      </c>
      <c r="C84" s="84" t="s">
        <v>259</v>
      </c>
      <c r="D84" s="84" t="s">
        <v>137</v>
      </c>
      <c r="E84" s="84" t="s">
        <v>133</v>
      </c>
      <c r="F84" s="84">
        <v>2300</v>
      </c>
      <c r="G84" s="88">
        <f>INDEX(RoadRail!$T$23:$V$30,MATCH($E84,RoadRail!$B$13:$B$20,0),MATCH($F84,RoadRail!$T$12:$V$12,0))</f>
        <v>1.1875248592821268</v>
      </c>
    </row>
    <row r="85" spans="1:9" x14ac:dyDescent="0.25">
      <c r="A85" s="84"/>
      <c r="B85" s="84" t="s">
        <v>255</v>
      </c>
      <c r="C85" s="84" t="s">
        <v>259</v>
      </c>
      <c r="D85" s="84" t="s">
        <v>137</v>
      </c>
      <c r="E85" s="84" t="s">
        <v>134</v>
      </c>
      <c r="F85" s="84">
        <v>2300</v>
      </c>
      <c r="G85" s="88">
        <f>INDEX(RoadRail!$T$23:$V$30,MATCH($E85,RoadRail!$B$13:$B$20,0),MATCH($F85,RoadRail!$T$12:$V$12,0))</f>
        <v>1.7326333131578435</v>
      </c>
    </row>
    <row r="86" spans="1:9" x14ac:dyDescent="0.25">
      <c r="A86" s="83"/>
      <c r="B86" s="83" t="s">
        <v>284</v>
      </c>
      <c r="C86" s="83" t="s">
        <v>285</v>
      </c>
      <c r="D86" s="83" t="s">
        <v>89</v>
      </c>
      <c r="E86" s="83" t="s">
        <v>128</v>
      </c>
      <c r="F86" s="83">
        <v>2100</v>
      </c>
      <c r="G86" s="85">
        <f>INDEX(Popweights!$T$3:$V$9,MATCH($E86,Popweights!$B$3:$B$9,0),MATCH($F86,Popweights!$T$2:$V$2,0))</f>
        <v>0.33166255598629746</v>
      </c>
    </row>
    <row r="87" spans="1:9" x14ac:dyDescent="0.25">
      <c r="A87" s="83"/>
      <c r="B87" s="83" t="s">
        <v>284</v>
      </c>
      <c r="C87" s="83" t="s">
        <v>285</v>
      </c>
      <c r="D87" s="83" t="s">
        <v>89</v>
      </c>
      <c r="E87" s="83" t="s">
        <v>129</v>
      </c>
      <c r="F87" s="83">
        <v>2100</v>
      </c>
      <c r="G87" s="85">
        <f>INDEX(Popweights!$T$3:$V$9,MATCH($E87,Popweights!$B$3:$B$9,0),MATCH($F87,Popweights!$T$2:$V$2,0))</f>
        <v>0.32220604874394482</v>
      </c>
    </row>
    <row r="88" spans="1:9" x14ac:dyDescent="0.25">
      <c r="A88" s="83"/>
      <c r="B88" s="83" t="s">
        <v>284</v>
      </c>
      <c r="C88" s="83" t="s">
        <v>285</v>
      </c>
      <c r="D88" s="83" t="s">
        <v>89</v>
      </c>
      <c r="E88" s="83" t="s">
        <v>130</v>
      </c>
      <c r="F88" s="83">
        <v>2100</v>
      </c>
      <c r="G88" s="85">
        <f>INDEX(Popweights!$T$3:$V$9,MATCH($E88,Popweights!$B$3:$B$9,0),MATCH($F88,Popweights!$T$2:$V$2,0))</f>
        <v>0</v>
      </c>
    </row>
    <row r="89" spans="1:9" x14ac:dyDescent="0.25">
      <c r="A89" s="83"/>
      <c r="B89" s="83" t="s">
        <v>284</v>
      </c>
      <c r="C89" s="83" t="s">
        <v>285</v>
      </c>
      <c r="D89" s="83" t="s">
        <v>89</v>
      </c>
      <c r="E89" s="83" t="s">
        <v>131</v>
      </c>
      <c r="F89" s="83">
        <v>2100</v>
      </c>
      <c r="G89" s="85">
        <f>INDEX(Popweights!$T$3:$V$9,MATCH($E89,Popweights!$B$3:$B$9,0),MATCH($F89,Popweights!$T$2:$V$2,0))</f>
        <v>0.3308821613552354</v>
      </c>
    </row>
    <row r="90" spans="1:9" x14ac:dyDescent="0.25">
      <c r="A90" s="83"/>
      <c r="B90" s="83" t="s">
        <v>284</v>
      </c>
      <c r="C90" s="83" t="s">
        <v>285</v>
      </c>
      <c r="D90" s="83" t="s">
        <v>89</v>
      </c>
      <c r="E90" s="83" t="s">
        <v>132</v>
      </c>
      <c r="F90" s="83">
        <v>2100</v>
      </c>
      <c r="G90" s="85">
        <f>INDEX(Popweights!$T$3:$V$9,MATCH($E90,Popweights!$B$3:$B$9,0),MATCH($F90,Popweights!$T$2:$V$2,0))</f>
        <v>0.210923972759956</v>
      </c>
    </row>
    <row r="91" spans="1:9" x14ac:dyDescent="0.25">
      <c r="A91" s="83"/>
      <c r="B91" s="83" t="s">
        <v>284</v>
      </c>
      <c r="C91" s="83" t="s">
        <v>285</v>
      </c>
      <c r="D91" s="83" t="s">
        <v>89</v>
      </c>
      <c r="E91" s="83" t="s">
        <v>133</v>
      </c>
      <c r="F91" s="83">
        <v>2100</v>
      </c>
      <c r="G91" s="85">
        <f>INDEX(Popweights!$T$3:$V$9,MATCH($E91,Popweights!$B$3:$B$9,0),MATCH($F91,Popweights!$T$2:$V$2,0))</f>
        <v>0.27491526083424439</v>
      </c>
    </row>
    <row r="92" spans="1:9" x14ac:dyDescent="0.25">
      <c r="A92" s="83"/>
      <c r="B92" s="83" t="s">
        <v>284</v>
      </c>
      <c r="C92" s="83" t="s">
        <v>285</v>
      </c>
      <c r="D92" s="83" t="s">
        <v>89</v>
      </c>
      <c r="E92" s="83" t="s">
        <v>134</v>
      </c>
      <c r="F92" s="83">
        <v>2100</v>
      </c>
      <c r="G92" s="85">
        <f>INDEX(Popweights!$T$3:$V$9,MATCH($E92,Popweights!$B$3:$B$9,0),MATCH($F92,Popweights!$T$2:$V$2,0))</f>
        <v>0.42003074987569416</v>
      </c>
    </row>
    <row r="93" spans="1:9" x14ac:dyDescent="0.25">
      <c r="A93" s="83"/>
      <c r="B93" s="83" t="s">
        <v>284</v>
      </c>
      <c r="C93" s="83" t="s">
        <v>285</v>
      </c>
      <c r="D93" s="83" t="s">
        <v>89</v>
      </c>
      <c r="E93" s="83" t="s">
        <v>128</v>
      </c>
      <c r="F93" s="83">
        <v>2200</v>
      </c>
      <c r="G93" s="85">
        <f>INDEX(Popweights!$T$3:$V$9,MATCH($E93,Popweights!$B$3:$B$9,0),MATCH($F93,Popweights!$T$2:$V$2,0))</f>
        <v>0.33166255598629746</v>
      </c>
      <c r="I93"/>
    </row>
    <row r="94" spans="1:9" x14ac:dyDescent="0.25">
      <c r="A94" s="83"/>
      <c r="B94" s="83" t="s">
        <v>284</v>
      </c>
      <c r="C94" s="83" t="s">
        <v>285</v>
      </c>
      <c r="D94" s="83" t="s">
        <v>89</v>
      </c>
      <c r="E94" s="83" t="s">
        <v>129</v>
      </c>
      <c r="F94" s="83">
        <v>2200</v>
      </c>
      <c r="G94" s="85">
        <f>INDEX(Popweights!$T$3:$V$9,MATCH($E94,Popweights!$B$3:$B$9,0),MATCH($F94,Popweights!$T$2:$V$2,0))</f>
        <v>0.32220604874394482</v>
      </c>
      <c r="I94"/>
    </row>
    <row r="95" spans="1:9" x14ac:dyDescent="0.25">
      <c r="A95" s="83"/>
      <c r="B95" s="83" t="s">
        <v>284</v>
      </c>
      <c r="C95" s="83" t="s">
        <v>285</v>
      </c>
      <c r="D95" s="83" t="s">
        <v>89</v>
      </c>
      <c r="E95" s="83" t="s">
        <v>130</v>
      </c>
      <c r="F95" s="83">
        <v>2200</v>
      </c>
      <c r="G95" s="85">
        <f>INDEX(Popweights!$T$3:$V$9,MATCH($E95,Popweights!$B$3:$B$9,0),MATCH($F95,Popweights!$T$2:$V$2,0))</f>
        <v>0</v>
      </c>
      <c r="I95"/>
    </row>
    <row r="96" spans="1:9" x14ac:dyDescent="0.25">
      <c r="A96" s="83"/>
      <c r="B96" s="83" t="s">
        <v>284</v>
      </c>
      <c r="C96" s="83" t="s">
        <v>285</v>
      </c>
      <c r="D96" s="83" t="s">
        <v>89</v>
      </c>
      <c r="E96" s="83" t="s">
        <v>131</v>
      </c>
      <c r="F96" s="83">
        <v>2200</v>
      </c>
      <c r="G96" s="85">
        <f>INDEX(Popweights!$T$3:$V$9,MATCH($E96,Popweights!$B$3:$B$9,0),MATCH($F96,Popweights!$T$2:$V$2,0))</f>
        <v>0.3308821613552354</v>
      </c>
      <c r="I96"/>
    </row>
    <row r="97" spans="1:9" x14ac:dyDescent="0.25">
      <c r="A97" s="83"/>
      <c r="B97" s="83" t="s">
        <v>284</v>
      </c>
      <c r="C97" s="83" t="s">
        <v>285</v>
      </c>
      <c r="D97" s="83" t="s">
        <v>89</v>
      </c>
      <c r="E97" s="83" t="s">
        <v>132</v>
      </c>
      <c r="F97" s="83">
        <v>2200</v>
      </c>
      <c r="G97" s="85">
        <f>INDEX(Popweights!$T$3:$V$9,MATCH($E97,Popweights!$B$3:$B$9,0),MATCH($F97,Popweights!$T$2:$V$2,0))</f>
        <v>0.210923972759956</v>
      </c>
      <c r="I97"/>
    </row>
    <row r="98" spans="1:9" x14ac:dyDescent="0.25">
      <c r="A98" s="83"/>
      <c r="B98" s="83" t="s">
        <v>284</v>
      </c>
      <c r="C98" s="83" t="s">
        <v>285</v>
      </c>
      <c r="D98" s="83" t="s">
        <v>89</v>
      </c>
      <c r="E98" s="83" t="s">
        <v>133</v>
      </c>
      <c r="F98" s="83">
        <v>2200</v>
      </c>
      <c r="G98" s="85">
        <f>INDEX(Popweights!$T$3:$V$9,MATCH($E98,Popweights!$B$3:$B$9,0),MATCH($F98,Popweights!$T$2:$V$2,0))</f>
        <v>0.27491526083424439</v>
      </c>
      <c r="I98"/>
    </row>
    <row r="99" spans="1:9" x14ac:dyDescent="0.25">
      <c r="A99" s="83"/>
      <c r="B99" s="83" t="s">
        <v>284</v>
      </c>
      <c r="C99" s="83" t="s">
        <v>285</v>
      </c>
      <c r="D99" s="83" t="s">
        <v>89</v>
      </c>
      <c r="E99" s="83" t="s">
        <v>134</v>
      </c>
      <c r="F99" s="83">
        <v>2200</v>
      </c>
      <c r="G99" s="85">
        <f>INDEX(Popweights!$T$3:$V$9,MATCH($E99,Popweights!$B$3:$B$9,0),MATCH($F99,Popweights!$T$2:$V$2,0))</f>
        <v>0.42003074987569416</v>
      </c>
      <c r="I99"/>
    </row>
    <row r="100" spans="1:9" x14ac:dyDescent="0.25">
      <c r="A100" s="83"/>
      <c r="B100" s="83" t="s">
        <v>284</v>
      </c>
      <c r="C100" s="83" t="s">
        <v>285</v>
      </c>
      <c r="D100" s="83" t="s">
        <v>89</v>
      </c>
      <c r="E100" s="83" t="s">
        <v>128</v>
      </c>
      <c r="F100" s="83">
        <v>2300</v>
      </c>
      <c r="G100" s="85">
        <f>INDEX(Popweights!$T$3:$V$9,MATCH($E100,Popweights!$B$3:$B$9,0),MATCH($F100,Popweights!$T$2:$V$2,0))</f>
        <v>0.33166255598629746</v>
      </c>
      <c r="I100"/>
    </row>
    <row r="101" spans="1:9" x14ac:dyDescent="0.25">
      <c r="A101" s="83"/>
      <c r="B101" s="83" t="s">
        <v>284</v>
      </c>
      <c r="C101" s="83" t="s">
        <v>285</v>
      </c>
      <c r="D101" s="83" t="s">
        <v>89</v>
      </c>
      <c r="E101" s="83" t="s">
        <v>129</v>
      </c>
      <c r="F101" s="83">
        <v>2300</v>
      </c>
      <c r="G101" s="85">
        <f>INDEX(Popweights!$T$3:$V$9,MATCH($E101,Popweights!$B$3:$B$9,0),MATCH($F101,Popweights!$T$2:$V$2,0))</f>
        <v>0.32220604874394482</v>
      </c>
      <c r="I101"/>
    </row>
    <row r="102" spans="1:9" x14ac:dyDescent="0.25">
      <c r="A102" s="83"/>
      <c r="B102" s="83" t="s">
        <v>284</v>
      </c>
      <c r="C102" s="83" t="s">
        <v>285</v>
      </c>
      <c r="D102" s="83" t="s">
        <v>89</v>
      </c>
      <c r="E102" s="83" t="s">
        <v>130</v>
      </c>
      <c r="F102" s="83">
        <v>2300</v>
      </c>
      <c r="G102" s="85">
        <f>INDEX(Popweights!$T$3:$V$9,MATCH($E102,Popweights!$B$3:$B$9,0),MATCH($F102,Popweights!$T$2:$V$2,0))</f>
        <v>0</v>
      </c>
      <c r="I102"/>
    </row>
    <row r="103" spans="1:9" x14ac:dyDescent="0.25">
      <c r="A103" s="83"/>
      <c r="B103" s="83" t="s">
        <v>284</v>
      </c>
      <c r="C103" s="83" t="s">
        <v>285</v>
      </c>
      <c r="D103" s="83" t="s">
        <v>89</v>
      </c>
      <c r="E103" s="83" t="s">
        <v>131</v>
      </c>
      <c r="F103" s="83">
        <v>2300</v>
      </c>
      <c r="G103" s="85">
        <f>INDEX(Popweights!$T$3:$V$9,MATCH($E103,Popweights!$B$3:$B$9,0),MATCH($F103,Popweights!$T$2:$V$2,0))</f>
        <v>0.3308821613552354</v>
      </c>
      <c r="I103"/>
    </row>
    <row r="104" spans="1:9" x14ac:dyDescent="0.25">
      <c r="A104" s="83"/>
      <c r="B104" s="83" t="s">
        <v>284</v>
      </c>
      <c r="C104" s="83" t="s">
        <v>285</v>
      </c>
      <c r="D104" s="83" t="s">
        <v>89</v>
      </c>
      <c r="E104" s="83" t="s">
        <v>132</v>
      </c>
      <c r="F104" s="83">
        <v>2300</v>
      </c>
      <c r="G104" s="85">
        <f>INDEX(Popweights!$T$3:$V$9,MATCH($E104,Popweights!$B$3:$B$9,0),MATCH($F104,Popweights!$T$2:$V$2,0))</f>
        <v>0.210923972759956</v>
      </c>
      <c r="I104"/>
    </row>
    <row r="105" spans="1:9" x14ac:dyDescent="0.25">
      <c r="A105" s="83"/>
      <c r="B105" s="83" t="s">
        <v>284</v>
      </c>
      <c r="C105" s="83" t="s">
        <v>285</v>
      </c>
      <c r="D105" s="83" t="s">
        <v>89</v>
      </c>
      <c r="E105" s="83" t="s">
        <v>133</v>
      </c>
      <c r="F105" s="83">
        <v>2300</v>
      </c>
      <c r="G105" s="85">
        <f>INDEX(Popweights!$T$3:$V$9,MATCH($E105,Popweights!$B$3:$B$9,0),MATCH($F105,Popweights!$T$2:$V$2,0))</f>
        <v>0.27491526083424439</v>
      </c>
      <c r="I105"/>
    </row>
    <row r="106" spans="1:9" x14ac:dyDescent="0.25">
      <c r="A106" s="83"/>
      <c r="B106" s="83" t="s">
        <v>284</v>
      </c>
      <c r="C106" s="83" t="s">
        <v>285</v>
      </c>
      <c r="D106" s="83" t="s">
        <v>89</v>
      </c>
      <c r="E106" s="83" t="s">
        <v>134</v>
      </c>
      <c r="F106" s="83">
        <v>2300</v>
      </c>
      <c r="G106" s="85">
        <f>INDEX(Popweights!$T$3:$V$9,MATCH($E106,Popweights!$B$3:$B$9,0),MATCH($F106,Popweights!$T$2:$V$2,0))</f>
        <v>0.42003074987569416</v>
      </c>
      <c r="I106"/>
    </row>
    <row r="107" spans="1:9" x14ac:dyDescent="0.25">
      <c r="A107" s="84"/>
      <c r="B107" s="84" t="s">
        <v>284</v>
      </c>
      <c r="C107" s="84" t="s">
        <v>286</v>
      </c>
      <c r="D107" s="84" t="s">
        <v>97</v>
      </c>
      <c r="E107" s="84" t="s">
        <v>128</v>
      </c>
      <c r="F107" s="84">
        <v>2100</v>
      </c>
      <c r="G107" s="84">
        <v>0</v>
      </c>
    </row>
    <row r="108" spans="1:9" x14ac:dyDescent="0.25">
      <c r="A108" s="84"/>
      <c r="B108" s="84" t="s">
        <v>284</v>
      </c>
      <c r="C108" s="84" t="s">
        <v>286</v>
      </c>
      <c r="D108" s="84" t="s">
        <v>97</v>
      </c>
      <c r="E108" s="84" t="s">
        <v>129</v>
      </c>
      <c r="F108" s="84">
        <v>2100</v>
      </c>
      <c r="G108" s="84">
        <v>0</v>
      </c>
    </row>
    <row r="109" spans="1:9" x14ac:dyDescent="0.25">
      <c r="A109" s="84"/>
      <c r="B109" s="84" t="s">
        <v>284</v>
      </c>
      <c r="C109" s="84" t="s">
        <v>286</v>
      </c>
      <c r="D109" s="84" t="s">
        <v>97</v>
      </c>
      <c r="E109" s="84" t="s">
        <v>130</v>
      </c>
      <c r="F109" s="84">
        <v>2100</v>
      </c>
      <c r="G109" s="84">
        <v>0</v>
      </c>
    </row>
    <row r="110" spans="1:9" x14ac:dyDescent="0.25">
      <c r="A110" s="84"/>
      <c r="B110" s="84" t="s">
        <v>284</v>
      </c>
      <c r="C110" s="84" t="s">
        <v>286</v>
      </c>
      <c r="D110" s="84" t="s">
        <v>97</v>
      </c>
      <c r="E110" s="84" t="s">
        <v>131</v>
      </c>
      <c r="F110" s="84">
        <v>2100</v>
      </c>
      <c r="G110" s="84">
        <v>0</v>
      </c>
    </row>
    <row r="111" spans="1:9" x14ac:dyDescent="0.25">
      <c r="A111" s="84"/>
      <c r="B111" s="84" t="s">
        <v>284</v>
      </c>
      <c r="C111" s="84" t="s">
        <v>286</v>
      </c>
      <c r="D111" s="84" t="s">
        <v>97</v>
      </c>
      <c r="E111" s="84" t="s">
        <v>132</v>
      </c>
      <c r="F111" s="84">
        <v>2100</v>
      </c>
      <c r="G111" s="84">
        <v>0</v>
      </c>
    </row>
    <row r="112" spans="1:9" x14ac:dyDescent="0.25">
      <c r="A112" s="84"/>
      <c r="B112" s="84" t="s">
        <v>284</v>
      </c>
      <c r="C112" s="84" t="s">
        <v>286</v>
      </c>
      <c r="D112" s="84" t="s">
        <v>97</v>
      </c>
      <c r="E112" s="84" t="s">
        <v>133</v>
      </c>
      <c r="F112" s="84">
        <v>2100</v>
      </c>
      <c r="G112" s="84">
        <v>0</v>
      </c>
    </row>
    <row r="113" spans="1:7" x14ac:dyDescent="0.25">
      <c r="A113" s="84"/>
      <c r="B113" s="84" t="s">
        <v>284</v>
      </c>
      <c r="C113" s="84" t="s">
        <v>286</v>
      </c>
      <c r="D113" s="84" t="s">
        <v>97</v>
      </c>
      <c r="E113" s="84" t="s">
        <v>134</v>
      </c>
      <c r="F113" s="84">
        <v>2100</v>
      </c>
      <c r="G113" s="88">
        <f>INDEX(Popweights!$T$13:$V$13,1,MATCH($F113,Popweights!$T$12:$V$12,0))</f>
        <v>0.26600775716086311</v>
      </c>
    </row>
    <row r="114" spans="1:7" x14ac:dyDescent="0.25">
      <c r="A114" s="84"/>
      <c r="B114" s="84" t="s">
        <v>284</v>
      </c>
      <c r="C114" s="84" t="s">
        <v>286</v>
      </c>
      <c r="D114" s="84" t="s">
        <v>97</v>
      </c>
      <c r="E114" s="84" t="s">
        <v>128</v>
      </c>
      <c r="F114" s="84">
        <v>2200</v>
      </c>
      <c r="G114" s="84">
        <v>0</v>
      </c>
    </row>
    <row r="115" spans="1:7" x14ac:dyDescent="0.25">
      <c r="A115" s="84"/>
      <c r="B115" s="84" t="s">
        <v>284</v>
      </c>
      <c r="C115" s="84" t="s">
        <v>286</v>
      </c>
      <c r="D115" s="84" t="s">
        <v>97</v>
      </c>
      <c r="E115" s="84" t="s">
        <v>129</v>
      </c>
      <c r="F115" s="84">
        <v>2200</v>
      </c>
      <c r="G115" s="84">
        <v>0</v>
      </c>
    </row>
    <row r="116" spans="1:7" x14ac:dyDescent="0.25">
      <c r="A116" s="84"/>
      <c r="B116" s="84" t="s">
        <v>284</v>
      </c>
      <c r="C116" s="84" t="s">
        <v>286</v>
      </c>
      <c r="D116" s="84" t="s">
        <v>97</v>
      </c>
      <c r="E116" s="84" t="s">
        <v>130</v>
      </c>
      <c r="F116" s="84">
        <v>2200</v>
      </c>
      <c r="G116" s="84">
        <v>0</v>
      </c>
    </row>
    <row r="117" spans="1:7" x14ac:dyDescent="0.25">
      <c r="A117" s="84"/>
      <c r="B117" s="84" t="s">
        <v>284</v>
      </c>
      <c r="C117" s="84" t="s">
        <v>286</v>
      </c>
      <c r="D117" s="84" t="s">
        <v>97</v>
      </c>
      <c r="E117" s="84" t="s">
        <v>131</v>
      </c>
      <c r="F117" s="84">
        <v>2200</v>
      </c>
      <c r="G117" s="84">
        <v>0</v>
      </c>
    </row>
    <row r="118" spans="1:7" x14ac:dyDescent="0.25">
      <c r="A118" s="84"/>
      <c r="B118" s="84" t="s">
        <v>284</v>
      </c>
      <c r="C118" s="84" t="s">
        <v>286</v>
      </c>
      <c r="D118" s="84" t="s">
        <v>97</v>
      </c>
      <c r="E118" s="84" t="s">
        <v>132</v>
      </c>
      <c r="F118" s="84">
        <v>2200</v>
      </c>
      <c r="G118" s="84">
        <v>0</v>
      </c>
    </row>
    <row r="119" spans="1:7" x14ac:dyDescent="0.25">
      <c r="A119" s="84"/>
      <c r="B119" s="84" t="s">
        <v>284</v>
      </c>
      <c r="C119" s="84" t="s">
        <v>286</v>
      </c>
      <c r="D119" s="84" t="s">
        <v>97</v>
      </c>
      <c r="E119" s="84" t="s">
        <v>133</v>
      </c>
      <c r="F119" s="84">
        <v>2200</v>
      </c>
      <c r="G119" s="84">
        <v>0</v>
      </c>
    </row>
    <row r="120" spans="1:7" x14ac:dyDescent="0.25">
      <c r="A120" s="84"/>
      <c r="B120" s="84" t="s">
        <v>284</v>
      </c>
      <c r="C120" s="84" t="s">
        <v>286</v>
      </c>
      <c r="D120" s="84" t="s">
        <v>97</v>
      </c>
      <c r="E120" s="84" t="s">
        <v>134</v>
      </c>
      <c r="F120" s="84">
        <v>2200</v>
      </c>
      <c r="G120" s="88">
        <f>INDEX(Popweights!$T$13:$V$13,1,MATCH($F120,Popweights!$T$12:$V$12,0))</f>
        <v>0.26600775716086311</v>
      </c>
    </row>
    <row r="121" spans="1:7" x14ac:dyDescent="0.25">
      <c r="A121" s="84"/>
      <c r="B121" s="84" t="s">
        <v>284</v>
      </c>
      <c r="C121" s="84" t="s">
        <v>286</v>
      </c>
      <c r="D121" s="84" t="s">
        <v>97</v>
      </c>
      <c r="E121" s="84" t="s">
        <v>128</v>
      </c>
      <c r="F121" s="84">
        <v>2300</v>
      </c>
      <c r="G121" s="84">
        <v>0</v>
      </c>
    </row>
    <row r="122" spans="1:7" x14ac:dyDescent="0.25">
      <c r="A122" s="84"/>
      <c r="B122" s="84" t="s">
        <v>284</v>
      </c>
      <c r="C122" s="84" t="s">
        <v>286</v>
      </c>
      <c r="D122" s="84" t="s">
        <v>97</v>
      </c>
      <c r="E122" s="84" t="s">
        <v>129</v>
      </c>
      <c r="F122" s="84">
        <v>2300</v>
      </c>
      <c r="G122" s="84">
        <v>0</v>
      </c>
    </row>
    <row r="123" spans="1:7" x14ac:dyDescent="0.25">
      <c r="A123" s="84"/>
      <c r="B123" s="84" t="s">
        <v>284</v>
      </c>
      <c r="C123" s="84" t="s">
        <v>286</v>
      </c>
      <c r="D123" s="84" t="s">
        <v>97</v>
      </c>
      <c r="E123" s="84" t="s">
        <v>130</v>
      </c>
      <c r="F123" s="84">
        <v>2300</v>
      </c>
      <c r="G123" s="84">
        <v>0</v>
      </c>
    </row>
    <row r="124" spans="1:7" x14ac:dyDescent="0.25">
      <c r="A124" s="84"/>
      <c r="B124" s="84" t="s">
        <v>284</v>
      </c>
      <c r="C124" s="84" t="s">
        <v>286</v>
      </c>
      <c r="D124" s="84" t="s">
        <v>97</v>
      </c>
      <c r="E124" s="84" t="s">
        <v>131</v>
      </c>
      <c r="F124" s="84">
        <v>2300</v>
      </c>
      <c r="G124" s="84">
        <v>0</v>
      </c>
    </row>
    <row r="125" spans="1:7" x14ac:dyDescent="0.25">
      <c r="A125" s="84"/>
      <c r="B125" s="84" t="s">
        <v>284</v>
      </c>
      <c r="C125" s="84" t="s">
        <v>286</v>
      </c>
      <c r="D125" s="84" t="s">
        <v>97</v>
      </c>
      <c r="E125" s="84" t="s">
        <v>132</v>
      </c>
      <c r="F125" s="84">
        <v>2300</v>
      </c>
      <c r="G125" s="84">
        <v>0</v>
      </c>
    </row>
    <row r="126" spans="1:7" x14ac:dyDescent="0.25">
      <c r="A126" s="84"/>
      <c r="B126" s="84" t="s">
        <v>284</v>
      </c>
      <c r="C126" s="84" t="s">
        <v>286</v>
      </c>
      <c r="D126" s="84" t="s">
        <v>97</v>
      </c>
      <c r="E126" s="84" t="s">
        <v>133</v>
      </c>
      <c r="F126" s="84">
        <v>2300</v>
      </c>
      <c r="G126" s="84">
        <v>0</v>
      </c>
    </row>
    <row r="127" spans="1:7" x14ac:dyDescent="0.25">
      <c r="A127" s="84"/>
      <c r="B127" s="84" t="s">
        <v>284</v>
      </c>
      <c r="C127" s="84" t="s">
        <v>286</v>
      </c>
      <c r="D127" s="84" t="s">
        <v>97</v>
      </c>
      <c r="E127" s="84" t="s">
        <v>134</v>
      </c>
      <c r="F127" s="84">
        <v>2300</v>
      </c>
      <c r="G127" s="88">
        <f>INDEX(Popweights!$T$13:$V$13,1,MATCH($F127,Popweights!$T$12:$V$12,0))</f>
        <v>0.26600775716086311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E67F-8362-40F9-A610-FCCBA13E6EC9}">
  <dimension ref="A1:AM20"/>
  <sheetViews>
    <sheetView topLeftCell="H1" zoomScale="70" zoomScaleNormal="70" workbookViewId="0">
      <selection activeCell="AF3" sqref="AF3"/>
    </sheetView>
  </sheetViews>
  <sheetFormatPr defaultRowHeight="15" x14ac:dyDescent="0.25"/>
  <cols>
    <col min="2" max="2" width="12.85546875" bestFit="1" customWidth="1"/>
    <col min="3" max="3" width="17.7109375" bestFit="1" customWidth="1"/>
    <col min="4" max="19" width="14.42578125" bestFit="1" customWidth="1"/>
    <col min="20" max="20" width="22.42578125" bestFit="1" customWidth="1"/>
    <col min="21" max="22" width="23.28515625" bestFit="1" customWidth="1"/>
    <col min="31" max="31" width="12.42578125" bestFit="1" customWidth="1"/>
    <col min="32" max="32" width="10" customWidth="1"/>
    <col min="35" max="35" width="21.140625" bestFit="1" customWidth="1"/>
    <col min="36" max="36" width="21.5703125" bestFit="1" customWidth="1"/>
    <col min="37" max="37" width="21.85546875" bestFit="1" customWidth="1"/>
  </cols>
  <sheetData>
    <row r="1" spans="1:39" x14ac:dyDescent="0.25">
      <c r="W1" s="108" t="s">
        <v>140</v>
      </c>
      <c r="X1" s="108"/>
      <c r="Y1" s="108"/>
      <c r="Z1" s="108" t="s">
        <v>144</v>
      </c>
      <c r="AA1" s="108"/>
      <c r="AB1" s="108"/>
      <c r="AI1" t="s">
        <v>155</v>
      </c>
    </row>
    <row r="2" spans="1:39" x14ac:dyDescent="0.25">
      <c r="A2" t="s">
        <v>88</v>
      </c>
      <c r="B2" s="1"/>
      <c r="C2" s="13">
        <v>2010</v>
      </c>
      <c r="D2" s="13">
        <v>2015</v>
      </c>
      <c r="E2" s="13">
        <v>2020</v>
      </c>
      <c r="F2" s="13">
        <v>2025</v>
      </c>
      <c r="G2" s="13">
        <v>2030</v>
      </c>
      <c r="H2" s="13">
        <v>2035</v>
      </c>
      <c r="I2" s="13">
        <v>2040</v>
      </c>
      <c r="J2" s="13">
        <v>2045</v>
      </c>
      <c r="K2" s="13">
        <v>2050</v>
      </c>
      <c r="L2" s="13">
        <v>2055</v>
      </c>
      <c r="M2" s="13">
        <v>2060</v>
      </c>
      <c r="N2" s="13">
        <v>2065</v>
      </c>
      <c r="O2" s="13">
        <v>2070</v>
      </c>
      <c r="P2" s="13">
        <v>2075</v>
      </c>
      <c r="Q2" s="13">
        <v>2080</v>
      </c>
      <c r="R2" s="13">
        <v>2085</v>
      </c>
      <c r="S2" s="13">
        <v>2090</v>
      </c>
      <c r="T2" s="14">
        <v>2100</v>
      </c>
      <c r="U2" s="14">
        <v>2200</v>
      </c>
      <c r="V2" s="14">
        <v>2300</v>
      </c>
      <c r="W2" t="s">
        <v>143</v>
      </c>
      <c r="X2" t="s">
        <v>141</v>
      </c>
      <c r="Y2" t="s">
        <v>142</v>
      </c>
      <c r="Z2" t="s">
        <v>143</v>
      </c>
      <c r="AA2" t="s">
        <v>141</v>
      </c>
      <c r="AB2" t="s">
        <v>142</v>
      </c>
      <c r="AC2" t="s">
        <v>151</v>
      </c>
      <c r="AI2" s="14">
        <v>2100</v>
      </c>
      <c r="AJ2" s="14">
        <v>2200</v>
      </c>
      <c r="AK2" s="14">
        <v>2300</v>
      </c>
    </row>
    <row r="3" spans="1:39" x14ac:dyDescent="0.25">
      <c r="A3" t="str">
        <f>A2</f>
        <v>elecTD_growthFactor</v>
      </c>
      <c r="B3" s="12" t="s">
        <v>128</v>
      </c>
      <c r="C3" s="15">
        <f>IFERROR(INDEX('Scalars5.10.22'!$E$2:$E$969,MATCH($A3&amp;$B3&amp;C$2,'Scalars5.10.22'!$F$2:$F$969,0),1),"")</f>
        <v>1.0999218159364814</v>
      </c>
      <c r="D3" s="15">
        <f>IFERROR(INDEX('Scalars5.10.22'!$E$2:$E$969,MATCH($A3&amp;$B3&amp;D$2,'Scalars5.10.22'!$F$2:$F$969,0),1),"")</f>
        <v>1.1555697829887339</v>
      </c>
      <c r="E3" s="15">
        <f>IFERROR(INDEX('Scalars5.10.22'!$E$2:$E$969,MATCH($A3&amp;$B3&amp;E$2,'Scalars5.10.22'!$F$2:$F$969,0),1),"")</f>
        <v>1.1555697829887339</v>
      </c>
      <c r="F3" s="15">
        <f>IFERROR(INDEX('Scalars5.10.22'!$E$2:$E$969,MATCH($A3&amp;$B3&amp;F$2,'Scalars5.10.22'!$F$2:$F$969,0),1),"")</f>
        <v>1.1555697829887339</v>
      </c>
      <c r="G3" s="15">
        <f>IFERROR(INDEX('Scalars5.10.22'!$E$2:$E$969,MATCH($A3&amp;$B3&amp;G$2,'Scalars5.10.22'!$F$2:$F$969,0),1),"")</f>
        <v>1.1555697829887339</v>
      </c>
      <c r="H3" s="15">
        <f>IFERROR(INDEX('Scalars5.10.22'!$E$2:$E$969,MATCH($A3&amp;$B3&amp;H$2,'Scalars5.10.22'!$F$2:$F$969,0),1),"")</f>
        <v>1.1555697829887339</v>
      </c>
      <c r="I3" s="15">
        <f>IFERROR(INDEX('Scalars5.10.22'!$E$2:$E$969,MATCH($A3&amp;$B3&amp;I$2,'Scalars5.10.22'!$F$2:$F$969,0),1),"")</f>
        <v>1.1555697829887339</v>
      </c>
      <c r="J3" s="15">
        <f>IFERROR(INDEX('Scalars5.10.22'!$E$2:$E$969,MATCH($A3&amp;$B3&amp;J$2,'Scalars5.10.22'!$F$2:$F$969,0),1),"")</f>
        <v>1.1555697829887339</v>
      </c>
      <c r="K3" s="15">
        <f>IFERROR(INDEX('Scalars5.10.22'!$E$2:$E$969,MATCH($A3&amp;$B3&amp;K$2,'Scalars5.10.22'!$F$2:$F$969,0),1),"")</f>
        <v>1.1555697829887339</v>
      </c>
      <c r="L3" s="15">
        <f>IFERROR(INDEX('Scalars5.10.22'!$E$2:$E$969,MATCH($A3&amp;$B3&amp;L$2,'Scalars5.10.22'!$F$2:$F$969,0),1),"")</f>
        <v>1.1555697829887339</v>
      </c>
      <c r="M3" s="15">
        <f>IFERROR(INDEX('Scalars5.10.22'!$E$2:$E$969,MATCH($A3&amp;$B3&amp;M$2,'Scalars5.10.22'!$F$2:$F$969,0),1),"")</f>
        <v>1.1847576083487252</v>
      </c>
      <c r="N3" s="15">
        <f>IFERROR(INDEX('Scalars5.10.22'!$E$2:$E$969,MATCH($A3&amp;$B3&amp;N$2,'Scalars5.10.22'!$F$2:$F$969,0),1),"")</f>
        <v>1.2252783757401622</v>
      </c>
      <c r="O3" s="15">
        <f>IFERROR(INDEX('Scalars5.10.22'!$E$2:$E$969,MATCH($A3&amp;$B3&amp;O$2,'Scalars5.10.22'!$F$2:$F$969,0),1),"")</f>
        <v>1.2653095785931738</v>
      </c>
      <c r="P3" s="15">
        <f>IFERROR(INDEX('Scalars5.10.22'!$E$2:$E$969,MATCH($A3&amp;$B3&amp;P$2,'Scalars5.10.22'!$F$2:$F$969,0),1),"")</f>
        <v>1.3054678403593578</v>
      </c>
      <c r="Q3" s="15">
        <f>IFERROR(INDEX('Scalars5.10.22'!$E$2:$E$969,MATCH($A3&amp;$B3&amp;Q$2,'Scalars5.10.22'!$F$2:$F$969,0),1),"")</f>
        <v>1.3443147750475559</v>
      </c>
      <c r="R3" s="15">
        <f>IFERROR(INDEX('Scalars5.10.22'!$E$2:$E$969,MATCH($A3&amp;$B3&amp;R$2,'Scalars5.10.22'!$F$2:$F$969,0),1),"")</f>
        <v>1.3810994140669735</v>
      </c>
      <c r="S3" s="15">
        <f>IFERROR(INDEX('Scalars5.10.22'!$E$2:$E$969,MATCH($A3&amp;$B3&amp;S$2,'Scalars5.10.22'!$F$2:$F$969,0),1),"")</f>
        <v>1.4217792051372762</v>
      </c>
      <c r="T3" s="41">
        <f>IF($AF$4="% Growth",
$S3*(1+INDEX($Z3:$AC3,1,MATCH($AF$3,$Z$2:$AC$2,0)))^(T$2-$S$2),
AI3)</f>
        <v>1.4850893005702073</v>
      </c>
      <c r="U3" s="41">
        <f>IF($AF$4="% Growth",
$S3*(1+INDEX($Z3:$AC3,1,MATCH($AF$3,$Z$2:$AC$2,0)))^(U$2-$S$2),
AJ3)</f>
        <v>2.1986660938521219</v>
      </c>
      <c r="V3" s="41">
        <f>IF($AF$4="% Growth",
$S3*(1+INDEX($Z3:$AC3,1,MATCH($AF$3,$Z$2:$AC$2,0)))^(V$2-$S$2),
AK3)</f>
        <v>2.9122428871340382</v>
      </c>
      <c r="W3" s="17">
        <f>(K3-C3)/C3</f>
        <v>5.0592656901593883E-2</v>
      </c>
      <c r="X3" s="17">
        <f>(S3-K3)/K3</f>
        <v>0.23037070202720733</v>
      </c>
      <c r="Y3" s="17">
        <f t="shared" ref="Y3:Y9" si="0">(S3-C3)/C3</f>
        <v>0.29261842481664302</v>
      </c>
      <c r="Z3" s="38">
        <f>W3/40</f>
        <v>1.2648164225398471E-3</v>
      </c>
      <c r="AA3" s="38">
        <f t="shared" ref="AA3" si="1">X3/40</f>
        <v>5.7592675506801831E-3</v>
      </c>
      <c r="AB3" s="38">
        <f>Y3/80</f>
        <v>3.6577303102080377E-3</v>
      </c>
      <c r="AC3" s="17">
        <v>0</v>
      </c>
      <c r="AE3" t="s">
        <v>158</v>
      </c>
      <c r="AF3" s="40" t="s">
        <v>141</v>
      </c>
      <c r="AI3" s="41">
        <f>IF($AF$3=$Y$2,_xlfn.FORECAST.LINEAR(AI$2,$C3:$S3,$C$2:$S$2),
IF($AF$3=$X$2,_xlfn.FORECAST.LINEAR(AI$2,$K3:$S3,$K$2:$S$2),
IF($AF$3=$W$2,_xlfn.FORECAST.LINEAR(AI$2,$C3:$J3,$C$2:$J$2),
$S3)))</f>
        <v>1.4850893005702073</v>
      </c>
      <c r="AJ3" s="41">
        <f>IF($AF$3=$Y$2,_xlfn.FORECAST.LINEAR(AJ$2,$C3:$S3,$C$2:$S$2),
IF($AF$3=$X$2,_xlfn.FORECAST.LINEAR(AJ$2,$K3:$S3,$K$2:$S$2),
IF($AF$3=$W$2,_xlfn.FORECAST.LINEAR(AJ$2,$C3:$J3,$C$2:$J$2),
$S3)))</f>
        <v>2.1986660938521219</v>
      </c>
      <c r="AK3" s="41">
        <f>IF($AF$3=$Y$2,_xlfn.FORECAST.LINEAR(AK$2,$C3:$S3,$C$2:$S$2),
IF($AF$3=$X$2,_xlfn.FORECAST.LINEAR(AK$2,$K3:$S3,$K$2:$S$2),
IF($AF$3=$W$2,_xlfn.FORECAST.LINEAR(AK$2,$C3:$J3,$C$2:$J$2),
$S3)))</f>
        <v>2.9122428871340382</v>
      </c>
      <c r="AM3" t="s">
        <v>156</v>
      </c>
    </row>
    <row r="4" spans="1:39" x14ac:dyDescent="0.25">
      <c r="A4" t="str">
        <f>A3</f>
        <v>elecTD_growthFactor</v>
      </c>
      <c r="B4" s="12" t="s">
        <v>129</v>
      </c>
      <c r="C4" s="15">
        <f>IFERROR(INDEX('Scalars5.10.22'!$E$2:$E$969,MATCH($A4&amp;$B4&amp;C$2,'Scalars5.10.22'!$F$2:$F$969,0),1),"")</f>
        <v>1.1063330466085293</v>
      </c>
      <c r="D4" s="15">
        <f>IFERROR(INDEX('Scalars5.10.22'!$E$2:$E$969,MATCH($A4&amp;$B4&amp;D$2,'Scalars5.10.22'!$F$2:$F$969,0),1),"")</f>
        <v>1.2028610393529147</v>
      </c>
      <c r="E4" s="15">
        <f>IFERROR(INDEX('Scalars5.10.22'!$E$2:$E$969,MATCH($A4&amp;$B4&amp;E$2,'Scalars5.10.22'!$F$2:$F$969,0),1),"")</f>
        <v>1.2028610393529147</v>
      </c>
      <c r="F4" s="15">
        <f>IFERROR(INDEX('Scalars5.10.22'!$E$2:$E$969,MATCH($A4&amp;$B4&amp;F$2,'Scalars5.10.22'!$F$2:$F$969,0),1),"")</f>
        <v>1.2028610393529147</v>
      </c>
      <c r="G4" s="15">
        <f>IFERROR(INDEX('Scalars5.10.22'!$E$2:$E$969,MATCH($A4&amp;$B4&amp;G$2,'Scalars5.10.22'!$F$2:$F$969,0),1),"")</f>
        <v>1.2028610393529147</v>
      </c>
      <c r="H4" s="15">
        <f>IFERROR(INDEX('Scalars5.10.22'!$E$2:$E$969,MATCH($A4&amp;$B4&amp;H$2,'Scalars5.10.22'!$F$2:$F$969,0),1),"")</f>
        <v>1.2028610393529147</v>
      </c>
      <c r="I4" s="15">
        <f>IFERROR(INDEX('Scalars5.10.22'!$E$2:$E$969,MATCH($A4&amp;$B4&amp;I$2,'Scalars5.10.22'!$F$2:$F$969,0),1),"")</f>
        <v>1.2028610393529147</v>
      </c>
      <c r="J4" s="15">
        <f>IFERROR(INDEX('Scalars5.10.22'!$E$2:$E$969,MATCH($A4&amp;$B4&amp;J$2,'Scalars5.10.22'!$F$2:$F$969,0),1),"")</f>
        <v>1.2028610393529147</v>
      </c>
      <c r="K4" s="15">
        <f>IFERROR(INDEX('Scalars5.10.22'!$E$2:$E$969,MATCH($A4&amp;$B4&amp;K$2,'Scalars5.10.22'!$F$2:$F$969,0),1),"")</f>
        <v>1.2028610393529147</v>
      </c>
      <c r="L4" s="15">
        <f>IFERROR(INDEX('Scalars5.10.22'!$E$2:$E$969,MATCH($A4&amp;$B4&amp;L$2,'Scalars5.10.22'!$F$2:$F$969,0),1),"")</f>
        <v>1.2028610393529147</v>
      </c>
      <c r="M4" s="15">
        <f>IFERROR(INDEX('Scalars5.10.22'!$E$2:$E$969,MATCH($A4&amp;$B4&amp;M$2,'Scalars5.10.22'!$F$2:$F$969,0),1),"")</f>
        <v>1.2376075341015924</v>
      </c>
      <c r="N4" s="15">
        <f>IFERROR(INDEX('Scalars5.10.22'!$E$2:$E$969,MATCH($A4&amp;$B4&amp;N$2,'Scalars5.10.22'!$F$2:$F$969,0),1),"")</f>
        <v>1.2841272800647161</v>
      </c>
      <c r="O4" s="15">
        <f>IFERROR(INDEX('Scalars5.10.22'!$E$2:$E$969,MATCH($A4&amp;$B4&amp;O$2,'Scalars5.10.22'!$F$2:$F$969,0),1),"")</f>
        <v>1.3314539837651285</v>
      </c>
      <c r="P4" s="15">
        <f>IFERROR(INDEX('Scalars5.10.22'!$E$2:$E$969,MATCH($A4&amp;$B4&amp;P$2,'Scalars5.10.22'!$F$2:$F$969,0),1),"")</f>
        <v>1.377802768870382</v>
      </c>
      <c r="Q4" s="15">
        <f>IFERROR(INDEX('Scalars5.10.22'!$E$2:$E$969,MATCH($A4&amp;$B4&amp;Q$2,'Scalars5.10.22'!$F$2:$F$969,0),1),"")</f>
        <v>1.4244908174506987</v>
      </c>
      <c r="R4" s="15">
        <f>IFERROR(INDEX('Scalars5.10.22'!$E$2:$E$969,MATCH($A4&amp;$B4&amp;R$2,'Scalars5.10.22'!$F$2:$F$969,0),1),"")</f>
        <v>1.4706347309257048</v>
      </c>
      <c r="S4" s="15">
        <f>IFERROR(INDEX('Scalars5.10.22'!$E$2:$E$969,MATCH($A4&amp;$B4&amp;S$2,'Scalars5.10.22'!$F$2:$F$969,0),1),"")</f>
        <v>1.5186670060814134</v>
      </c>
      <c r="T4" s="41">
        <f t="shared" ref="T4:T9" si="2">IF($AF$4="% Growth",
$S4*(1+INDEX($Z4:$AC4,1,MATCH($AF$3,$Z$2:$AC$2,0)))^(T$2-$S$2),
AI4)</f>
        <v>1.5923438330431203</v>
      </c>
      <c r="U4" s="41">
        <f t="shared" ref="U4:V9" si="3">IF($AF$4="% Growth",
$S4*(1+INDEX($Z4:$AC4,1,MATCH($AF$3,$Z$2:$AC$2,0)))^(U$2-$S$2),
AJ4)</f>
        <v>2.4370061654218667</v>
      </c>
      <c r="V4" s="41">
        <f t="shared" si="3"/>
        <v>3.2816684978006165</v>
      </c>
      <c r="W4" s="17">
        <f t="shared" ref="W4:W9" si="4">(K4-C4)/C4</f>
        <v>8.7250392673609942E-2</v>
      </c>
      <c r="X4" s="17">
        <f t="shared" ref="X4:X9" si="5">(S4-K4)/K4</f>
        <v>0.26254567767727199</v>
      </c>
      <c r="Y4" s="17">
        <f t="shared" si="0"/>
        <v>0.37270328382298296</v>
      </c>
      <c r="Z4" s="38">
        <f t="shared" ref="Z4:Z9" si="6">W4/40</f>
        <v>2.1812598168402487E-3</v>
      </c>
      <c r="AA4" s="38">
        <f t="shared" ref="AA4:AA9" si="7">X4/40</f>
        <v>6.5636419419318002E-3</v>
      </c>
      <c r="AB4" s="38">
        <f t="shared" ref="AB4:AB9" si="8">Y4/80</f>
        <v>4.6587910477872869E-3</v>
      </c>
      <c r="AC4" s="17">
        <v>0</v>
      </c>
      <c r="AE4" t="s">
        <v>159</v>
      </c>
      <c r="AF4" s="40" t="s">
        <v>157</v>
      </c>
      <c r="AI4" s="41">
        <f t="shared" ref="AI4:AI9" si="9">IF($AF$3=$Y$2,_xlfn.FORECAST.LINEAR(AI$2,$C4:$S4,$C$2:$S$2),
IF($AF$3=$X$2,_xlfn.FORECAST.LINEAR(AI$2,$K4:$S4,$K$2:$S$2),
IF($AF$3=$W$2,_xlfn.FORECAST.LINEAR(AI$2,$C4:$J4,$C$2:$J$2),
$S4)))</f>
        <v>1.5923438330431203</v>
      </c>
      <c r="AJ4" s="41">
        <f t="shared" ref="AJ4:AK9" si="10">IF($AF$3=$Y$2,_xlfn.FORECAST.LINEAR(AJ$2,$C4:$S4,$C$2:$S$2),
IF($AF$3=$X$2,_xlfn.FORECAST.LINEAR(AJ$2,$K4:$S4,$K$2:$S$2),
IF($AF$3=$W$2,_xlfn.FORECAST.LINEAR(AJ$2,$C4:$J4,$C$2:$J$2),
$S4)))</f>
        <v>2.4370061654218667</v>
      </c>
      <c r="AK4" s="41">
        <f t="shared" si="10"/>
        <v>3.2816684978006165</v>
      </c>
      <c r="AM4" t="s">
        <v>157</v>
      </c>
    </row>
    <row r="5" spans="1:39" x14ac:dyDescent="0.25">
      <c r="A5" t="str">
        <f t="shared" ref="A5:A10" si="11">A4</f>
        <v>elecTD_growthFactor</v>
      </c>
      <c r="B5" s="12" t="s">
        <v>130</v>
      </c>
      <c r="C5" s="15">
        <f>IFERROR(INDEX('Scalars5.10.22'!$E$2:$E$969,MATCH($A5&amp;$B5&amp;C$2,'Scalars5.10.22'!$F$2:$F$969,0),1),"")</f>
        <v>1.0852945821417506</v>
      </c>
      <c r="D5" s="15">
        <f>IFERROR(INDEX('Scalars5.10.22'!$E$2:$E$969,MATCH($A5&amp;$B5&amp;D$2,'Scalars5.10.22'!$F$2:$F$969,0),1),"")</f>
        <v>1.1454811704392527</v>
      </c>
      <c r="E5" s="15">
        <f>IFERROR(INDEX('Scalars5.10.22'!$E$2:$E$969,MATCH($A5&amp;$B5&amp;E$2,'Scalars5.10.22'!$F$2:$F$969,0),1),"")</f>
        <v>1.1454811704392527</v>
      </c>
      <c r="F5" s="15">
        <f>IFERROR(INDEX('Scalars5.10.22'!$E$2:$E$969,MATCH($A5&amp;$B5&amp;F$2,'Scalars5.10.22'!$F$2:$F$969,0),1),"")</f>
        <v>1.1454811704392527</v>
      </c>
      <c r="G5" s="15">
        <f>IFERROR(INDEX('Scalars5.10.22'!$E$2:$E$969,MATCH($A5&amp;$B5&amp;G$2,'Scalars5.10.22'!$F$2:$F$969,0),1),"")</f>
        <v>1.1749191299443016</v>
      </c>
      <c r="H5" s="15">
        <f>IFERROR(INDEX('Scalars5.10.22'!$E$2:$E$969,MATCH($A5&amp;$B5&amp;H$2,'Scalars5.10.22'!$F$2:$F$969,0),1),"")</f>
        <v>1.2361885907448045</v>
      </c>
      <c r="I5" s="15">
        <f>IFERROR(INDEX('Scalars5.10.22'!$E$2:$E$969,MATCH($A5&amp;$B5&amp;I$2,'Scalars5.10.22'!$F$2:$F$969,0),1),"")</f>
        <v>1.3054924923296534</v>
      </c>
      <c r="J5" s="15">
        <f>IFERROR(INDEX('Scalars5.10.22'!$E$2:$E$969,MATCH($A5&amp;$B5&amp;J$2,'Scalars5.10.22'!$F$2:$F$969,0),1),"")</f>
        <v>1.3754922839031076</v>
      </c>
      <c r="K5" s="15">
        <f>IFERROR(INDEX('Scalars5.10.22'!$E$2:$E$969,MATCH($A5&amp;$B5&amp;K$2,'Scalars5.10.22'!$F$2:$F$969,0),1),"")</f>
        <v>1.4387396715267398</v>
      </c>
      <c r="L5" s="15">
        <f>IFERROR(INDEX('Scalars5.10.22'!$E$2:$E$969,MATCH($A5&amp;$B5&amp;L$2,'Scalars5.10.22'!$F$2:$F$969,0),1),"")</f>
        <v>1.5054649229746904</v>
      </c>
      <c r="M5" s="15">
        <f>IFERROR(INDEX('Scalars5.10.22'!$E$2:$E$969,MATCH($A5&amp;$B5&amp;M$2,'Scalars5.10.22'!$F$2:$F$969,0),1),"")</f>
        <v>1.5686678288271334</v>
      </c>
      <c r="N5" s="15">
        <f>IFERROR(INDEX('Scalars5.10.22'!$E$2:$E$969,MATCH($A5&amp;$B5&amp;N$2,'Scalars5.10.22'!$F$2:$F$969,0),1),"")</f>
        <v>1.6345482659690804</v>
      </c>
      <c r="O5" s="15">
        <f>IFERROR(INDEX('Scalars5.10.22'!$E$2:$E$969,MATCH($A5&amp;$B5&amp;O$2,'Scalars5.10.22'!$F$2:$F$969,0),1),"")</f>
        <v>1.6954416121600839</v>
      </c>
      <c r="P5" s="15">
        <f>IFERROR(INDEX('Scalars5.10.22'!$E$2:$E$969,MATCH($A5&amp;$B5&amp;P$2,'Scalars5.10.22'!$F$2:$F$969,0),1),"")</f>
        <v>1.768078961710684</v>
      </c>
      <c r="Q5" s="15">
        <f>IFERROR(INDEX('Scalars5.10.22'!$E$2:$E$969,MATCH($A5&amp;$B5&amp;Q$2,'Scalars5.10.22'!$F$2:$F$969,0),1),"")</f>
        <v>1.8335045747129928</v>
      </c>
      <c r="R5" s="15">
        <f>IFERROR(INDEX('Scalars5.10.22'!$E$2:$E$969,MATCH($A5&amp;$B5&amp;R$2,'Scalars5.10.22'!$F$2:$F$969,0),1),"")</f>
        <v>1.8997498882332573</v>
      </c>
      <c r="S5" s="15">
        <f>IFERROR(INDEX('Scalars5.10.22'!$E$2:$E$969,MATCH($A5&amp;$B5&amp;S$2,'Scalars5.10.22'!$F$2:$F$969,0),1),"")</f>
        <v>1.9636963361187758</v>
      </c>
      <c r="T5" s="41">
        <f t="shared" si="2"/>
        <v>2.0954654699694366</v>
      </c>
      <c r="U5" s="41">
        <f t="shared" si="3"/>
        <v>3.4107607171884915</v>
      </c>
      <c r="V5" s="41">
        <f t="shared" si="3"/>
        <v>4.7260559644075464</v>
      </c>
      <c r="W5" s="17">
        <f t="shared" ref="W5" si="12">(K5-C5)/C5</f>
        <v>0.32566742265265047</v>
      </c>
      <c r="X5" s="17">
        <f t="shared" ref="X5" si="13">(S5-K5)/K5</f>
        <v>0.36487258604259559</v>
      </c>
      <c r="Y5" s="17">
        <f t="shared" si="0"/>
        <v>0.8093671233883456</v>
      </c>
      <c r="Z5" s="38">
        <f t="shared" si="6"/>
        <v>8.1416855663162622E-3</v>
      </c>
      <c r="AA5" s="38">
        <f t="shared" si="7"/>
        <v>9.1218146510648902E-3</v>
      </c>
      <c r="AB5" s="38">
        <f t="shared" si="8"/>
        <v>1.0117089042354321E-2</v>
      </c>
      <c r="AC5" s="17">
        <v>0</v>
      </c>
      <c r="AF5" s="8"/>
      <c r="AI5" s="41">
        <f t="shared" si="9"/>
        <v>2.0954654699694366</v>
      </c>
      <c r="AJ5" s="41">
        <f t="shared" si="10"/>
        <v>3.4107607171884915</v>
      </c>
      <c r="AK5" s="41">
        <f t="shared" si="10"/>
        <v>4.7260559644075464</v>
      </c>
    </row>
    <row r="6" spans="1:39" x14ac:dyDescent="0.25">
      <c r="A6" t="str">
        <f t="shared" si="11"/>
        <v>elecTD_growthFactor</v>
      </c>
      <c r="B6" s="12" t="s">
        <v>131</v>
      </c>
      <c r="C6" s="15">
        <f>IFERROR(INDEX('Scalars5.10.22'!$E$2:$E$969,MATCH($A6&amp;$B6&amp;C$2,'Scalars5.10.22'!$F$2:$F$969,0),1),"")</f>
        <v>1.0273717744687274</v>
      </c>
      <c r="D6" s="15">
        <f>IFERROR(INDEX('Scalars5.10.22'!$E$2:$E$969,MATCH($A6&amp;$B6&amp;D$2,'Scalars5.10.22'!$F$2:$F$969,0),1),"")</f>
        <v>1.0273717744687274</v>
      </c>
      <c r="E6" s="15">
        <f>IFERROR(INDEX('Scalars5.10.22'!$E$2:$E$969,MATCH($A6&amp;$B6&amp;E$2,'Scalars5.10.22'!$F$2:$F$969,0),1),"")</f>
        <v>1.0658841255541505</v>
      </c>
      <c r="F6" s="15">
        <f>IFERROR(INDEX('Scalars5.10.22'!$E$2:$E$969,MATCH($A6&amp;$B6&amp;F$2,'Scalars5.10.22'!$F$2:$F$969,0),1),"")</f>
        <v>1.1016075406331829</v>
      </c>
      <c r="G6" s="15">
        <f>IFERROR(INDEX('Scalars5.10.22'!$E$2:$E$969,MATCH($A6&amp;$B6&amp;G$2,'Scalars5.10.22'!$F$2:$F$969,0),1),"")</f>
        <v>1.1341147257733322</v>
      </c>
      <c r="H6" s="15">
        <f>IFERROR(INDEX('Scalars5.10.22'!$E$2:$E$969,MATCH($A6&amp;$B6&amp;H$2,'Scalars5.10.22'!$F$2:$F$969,0),1),"")</f>
        <v>1.1866796290658785</v>
      </c>
      <c r="I6" s="15">
        <f>IFERROR(INDEX('Scalars5.10.22'!$E$2:$E$969,MATCH($A6&amp;$B6&amp;I$2,'Scalars5.10.22'!$F$2:$F$969,0),1),"")</f>
        <v>1.2511617413648999</v>
      </c>
      <c r="J6" s="15">
        <f>IFERROR(INDEX('Scalars5.10.22'!$E$2:$E$969,MATCH($A6&amp;$B6&amp;J$2,'Scalars5.10.22'!$F$2:$F$969,0),1),"")</f>
        <v>1.3133475356390298</v>
      </c>
      <c r="K6" s="15">
        <f>IFERROR(INDEX('Scalars5.10.22'!$E$2:$E$969,MATCH($A6&amp;$B6&amp;K$2,'Scalars5.10.22'!$F$2:$F$969,0),1),"")</f>
        <v>1.3715778440056343</v>
      </c>
      <c r="L6" s="15">
        <f>IFERROR(INDEX('Scalars5.10.22'!$E$2:$E$969,MATCH($A6&amp;$B6&amp;L$2,'Scalars5.10.22'!$F$2:$F$969,0),1),"")</f>
        <v>1.4258606971429568</v>
      </c>
      <c r="M6" s="15">
        <f>IFERROR(INDEX('Scalars5.10.22'!$E$2:$E$969,MATCH($A6&amp;$B6&amp;M$2,'Scalars5.10.22'!$F$2:$F$969,0),1),"")</f>
        <v>1.478874453008854</v>
      </c>
      <c r="N6" s="15">
        <f>IFERROR(INDEX('Scalars5.10.22'!$E$2:$E$969,MATCH($A6&amp;$B6&amp;N$2,'Scalars5.10.22'!$F$2:$F$969,0),1),"")</f>
        <v>1.5314994102102757</v>
      </c>
      <c r="O6" s="15">
        <f>IFERROR(INDEX('Scalars5.10.22'!$E$2:$E$969,MATCH($A6&amp;$B6&amp;O$2,'Scalars5.10.22'!$F$2:$F$969,0),1),"")</f>
        <v>1.5811704244956228</v>
      </c>
      <c r="P6" s="15">
        <f>IFERROR(INDEX('Scalars5.10.22'!$E$2:$E$969,MATCH($A6&amp;$B6&amp;P$2,'Scalars5.10.22'!$F$2:$F$969,0),1),"")</f>
        <v>1.630690233044541</v>
      </c>
      <c r="Q6" s="15">
        <f>IFERROR(INDEX('Scalars5.10.22'!$E$2:$E$969,MATCH($A6&amp;$B6&amp;Q$2,'Scalars5.10.22'!$F$2:$F$969,0),1),"")</f>
        <v>1.6833122205734474</v>
      </c>
      <c r="R6" s="15">
        <f>IFERROR(INDEX('Scalars5.10.22'!$E$2:$E$969,MATCH($A6&amp;$B6&amp;R$2,'Scalars5.10.22'!$F$2:$F$969,0),1),"")</f>
        <v>1.736033953006848</v>
      </c>
      <c r="S6" s="15">
        <f>IFERROR(INDEX('Scalars5.10.22'!$E$2:$E$969,MATCH($A6&amp;$B6&amp;S$2,'Scalars5.10.22'!$F$2:$F$969,0),1),"")</f>
        <v>1.7929889497107654</v>
      </c>
      <c r="T6" s="41">
        <f t="shared" si="2"/>
        <v>1.8937572976374462</v>
      </c>
      <c r="U6" s="41">
        <f t="shared" si="3"/>
        <v>2.9351674804293317</v>
      </c>
      <c r="V6" s="41">
        <f t="shared" si="3"/>
        <v>3.9765776632212138</v>
      </c>
      <c r="W6" s="17">
        <f t="shared" si="4"/>
        <v>0.33503555196939505</v>
      </c>
      <c r="X6" s="17">
        <f t="shared" si="5"/>
        <v>0.30724548923480566</v>
      </c>
      <c r="Y6" s="17">
        <f t="shared" si="0"/>
        <v>0.74521920328009061</v>
      </c>
      <c r="Z6" s="38">
        <f t="shared" si="6"/>
        <v>8.3758887992348759E-3</v>
      </c>
      <c r="AA6" s="38">
        <f t="shared" si="7"/>
        <v>7.6811372308701418E-3</v>
      </c>
      <c r="AB6" s="38">
        <f t="shared" si="8"/>
        <v>9.315240041001132E-3</v>
      </c>
      <c r="AC6" s="17">
        <v>0</v>
      </c>
      <c r="AI6" s="41">
        <f t="shared" si="9"/>
        <v>1.8937572976374462</v>
      </c>
      <c r="AJ6" s="41">
        <f t="shared" si="10"/>
        <v>2.9351674804293317</v>
      </c>
      <c r="AK6" s="41">
        <f t="shared" si="10"/>
        <v>3.9765776632212138</v>
      </c>
    </row>
    <row r="7" spans="1:39" x14ac:dyDescent="0.25">
      <c r="A7" t="str">
        <f t="shared" si="11"/>
        <v>elecTD_growthFactor</v>
      </c>
      <c r="B7" s="12" t="s">
        <v>132</v>
      </c>
      <c r="C7" s="15">
        <f>IFERROR(INDEX('Scalars5.10.22'!$E$2:$E$969,MATCH($A7&amp;$B7&amp;C$2,'Scalars5.10.22'!$F$2:$F$969,0),1),"")</f>
        <v>1.0118212995842597</v>
      </c>
      <c r="D7" s="15">
        <f>IFERROR(INDEX('Scalars5.10.22'!$E$2:$E$969,MATCH($A7&amp;$B7&amp;D$2,'Scalars5.10.22'!$F$2:$F$969,0),1),"")</f>
        <v>1.0118212995842597</v>
      </c>
      <c r="E7" s="15">
        <f>IFERROR(INDEX('Scalars5.10.22'!$E$2:$E$969,MATCH($A7&amp;$B7&amp;E$2,'Scalars5.10.22'!$F$2:$F$969,0),1),"")</f>
        <v>1.174765233281724</v>
      </c>
      <c r="F7" s="15">
        <f>IFERROR(INDEX('Scalars5.10.22'!$E$2:$E$969,MATCH($A7&amp;$B7&amp;F$2,'Scalars5.10.22'!$F$2:$F$969,0),1),"")</f>
        <v>1.2062620246713853</v>
      </c>
      <c r="G7" s="15">
        <f>IFERROR(INDEX('Scalars5.10.22'!$E$2:$E$969,MATCH($A7&amp;$B7&amp;G$2,'Scalars5.10.22'!$F$2:$F$969,0),1),"")</f>
        <v>1.2263496631073512</v>
      </c>
      <c r="H7" s="15">
        <f>IFERROR(INDEX('Scalars5.10.22'!$E$2:$E$969,MATCH($A7&amp;$B7&amp;H$2,'Scalars5.10.22'!$F$2:$F$969,0),1),"")</f>
        <v>1.266043489746997</v>
      </c>
      <c r="I7" s="15">
        <f>IFERROR(INDEX('Scalars5.10.22'!$E$2:$E$969,MATCH($A7&amp;$B7&amp;I$2,'Scalars5.10.22'!$F$2:$F$969,0),1),"")</f>
        <v>1.3165376022068718</v>
      </c>
      <c r="J7" s="15">
        <f>IFERROR(INDEX('Scalars5.10.22'!$E$2:$E$969,MATCH($A7&amp;$B7&amp;J$2,'Scalars5.10.22'!$F$2:$F$969,0),1),"")</f>
        <v>1.3699032678956105</v>
      </c>
      <c r="K7" s="15">
        <f>IFERROR(INDEX('Scalars5.10.22'!$E$2:$E$969,MATCH($A7&amp;$B7&amp;K$2,'Scalars5.10.22'!$F$2:$F$969,0),1),"")</f>
        <v>1.4182223957589724</v>
      </c>
      <c r="L7" s="15">
        <f>IFERROR(INDEX('Scalars5.10.22'!$E$2:$E$969,MATCH($A7&amp;$B7&amp;L$2,'Scalars5.10.22'!$F$2:$F$969,0),1),"")</f>
        <v>1.470898644235324</v>
      </c>
      <c r="M7" s="15">
        <f>IFERROR(INDEX('Scalars5.10.22'!$E$2:$E$969,MATCH($A7&amp;$B7&amp;M$2,'Scalars5.10.22'!$F$2:$F$969,0),1),"")</f>
        <v>1.5216005131948718</v>
      </c>
      <c r="N7" s="15">
        <f>IFERROR(INDEX('Scalars5.10.22'!$E$2:$E$969,MATCH($A7&amp;$B7&amp;N$2,'Scalars5.10.22'!$F$2:$F$969,0),1),"")</f>
        <v>1.5687674132355294</v>
      </c>
      <c r="O7" s="15">
        <f>IFERROR(INDEX('Scalars5.10.22'!$E$2:$E$969,MATCH($A7&amp;$B7&amp;O$2,'Scalars5.10.22'!$F$2:$F$969,0),1),"")</f>
        <v>1.6151186236646569</v>
      </c>
      <c r="P7" s="15">
        <f>IFERROR(INDEX('Scalars5.10.22'!$E$2:$E$969,MATCH($A7&amp;$B7&amp;P$2,'Scalars5.10.22'!$F$2:$F$969,0),1),"")</f>
        <v>1.6608896502962085</v>
      </c>
      <c r="Q7" s="15">
        <f>IFERROR(INDEX('Scalars5.10.22'!$E$2:$E$969,MATCH($A7&amp;$B7&amp;Q$2,'Scalars5.10.22'!$F$2:$F$969,0),1),"")</f>
        <v>1.7093288552831369</v>
      </c>
      <c r="R7" s="15">
        <f>IFERROR(INDEX('Scalars5.10.22'!$E$2:$E$969,MATCH($A7&amp;$B7&amp;R$2,'Scalars5.10.22'!$F$2:$F$969,0),1),"")</f>
        <v>1.7594671270048385</v>
      </c>
      <c r="S7" s="15">
        <f>IFERROR(INDEX('Scalars5.10.22'!$E$2:$E$969,MATCH($A7&amp;$B7&amp;S$2,'Scalars5.10.22'!$F$2:$F$969,0),1),"")</f>
        <v>1.8099713855424213</v>
      </c>
      <c r="T7" s="41">
        <f t="shared" si="2"/>
        <v>1.9049463226697299</v>
      </c>
      <c r="U7" s="41">
        <f t="shared" si="3"/>
        <v>2.8717064322295798</v>
      </c>
      <c r="V7" s="41">
        <f t="shared" si="3"/>
        <v>3.8384665417894297</v>
      </c>
      <c r="W7" s="17">
        <f>(K7-C7)/C7</f>
        <v>0.40165303531532298</v>
      </c>
      <c r="X7" s="17">
        <f t="shared" si="5"/>
        <v>0.27622535855795843</v>
      </c>
      <c r="Y7" s="17">
        <f t="shared" si="0"/>
        <v>0.78882514756914879</v>
      </c>
      <c r="Z7" s="38">
        <f t="shared" si="6"/>
        <v>1.0041325882883074E-2</v>
      </c>
      <c r="AA7" s="38">
        <f t="shared" si="7"/>
        <v>6.905633963948961E-3</v>
      </c>
      <c r="AB7" s="38">
        <f t="shared" si="8"/>
        <v>9.8603143446143598E-3</v>
      </c>
      <c r="AC7" s="17">
        <v>0</v>
      </c>
      <c r="AI7" s="41">
        <f t="shared" si="9"/>
        <v>1.9049463226697299</v>
      </c>
      <c r="AJ7" s="41">
        <f t="shared" si="10"/>
        <v>2.8717064322295798</v>
      </c>
      <c r="AK7" s="41">
        <f t="shared" si="10"/>
        <v>3.8384665417894297</v>
      </c>
    </row>
    <row r="8" spans="1:39" x14ac:dyDescent="0.25">
      <c r="A8" t="str">
        <f t="shared" si="11"/>
        <v>elecTD_growthFactor</v>
      </c>
      <c r="B8" s="12" t="s">
        <v>133</v>
      </c>
      <c r="C8" s="15">
        <f>IFERROR(INDEX('Scalars5.10.22'!$E$2:$E$969,MATCH($A8&amp;$B8&amp;C$2,'Scalars5.10.22'!$F$2:$F$969,0),1),"")</f>
        <v>1.0381156705446903</v>
      </c>
      <c r="D8" s="15">
        <f>IFERROR(INDEX('Scalars5.10.22'!$E$2:$E$969,MATCH($A8&amp;$B8&amp;D$2,'Scalars5.10.22'!$F$2:$F$969,0),1),"")</f>
        <v>1.0863418251243011</v>
      </c>
      <c r="E8" s="15">
        <f>IFERROR(INDEX('Scalars5.10.22'!$E$2:$E$969,MATCH($A8&amp;$B8&amp;E$2,'Scalars5.10.22'!$F$2:$F$969,0),1),"")</f>
        <v>1.259804983509591</v>
      </c>
      <c r="F8" s="15">
        <f>IFERROR(INDEX('Scalars5.10.22'!$E$2:$E$969,MATCH($A8&amp;$B8&amp;F$2,'Scalars5.10.22'!$F$2:$F$969,0),1),"")</f>
        <v>1.3315489578188757</v>
      </c>
      <c r="G8" s="15">
        <f>IFERROR(INDEX('Scalars5.10.22'!$E$2:$E$969,MATCH($A8&amp;$B8&amp;G$2,'Scalars5.10.22'!$F$2:$F$969,0),1),"")</f>
        <v>1.3921562251497333</v>
      </c>
      <c r="H8" s="15">
        <f>IFERROR(INDEX('Scalars5.10.22'!$E$2:$E$969,MATCH($A8&amp;$B8&amp;H$2,'Scalars5.10.22'!$F$2:$F$969,0),1),"")</f>
        <v>1.4681778853314524</v>
      </c>
      <c r="I8" s="15">
        <f>IFERROR(INDEX('Scalars5.10.22'!$E$2:$E$969,MATCH($A8&amp;$B8&amp;I$2,'Scalars5.10.22'!$F$2:$F$969,0),1),"")</f>
        <v>1.5503903889534543</v>
      </c>
      <c r="J8" s="15">
        <f>IFERROR(INDEX('Scalars5.10.22'!$E$2:$E$969,MATCH($A8&amp;$B8&amp;J$2,'Scalars5.10.22'!$F$2:$F$969,0),1),"")</f>
        <v>1.6350537817213129</v>
      </c>
      <c r="K8" s="15">
        <f>IFERROR(INDEX('Scalars5.10.22'!$E$2:$E$969,MATCH($A8&amp;$B8&amp;K$2,'Scalars5.10.22'!$F$2:$F$969,0),1),"")</f>
        <v>1.7141289449683785</v>
      </c>
      <c r="L8" s="15">
        <f>IFERROR(INDEX('Scalars5.10.22'!$E$2:$E$969,MATCH($A8&amp;$B8&amp;L$2,'Scalars5.10.22'!$F$2:$F$969,0),1),"")</f>
        <v>1.7865480193453629</v>
      </c>
      <c r="M8" s="15">
        <f>IFERROR(INDEX('Scalars5.10.22'!$E$2:$E$969,MATCH($A8&amp;$B8&amp;M$2,'Scalars5.10.22'!$F$2:$F$969,0),1),"")</f>
        <v>1.8546693751122907</v>
      </c>
      <c r="N8" s="15">
        <f>IFERROR(INDEX('Scalars5.10.22'!$E$2:$E$969,MATCH($A8&amp;$B8&amp;N$2,'Scalars5.10.22'!$F$2:$F$969,0),1),"")</f>
        <v>1.9245274171487607</v>
      </c>
      <c r="O8" s="15">
        <f>IFERROR(INDEX('Scalars5.10.22'!$E$2:$E$969,MATCH($A8&amp;$B8&amp;O$2,'Scalars5.10.22'!$F$2:$F$969,0),1),"")</f>
        <v>1.9917774328920963</v>
      </c>
      <c r="P8" s="15">
        <f>IFERROR(INDEX('Scalars5.10.22'!$E$2:$E$969,MATCH($A8&amp;$B8&amp;P$2,'Scalars5.10.22'!$F$2:$F$969,0),1),"")</f>
        <v>2.0616456540152868</v>
      </c>
      <c r="Q8" s="15">
        <f>IFERROR(INDEX('Scalars5.10.22'!$E$2:$E$969,MATCH($A8&amp;$B8&amp;Q$2,'Scalars5.10.22'!$F$2:$F$969,0),1),"")</f>
        <v>2.1356171327607258</v>
      </c>
      <c r="R8" s="15">
        <f>IFERROR(INDEX('Scalars5.10.22'!$E$2:$E$969,MATCH($A8&amp;$B8&amp;R$2,'Scalars5.10.22'!$F$2:$F$969,0),1),"")</f>
        <v>2.214157577883892</v>
      </c>
      <c r="S8" s="15">
        <f>IFERROR(INDEX('Scalars5.10.22'!$E$2:$E$969,MATCH($A8&amp;$B8&amp;S$2,'Scalars5.10.22'!$F$2:$F$969,0),1),"")</f>
        <v>2.285345443292623</v>
      </c>
      <c r="T8" s="41">
        <f t="shared" si="2"/>
        <v>2.4231616195986447</v>
      </c>
      <c r="U8" s="41">
        <f t="shared" si="3"/>
        <v>3.8453977599572973</v>
      </c>
      <c r="V8" s="41">
        <f t="shared" si="3"/>
        <v>5.2676339003159498</v>
      </c>
      <c r="W8" s="17">
        <f t="shared" si="4"/>
        <v>0.65119263065260335</v>
      </c>
      <c r="X8" s="17">
        <f t="shared" si="5"/>
        <v>0.33324009841907315</v>
      </c>
      <c r="Y8" s="17">
        <f t="shared" si="0"/>
        <v>1.2014362254001252</v>
      </c>
      <c r="Z8" s="38">
        <f t="shared" si="6"/>
        <v>1.6279815766315084E-2</v>
      </c>
      <c r="AA8" s="38">
        <f t="shared" si="7"/>
        <v>8.3310024604768291E-3</v>
      </c>
      <c r="AB8" s="38">
        <f t="shared" si="8"/>
        <v>1.5017952817501564E-2</v>
      </c>
      <c r="AC8" s="17">
        <v>0</v>
      </c>
      <c r="AI8" s="41">
        <f t="shared" si="9"/>
        <v>2.4231616195986447</v>
      </c>
      <c r="AJ8" s="41">
        <f t="shared" si="10"/>
        <v>3.8453977599572973</v>
      </c>
      <c r="AK8" s="41">
        <f t="shared" si="10"/>
        <v>5.2676339003159498</v>
      </c>
    </row>
    <row r="9" spans="1:39" x14ac:dyDescent="0.25">
      <c r="A9" t="str">
        <f t="shared" si="11"/>
        <v>elecTD_growthFactor</v>
      </c>
      <c r="B9" s="12" t="s">
        <v>134</v>
      </c>
      <c r="C9" s="15">
        <f>IFERROR(INDEX('Scalars5.10.22'!$E$2:$E$969,MATCH($A9&amp;$B9&amp;C$2,'Scalars5.10.22'!$F$2:$F$969,0),1),"")</f>
        <v>1.0208683927847335</v>
      </c>
      <c r="D9" s="15">
        <f>IFERROR(INDEX('Scalars5.10.22'!$E$2:$E$969,MATCH($A9&amp;$B9&amp;D$2,'Scalars5.10.22'!$F$2:$F$969,0),1),"")</f>
        <v>1.0351722781416266</v>
      </c>
      <c r="E9" s="15">
        <f>IFERROR(INDEX('Scalars5.10.22'!$E$2:$E$969,MATCH($A9&amp;$B9&amp;E$2,'Scalars5.10.22'!$F$2:$F$969,0),1),"")</f>
        <v>1.0945282187900018</v>
      </c>
      <c r="F9" s="15">
        <f>IFERROR(INDEX('Scalars5.10.22'!$E$2:$E$969,MATCH($A9&amp;$B9&amp;F$2,'Scalars5.10.22'!$F$2:$F$969,0),1),"")</f>
        <v>1.1525587828708936</v>
      </c>
      <c r="G9" s="15">
        <f>IFERROR(INDEX('Scalars5.10.22'!$E$2:$E$969,MATCH($A9&amp;$B9&amp;G$2,'Scalars5.10.22'!$F$2:$F$969,0),1),"")</f>
        <v>1.2047690332951762</v>
      </c>
      <c r="H9" s="15">
        <f>IFERROR(INDEX('Scalars5.10.22'!$E$2:$E$969,MATCH($A9&amp;$B9&amp;H$2,'Scalars5.10.22'!$F$2:$F$969,0),1),"")</f>
        <v>1.2818248682639293</v>
      </c>
      <c r="I9" s="15">
        <f>IFERROR(INDEX('Scalars5.10.22'!$E$2:$E$969,MATCH($A9&amp;$B9&amp;I$2,'Scalars5.10.22'!$F$2:$F$969,0),1),"")</f>
        <v>1.3763871187208185</v>
      </c>
      <c r="J9" s="15">
        <f>IFERROR(INDEX('Scalars5.10.22'!$E$2:$E$969,MATCH($A9&amp;$B9&amp;J$2,'Scalars5.10.22'!$F$2:$F$969,0),1),"")</f>
        <v>1.4766849591956177</v>
      </c>
      <c r="K9" s="15">
        <f>IFERROR(INDEX('Scalars5.10.22'!$E$2:$E$969,MATCH($A9&amp;$B9&amp;K$2,'Scalars5.10.22'!$F$2:$F$969,0),1),"")</f>
        <v>1.5738418117891251</v>
      </c>
      <c r="L9" s="15">
        <f>IFERROR(INDEX('Scalars5.10.22'!$E$2:$E$969,MATCH($A9&amp;$B9&amp;L$2,'Scalars5.10.22'!$F$2:$F$969,0),1),"")</f>
        <v>1.668930230962308</v>
      </c>
      <c r="M9" s="15">
        <f>IFERROR(INDEX('Scalars5.10.22'!$E$2:$E$969,MATCH($A9&amp;$B9&amp;M$2,'Scalars5.10.22'!$F$2:$F$969,0),1),"")</f>
        <v>1.7610171333527522</v>
      </c>
      <c r="N9" s="15">
        <f>IFERROR(INDEX('Scalars5.10.22'!$E$2:$E$969,MATCH($A9&amp;$B9&amp;N$2,'Scalars5.10.22'!$F$2:$F$969,0),1),"")</f>
        <v>1.8544783462835743</v>
      </c>
      <c r="O9" s="15">
        <f>IFERROR(INDEX('Scalars5.10.22'!$E$2:$E$969,MATCH($A9&amp;$B9&amp;O$2,'Scalars5.10.22'!$F$2:$F$969,0),1),"")</f>
        <v>1.9482541090483751</v>
      </c>
      <c r="P9" s="15">
        <f>IFERROR(INDEX('Scalars5.10.22'!$E$2:$E$969,MATCH($A9&amp;$B9&amp;P$2,'Scalars5.10.22'!$F$2:$F$969,0),1),"")</f>
        <v>2.0426564784059811</v>
      </c>
      <c r="Q9" s="15">
        <f>IFERROR(INDEX('Scalars5.10.22'!$E$2:$E$969,MATCH($A9&amp;$B9&amp;Q$2,'Scalars5.10.22'!$F$2:$F$969,0),1),"")</f>
        <v>2.1398004700309428</v>
      </c>
      <c r="R9" s="15">
        <f>IFERROR(INDEX('Scalars5.10.22'!$E$2:$E$969,MATCH($A9&amp;$B9&amp;R$2,'Scalars5.10.22'!$F$2:$F$969,0),1),"")</f>
        <v>2.2367138446697208</v>
      </c>
      <c r="S9" s="15">
        <f>IFERROR(INDEX('Scalars5.10.22'!$E$2:$E$969,MATCH($A9&amp;$B9&amp;S$2,'Scalars5.10.22'!$F$2:$F$969,0),1),"")</f>
        <v>2.328489856945906</v>
      </c>
      <c r="T9" s="41">
        <f t="shared" si="2"/>
        <v>2.5172334806660004</v>
      </c>
      <c r="U9" s="41">
        <f t="shared" si="3"/>
        <v>4.4064627564087218</v>
      </c>
      <c r="V9" s="41">
        <f t="shared" si="3"/>
        <v>6.295692032151436</v>
      </c>
      <c r="W9" s="17">
        <f t="shared" si="4"/>
        <v>0.54166964411150587</v>
      </c>
      <c r="X9" s="17">
        <f t="shared" si="5"/>
        <v>0.47949421568544165</v>
      </c>
      <c r="Y9" s="17">
        <f t="shared" si="0"/>
        <v>1.2808913209608062</v>
      </c>
      <c r="Z9" s="38">
        <f t="shared" si="6"/>
        <v>1.3541741102787646E-2</v>
      </c>
      <c r="AA9" s="38">
        <f t="shared" si="7"/>
        <v>1.1987355392136041E-2</v>
      </c>
      <c r="AB9" s="38">
        <f t="shared" si="8"/>
        <v>1.6011141512010076E-2</v>
      </c>
      <c r="AC9" s="17">
        <v>0</v>
      </c>
      <c r="AI9" s="41">
        <f t="shared" si="9"/>
        <v>2.5172334806660004</v>
      </c>
      <c r="AJ9" s="41">
        <f t="shared" si="10"/>
        <v>4.4064627564087218</v>
      </c>
      <c r="AK9" s="41">
        <f t="shared" si="10"/>
        <v>6.295692032151436</v>
      </c>
    </row>
    <row r="10" spans="1:39" x14ac:dyDescent="0.25">
      <c r="A10" t="str">
        <f t="shared" si="11"/>
        <v>elecTD_growthFactor</v>
      </c>
      <c r="B10" s="12" t="s">
        <v>135</v>
      </c>
      <c r="C10" s="15" t="str">
        <f>IFERROR(INDEX('Scalars5.10.22'!$E$2:$E$969,MATCH($A10&amp;$B10&amp;C$2,'Scalars5.10.22'!$F$2:$F$969,0),1),"")</f>
        <v/>
      </c>
      <c r="D10" t="str">
        <f>IFERROR(INDEX('Scalars5.10.22'!$E$2:$E$969,MATCH($A10&amp;$B10&amp;D$2,'Scalars5.10.22'!$F$2:$F$969,0),1),"")</f>
        <v/>
      </c>
      <c r="E10" t="str">
        <f>IFERROR(INDEX('Scalars5.10.22'!$E$2:$E$969,MATCH($A10&amp;$B10&amp;E$2,'Scalars5.10.22'!$F$2:$F$969,0),1),"")</f>
        <v/>
      </c>
      <c r="F10" t="str">
        <f>IFERROR(INDEX('Scalars5.10.22'!$E$2:$E$969,MATCH($A10&amp;$B10&amp;F$2,'Scalars5.10.22'!$F$2:$F$969,0),1),"")</f>
        <v/>
      </c>
      <c r="G10" t="str">
        <f>IFERROR(INDEX('Scalars5.10.22'!$E$2:$E$969,MATCH($A10&amp;$B10&amp;G$2,'Scalars5.10.22'!$F$2:$F$969,0),1),"")</f>
        <v/>
      </c>
      <c r="H10" t="str">
        <f>IFERROR(INDEX('Scalars5.10.22'!$E$2:$E$969,MATCH($A10&amp;$B10&amp;H$2,'Scalars5.10.22'!$F$2:$F$969,0),1),"")</f>
        <v/>
      </c>
      <c r="I10" t="str">
        <f>IFERROR(INDEX('Scalars5.10.22'!$E$2:$E$969,MATCH($A10&amp;$B10&amp;I$2,'Scalars5.10.22'!$F$2:$F$969,0),1),"")</f>
        <v/>
      </c>
      <c r="J10" t="str">
        <f>IFERROR(INDEX('Scalars5.10.22'!$E$2:$E$969,MATCH($A10&amp;$B10&amp;J$2,'Scalars5.10.22'!$F$2:$F$969,0),1),"")</f>
        <v/>
      </c>
      <c r="K10" t="str">
        <f>IFERROR(INDEX('Scalars5.10.22'!$E$2:$E$969,MATCH($A10&amp;$B10&amp;K$2,'Scalars5.10.22'!$F$2:$F$969,0),1),"")</f>
        <v/>
      </c>
      <c r="L10" t="str">
        <f>IFERROR(INDEX('Scalars5.10.22'!$E$2:$E$969,MATCH($A10&amp;$B10&amp;L$2,'Scalars5.10.22'!$F$2:$F$969,0),1),"")</f>
        <v/>
      </c>
      <c r="M10" t="str">
        <f>IFERROR(INDEX('Scalars5.10.22'!$E$2:$E$969,MATCH($A10&amp;$B10&amp;M$2,'Scalars5.10.22'!$F$2:$F$969,0),1),"")</f>
        <v/>
      </c>
      <c r="N10" t="str">
        <f>IFERROR(INDEX('Scalars5.10.22'!$E$2:$E$969,MATCH($A10&amp;$B10&amp;N$2,'Scalars5.10.22'!$F$2:$F$969,0),1),"")</f>
        <v/>
      </c>
      <c r="O10" t="str">
        <f>IFERROR(INDEX('Scalars5.10.22'!$E$2:$E$969,MATCH($A10&amp;$B10&amp;O$2,'Scalars5.10.22'!$F$2:$F$969,0),1),"")</f>
        <v/>
      </c>
      <c r="P10" t="str">
        <f>IFERROR(INDEX('Scalars5.10.22'!$E$2:$E$969,MATCH($A10&amp;$B10&amp;P$2,'Scalars5.10.22'!$F$2:$F$969,0),1),"")</f>
        <v/>
      </c>
      <c r="Q10" t="str">
        <f>IFERROR(INDEX('Scalars5.10.22'!$E$2:$E$969,MATCH($A10&amp;$B10&amp;Q$2,'Scalars5.10.22'!$F$2:$F$969,0),1),"")</f>
        <v/>
      </c>
      <c r="R10" t="str">
        <f>IFERROR(INDEX('Scalars5.10.22'!$E$2:$E$969,MATCH($A10&amp;$B10&amp;R$2,'Scalars5.10.22'!$F$2:$F$969,0),1),"")</f>
        <v/>
      </c>
      <c r="S10" t="str">
        <f>IFERROR(INDEX('Scalars5.10.22'!$E$2:$E$969,MATCH($A10&amp;$B10&amp;S$2,'Scalars5.10.22'!$F$2:$F$969,0),1),"")</f>
        <v/>
      </c>
    </row>
    <row r="12" spans="1:39" x14ac:dyDescent="0.25">
      <c r="A12" t="s">
        <v>87</v>
      </c>
      <c r="B12" s="1"/>
      <c r="C12" s="13">
        <v>2010</v>
      </c>
      <c r="D12" s="13">
        <v>2015</v>
      </c>
      <c r="E12" s="13">
        <v>2020</v>
      </c>
      <c r="F12" s="13">
        <v>2025</v>
      </c>
      <c r="G12" s="13">
        <v>2030</v>
      </c>
      <c r="H12" s="13">
        <v>2035</v>
      </c>
      <c r="I12" s="13">
        <v>2040</v>
      </c>
      <c r="J12" s="13">
        <v>2045</v>
      </c>
      <c r="K12" s="13">
        <v>2050</v>
      </c>
      <c r="L12" s="13">
        <v>2055</v>
      </c>
      <c r="M12" s="13">
        <v>2060</v>
      </c>
      <c r="N12" s="13">
        <v>2065</v>
      </c>
      <c r="O12" s="13">
        <v>2070</v>
      </c>
      <c r="P12" s="13">
        <v>2075</v>
      </c>
      <c r="Q12" s="13">
        <v>2080</v>
      </c>
      <c r="R12" s="13">
        <v>2085</v>
      </c>
      <c r="S12" s="13">
        <v>2090</v>
      </c>
      <c r="T12" s="14">
        <v>2100</v>
      </c>
      <c r="U12" s="14">
        <v>2200</v>
      </c>
      <c r="V12" s="14">
        <v>2300</v>
      </c>
      <c r="W12" t="s">
        <v>143</v>
      </c>
      <c r="X12" t="s">
        <v>141</v>
      </c>
      <c r="Y12" t="s">
        <v>142</v>
      </c>
      <c r="Z12" t="s">
        <v>143</v>
      </c>
      <c r="AA12" t="s">
        <v>141</v>
      </c>
      <c r="AB12" t="s">
        <v>142</v>
      </c>
      <c r="AC12" t="s">
        <v>151</v>
      </c>
      <c r="AF12" t="s">
        <v>150</v>
      </c>
      <c r="AI12" s="14">
        <v>2100</v>
      </c>
      <c r="AJ12" s="14">
        <v>2200</v>
      </c>
      <c r="AK12" s="14">
        <v>2300</v>
      </c>
    </row>
    <row r="13" spans="1:39" x14ac:dyDescent="0.25">
      <c r="A13" t="str">
        <f>A12</f>
        <v>elecSD_refCosts</v>
      </c>
      <c r="B13" s="12" t="s">
        <v>128</v>
      </c>
      <c r="C13" s="42">
        <f>IFERROR(INDEX('Scalars5.10.22'!$E$2:$E$969,MATCH($A13&amp;$B13&amp;C$2,'Scalars5.10.22'!$F$2:$F$969,0),1),"")</f>
        <v>130208348332.31927</v>
      </c>
      <c r="D13" s="42">
        <f>IFERROR(INDEX('Scalars5.10.22'!$E$2:$E$969,MATCH($A13&amp;$B13&amp;D$2,'Scalars5.10.22'!$F$2:$F$969,0),1),"")</f>
        <v>120804342857.54382</v>
      </c>
      <c r="E13" s="42">
        <f>IFERROR(INDEX('Scalars5.10.22'!$E$2:$E$969,MATCH($A13&amp;$B13&amp;E$2,'Scalars5.10.22'!$F$2:$F$969,0),1),"")</f>
        <v>118120960550.92236</v>
      </c>
      <c r="F13" s="42">
        <f>IFERROR(INDEX('Scalars5.10.22'!$E$2:$E$969,MATCH($A13&amp;$B13&amp;F$2,'Scalars5.10.22'!$F$2:$F$969,0),1),"")</f>
        <v>119461694225.58229</v>
      </c>
      <c r="G13" s="42">
        <f>IFERROR(INDEX('Scalars5.10.22'!$E$2:$E$969,MATCH($A13&amp;$B13&amp;G$2,'Scalars5.10.22'!$F$2:$F$969,0),1),"")</f>
        <v>119624706159.20174</v>
      </c>
      <c r="H13" s="42">
        <f>IFERROR(INDEX('Scalars5.10.22'!$E$2:$E$969,MATCH($A13&amp;$B13&amp;H$2,'Scalars5.10.22'!$F$2:$F$969,0),1),"")</f>
        <v>119523439355.97725</v>
      </c>
      <c r="I13" s="42">
        <f>IFERROR(INDEX('Scalars5.10.22'!$E$2:$E$969,MATCH($A13&amp;$B13&amp;I$2,'Scalars5.10.22'!$F$2:$F$969,0),1),"")</f>
        <v>121963625669.49348</v>
      </c>
      <c r="J13" s="42">
        <f>IFERROR(INDEX('Scalars5.10.22'!$E$2:$E$969,MATCH($A13&amp;$B13&amp;J$2,'Scalars5.10.22'!$F$2:$F$969,0),1),"")</f>
        <v>123360537893.62611</v>
      </c>
      <c r="K13" s="42">
        <f>IFERROR(INDEX('Scalars5.10.22'!$E$2:$E$969,MATCH($A13&amp;$B13&amp;K$2,'Scalars5.10.22'!$F$2:$F$969,0),1),"")</f>
        <v>125065532556.93454</v>
      </c>
      <c r="L13" s="42">
        <f>IFERROR(INDEX('Scalars5.10.22'!$E$2:$E$969,MATCH($A13&amp;$B13&amp;L$2,'Scalars5.10.22'!$F$2:$F$969,0),1),"")</f>
        <v>132279782685.26138</v>
      </c>
      <c r="M13" s="42">
        <f>IFERROR(INDEX('Scalars5.10.22'!$E$2:$E$969,MATCH($A13&amp;$B13&amp;M$2,'Scalars5.10.22'!$F$2:$F$969,0),1),"")</f>
        <v>139979182545.60733</v>
      </c>
      <c r="N13" s="42">
        <f>IFERROR(INDEX('Scalars5.10.22'!$E$2:$E$969,MATCH($A13&amp;$B13&amp;N$2,'Scalars5.10.22'!$F$2:$F$969,0),1),"")</f>
        <v>145231768925.40964</v>
      </c>
      <c r="O13" s="42">
        <f>IFERROR(INDEX('Scalars5.10.22'!$E$2:$E$969,MATCH($A13&amp;$B13&amp;O$2,'Scalars5.10.22'!$F$2:$F$969,0),1),"")</f>
        <v>149784470324.47498</v>
      </c>
      <c r="P13" s="42">
        <f>IFERROR(INDEX('Scalars5.10.22'!$E$2:$E$969,MATCH($A13&amp;$B13&amp;P$2,'Scalars5.10.22'!$F$2:$F$969,0),1),"")</f>
        <v>154290096944.58099</v>
      </c>
      <c r="Q13" s="42">
        <f>IFERROR(INDEX('Scalars5.10.22'!$E$2:$E$969,MATCH($A13&amp;$B13&amp;Q$2,'Scalars5.10.22'!$F$2:$F$969,0),1),"")</f>
        <v>158826202296.77649</v>
      </c>
      <c r="R13" s="42">
        <f>IFERROR(INDEX('Scalars5.10.22'!$E$2:$E$969,MATCH($A13&amp;$B13&amp;R$2,'Scalars5.10.22'!$F$2:$F$969,0),1),"")</f>
        <v>163073253069.10056</v>
      </c>
      <c r="S13" s="42">
        <f>IFERROR(INDEX('Scalars5.10.22'!$E$2:$E$969,MATCH($A13&amp;$B13&amp;S$2,'Scalars5.10.22'!$F$2:$F$969,0),1),"")</f>
        <v>167492281189.92035</v>
      </c>
      <c r="T13" s="45">
        <f>IF($AF$14="% Growth",
$S13*(1+INDEX($Z13:$AC13,1,MATCH($AF$13,$Z$2:$AC$2,0)))^(T$2-$S$2),
AI13)</f>
        <v>179330929602.50439</v>
      </c>
      <c r="U13" s="45">
        <f>IF($AF$14="% Growth",
$S13*(1+INDEX($Z13:$AC13,1,MATCH($AF$13,$Z$2:$AC$2,0)))^(U$2-$S$2),
AJ13)</f>
        <v>282277520670.82764</v>
      </c>
      <c r="V13" s="45">
        <f>IF($AF$14="% Growth",
$S13*(1+INDEX($Z13:$AC13,1,MATCH($AF$13,$Z$2:$AC$2,0)))^(V$2-$S$2),
AK13)</f>
        <v>385224111739.15137</v>
      </c>
      <c r="W13" s="17">
        <f>(K13-C13)/C13</f>
        <v>-3.9496820605228633E-2</v>
      </c>
      <c r="X13" s="17">
        <f>(S13-K13)/K13</f>
        <v>0.33923614097010746</v>
      </c>
      <c r="Y13" s="17">
        <f t="shared" ref="Y13:Y19" si="14">(S13-C13)/C13</f>
        <v>0.28634057136217245</v>
      </c>
      <c r="Z13" s="38">
        <f>W13/40</f>
        <v>-9.8742051513071578E-4</v>
      </c>
      <c r="AA13" s="38">
        <f t="shared" ref="AA13:AA19" si="15">X13/40</f>
        <v>8.4809035242526861E-3</v>
      </c>
      <c r="AB13" s="38">
        <f>Y13/80</f>
        <v>3.5792571420271554E-3</v>
      </c>
      <c r="AC13" s="17">
        <v>0</v>
      </c>
      <c r="AE13" t="s">
        <v>158</v>
      </c>
      <c r="AF13" s="40" t="s">
        <v>141</v>
      </c>
      <c r="AI13" s="45">
        <f>IF($AF$13=$Y$2,_xlfn.FORECAST.LINEAR(AI$2,$C13:$S13,$C$2:$S$2),
IF($AF$13=$X$2,_xlfn.FORECAST.LINEAR(AI$2,$K13:$S13,$K$2:$S$2),
IF($AF$13=$W$2,_xlfn.FORECAST.LINEAR(AI$2,$C13:$J13,$C$2:$J$2),
$S13)))</f>
        <v>179330929602.50439</v>
      </c>
      <c r="AJ13" s="45">
        <f t="shared" ref="AJ13:AK13" si="16">IF($AF$13=$Y$2,_xlfn.FORECAST.LINEAR(AJ$2,$C13:$S13,$C$2:$S$2),
IF($AF$13=$X$2,_xlfn.FORECAST.LINEAR(AJ$2,$K13:$S13,$K$2:$S$2),
IF($AF$13=$W$2,_xlfn.FORECAST.LINEAR(AJ$2,$C13:$J13,$C$2:$J$2),
$S13)))</f>
        <v>282277520670.82764</v>
      </c>
      <c r="AK13" s="45">
        <f t="shared" si="16"/>
        <v>385224111739.15137</v>
      </c>
    </row>
    <row r="14" spans="1:39" x14ac:dyDescent="0.25">
      <c r="A14" t="str">
        <f>A13</f>
        <v>elecSD_refCosts</v>
      </c>
      <c r="B14" s="12" t="s">
        <v>129</v>
      </c>
      <c r="C14" s="42">
        <f>IFERROR(INDEX('Scalars5.10.22'!$E$2:$E$969,MATCH($A14&amp;$B14&amp;C$2,'Scalars5.10.22'!$F$2:$F$969,0),1),"")</f>
        <v>90606040293.472687</v>
      </c>
      <c r="D14" s="42">
        <f>IFERROR(INDEX('Scalars5.10.22'!$E$2:$E$969,MATCH($A14&amp;$B14&amp;D$2,'Scalars5.10.22'!$F$2:$F$969,0),1),"")</f>
        <v>91873924435.69632</v>
      </c>
      <c r="E14" s="42">
        <f>IFERROR(INDEX('Scalars5.10.22'!$E$2:$E$969,MATCH($A14&amp;$B14&amp;E$2,'Scalars5.10.22'!$F$2:$F$969,0),1),"")</f>
        <v>90259937348.730759</v>
      </c>
      <c r="F14" s="42">
        <f>IFERROR(INDEX('Scalars5.10.22'!$E$2:$E$969,MATCH($A14&amp;$B14&amp;F$2,'Scalars5.10.22'!$F$2:$F$969,0),1),"")</f>
        <v>91008625210.361847</v>
      </c>
      <c r="G14" s="42">
        <f>IFERROR(INDEX('Scalars5.10.22'!$E$2:$E$969,MATCH($A14&amp;$B14&amp;G$2,'Scalars5.10.22'!$F$2:$F$969,0),1),"")</f>
        <v>91306353685.170563</v>
      </c>
      <c r="H14" s="42">
        <f>IFERROR(INDEX('Scalars5.10.22'!$E$2:$E$969,MATCH($A14&amp;$B14&amp;H$2,'Scalars5.10.22'!$F$2:$F$969,0),1),"")</f>
        <v>91915765824.74678</v>
      </c>
      <c r="I14" s="42">
        <f>IFERROR(INDEX('Scalars5.10.22'!$E$2:$E$969,MATCH($A14&amp;$B14&amp;I$2,'Scalars5.10.22'!$F$2:$F$969,0),1),"")</f>
        <v>92443241361.439835</v>
      </c>
      <c r="J14" s="42">
        <f>IFERROR(INDEX('Scalars5.10.22'!$E$2:$E$969,MATCH($A14&amp;$B14&amp;J$2,'Scalars5.10.22'!$F$2:$F$969,0),1),"")</f>
        <v>93266266611.005646</v>
      </c>
      <c r="K14" s="42">
        <f>IFERROR(INDEX('Scalars5.10.22'!$E$2:$E$969,MATCH($A14&amp;$B14&amp;K$2,'Scalars5.10.22'!$F$2:$F$969,0),1),"")</f>
        <v>94003048301.226379</v>
      </c>
      <c r="L14" s="42">
        <f>IFERROR(INDEX('Scalars5.10.22'!$E$2:$E$969,MATCH($A14&amp;$B14&amp;L$2,'Scalars5.10.22'!$F$2:$F$969,0),1),"")</f>
        <v>97483427458.949249</v>
      </c>
      <c r="M14" s="42">
        <f>IFERROR(INDEX('Scalars5.10.22'!$E$2:$E$969,MATCH($A14&amp;$B14&amp;M$2,'Scalars5.10.22'!$F$2:$F$969,0),1),"")</f>
        <v>100819788501.21713</v>
      </c>
      <c r="N14" s="42">
        <f>IFERROR(INDEX('Scalars5.10.22'!$E$2:$E$969,MATCH($A14&amp;$B14&amp;N$2,'Scalars5.10.22'!$F$2:$F$969,0),1),"")</f>
        <v>104694147681.32254</v>
      </c>
      <c r="O14" s="42">
        <f>IFERROR(INDEX('Scalars5.10.22'!$E$2:$E$969,MATCH($A14&amp;$B14&amp;O$2,'Scalars5.10.22'!$F$2:$F$969,0),1),"")</f>
        <v>107685090670.92725</v>
      </c>
      <c r="P14" s="42">
        <f>IFERROR(INDEX('Scalars5.10.22'!$E$2:$E$969,MATCH($A14&amp;$B14&amp;P$2,'Scalars5.10.22'!$F$2:$F$969,0),1),"")</f>
        <v>110676818006.88115</v>
      </c>
      <c r="Q14" s="42">
        <f>IFERROR(INDEX('Scalars5.10.22'!$E$2:$E$969,MATCH($A14&amp;$B14&amp;Q$2,'Scalars5.10.22'!$F$2:$F$969,0),1),"")</f>
        <v>113523968228.68611</v>
      </c>
      <c r="R14" s="42">
        <f>IFERROR(INDEX('Scalars5.10.22'!$E$2:$E$969,MATCH($A14&amp;$B14&amp;R$2,'Scalars5.10.22'!$F$2:$F$969,0),1),"")</f>
        <v>115642561586.81958</v>
      </c>
      <c r="S14" s="42">
        <f>IFERROR(INDEX('Scalars5.10.22'!$E$2:$E$969,MATCH($A14&amp;$B14&amp;S$2,'Scalars5.10.22'!$F$2:$F$969,0),1),"")</f>
        <v>118109307785.25816</v>
      </c>
      <c r="T14" s="45">
        <f t="shared" ref="T14:T19" si="17">IF($AF$14="% Growth",
$S14*(1+INDEX($Z14:$AC14,1,MATCH($AF$13,$Z$2:$AC$2,0)))^(T$2-$S$2),
AI14)</f>
        <v>125189142367.94434</v>
      </c>
      <c r="U14" s="45">
        <f t="shared" ref="U14:V19" si="18">IF($AF$14="% Growth",
$S14*(1+INDEX($Z14:$AC14,1,MATCH($AF$13,$Z$2:$AC$2,0)))^(U$2-$S$2),
AJ14)</f>
        <v>185953632401.35596</v>
      </c>
      <c r="V14" s="45">
        <f t="shared" si="18"/>
        <v>246718122434.76758</v>
      </c>
      <c r="W14" s="17">
        <f t="shared" ref="W14" si="19">(K14-C14)/C14</f>
        <v>3.7492070029225361E-2</v>
      </c>
      <c r="X14" s="17">
        <f t="shared" ref="X14" si="20">(S14-K14)/K14</f>
        <v>0.2564412529132557</v>
      </c>
      <c r="Y14" s="17">
        <f t="shared" si="14"/>
        <v>0.30354783635508714</v>
      </c>
      <c r="Z14" s="38">
        <f t="shared" ref="Z14:Z19" si="21">W14/40</f>
        <v>9.3730175073063399E-4</v>
      </c>
      <c r="AA14" s="38">
        <f t="shared" si="15"/>
        <v>6.4110313228313929E-3</v>
      </c>
      <c r="AB14" s="38">
        <f t="shared" ref="AB14:AB19" si="22">Y14/80</f>
        <v>3.7943479544385894E-3</v>
      </c>
      <c r="AC14" s="17">
        <v>0</v>
      </c>
      <c r="AE14" t="s">
        <v>159</v>
      </c>
      <c r="AF14" s="40" t="s">
        <v>157</v>
      </c>
      <c r="AI14" s="45">
        <f t="shared" ref="AI14:AK19" si="23">IF($AF$13=$Y$2,_xlfn.FORECAST.LINEAR(AI$2,$C14:$S14,$C$2:$S$2),
IF($AF$13=$X$2,_xlfn.FORECAST.LINEAR(AI$2,$K14:$S14,$K$2:$S$2),
IF($AF$13=$W$2,_xlfn.FORECAST.LINEAR(AI$2,$C14:$J14,$C$2:$J$2),
$S14)))</f>
        <v>125189142367.94434</v>
      </c>
      <c r="AJ14" s="45">
        <f t="shared" si="23"/>
        <v>185953632401.35596</v>
      </c>
      <c r="AK14" s="45">
        <f t="shared" si="23"/>
        <v>246718122434.76758</v>
      </c>
    </row>
    <row r="15" spans="1:39" x14ac:dyDescent="0.25">
      <c r="A15" t="str">
        <f t="shared" ref="A15:A20" si="24">A14</f>
        <v>elecSD_refCosts</v>
      </c>
      <c r="B15" s="12" t="s">
        <v>130</v>
      </c>
      <c r="C15" s="42">
        <f>IFERROR(INDEX('Scalars5.10.22'!$E$2:$E$969,MATCH($A15&amp;$B15&amp;C$2,'Scalars5.10.22'!$F$2:$F$969,0),1),"")</f>
        <v>21164319784.872532</v>
      </c>
      <c r="D15" s="42">
        <f>IFERROR(INDEX('Scalars5.10.22'!$E$2:$E$969,MATCH($A15&amp;$B15&amp;D$2,'Scalars5.10.22'!$F$2:$F$969,0),1),"")</f>
        <v>19578440967.672535</v>
      </c>
      <c r="E15" s="42">
        <f>IFERROR(INDEX('Scalars5.10.22'!$E$2:$E$969,MATCH($A15&amp;$B15&amp;E$2,'Scalars5.10.22'!$F$2:$F$969,0),1),"")</f>
        <v>19783800508.586811</v>
      </c>
      <c r="F15" s="42">
        <f>IFERROR(INDEX('Scalars5.10.22'!$E$2:$E$969,MATCH($A15&amp;$B15&amp;F$2,'Scalars5.10.22'!$F$2:$F$969,0),1),"")</f>
        <v>20428472883.230137</v>
      </c>
      <c r="G15" s="42">
        <f>IFERROR(INDEX('Scalars5.10.22'!$E$2:$E$969,MATCH($A15&amp;$B15&amp;G$2,'Scalars5.10.22'!$F$2:$F$969,0),1),"")</f>
        <v>20641171265.958393</v>
      </c>
      <c r="H15" s="42">
        <f>IFERROR(INDEX('Scalars5.10.22'!$E$2:$E$969,MATCH($A15&amp;$B15&amp;H$2,'Scalars5.10.22'!$F$2:$F$969,0),1),"")</f>
        <v>21606071006.307476</v>
      </c>
      <c r="I15" s="42">
        <f>IFERROR(INDEX('Scalars5.10.22'!$E$2:$E$969,MATCH($A15&amp;$B15&amp;I$2,'Scalars5.10.22'!$F$2:$F$969,0),1),"")</f>
        <v>22686944196.27713</v>
      </c>
      <c r="J15" s="42">
        <f>IFERROR(INDEX('Scalars5.10.22'!$E$2:$E$969,MATCH($A15&amp;$B15&amp;J$2,'Scalars5.10.22'!$F$2:$F$969,0),1),"")</f>
        <v>23250002657.036182</v>
      </c>
      <c r="K15" s="42">
        <f>IFERROR(INDEX('Scalars5.10.22'!$E$2:$E$969,MATCH($A15&amp;$B15&amp;K$2,'Scalars5.10.22'!$F$2:$F$969,0),1),"")</f>
        <v>23570982767.240471</v>
      </c>
      <c r="L15" s="42">
        <f>IFERROR(INDEX('Scalars5.10.22'!$E$2:$E$969,MATCH($A15&amp;$B15&amp;L$2,'Scalars5.10.22'!$F$2:$F$969,0),1),"")</f>
        <v>23035060105.436737</v>
      </c>
      <c r="M15" s="42">
        <f>IFERROR(INDEX('Scalars5.10.22'!$E$2:$E$969,MATCH($A15&amp;$B15&amp;M$2,'Scalars5.10.22'!$F$2:$F$969,0),1),"")</f>
        <v>22765760402.128868</v>
      </c>
      <c r="N15" s="42">
        <f>IFERROR(INDEX('Scalars5.10.22'!$E$2:$E$969,MATCH($A15&amp;$B15&amp;N$2,'Scalars5.10.22'!$F$2:$F$969,0),1),"")</f>
        <v>23071858724.070099</v>
      </c>
      <c r="O15" s="42">
        <f>IFERROR(INDEX('Scalars5.10.22'!$E$2:$E$969,MATCH($A15&amp;$B15&amp;O$2,'Scalars5.10.22'!$F$2:$F$969,0),1),"")</f>
        <v>23899728191.102104</v>
      </c>
      <c r="P15" s="42">
        <f>IFERROR(INDEX('Scalars5.10.22'!$E$2:$E$969,MATCH($A15&amp;$B15&amp;P$2,'Scalars5.10.22'!$F$2:$F$969,0),1),"")</f>
        <v>24442905272.820988</v>
      </c>
      <c r="Q15" s="42">
        <f>IFERROR(INDEX('Scalars5.10.22'!$E$2:$E$969,MATCH($A15&amp;$B15&amp;Q$2,'Scalars5.10.22'!$F$2:$F$969,0),1),"")</f>
        <v>24730574255.270451</v>
      </c>
      <c r="R15" s="42">
        <f>IFERROR(INDEX('Scalars5.10.22'!$E$2:$E$969,MATCH($A15&amp;$B15&amp;R$2,'Scalars5.10.22'!$F$2:$F$969,0),1),"")</f>
        <v>24793812450.023369</v>
      </c>
      <c r="S15" s="42">
        <f>IFERROR(INDEX('Scalars5.10.22'!$E$2:$E$969,MATCH($A15&amp;$B15&amp;S$2,'Scalars5.10.22'!$F$2:$F$969,0),1),"")</f>
        <v>25032617006.67231</v>
      </c>
      <c r="T15" s="45">
        <f t="shared" si="17"/>
        <v>25569380066.292725</v>
      </c>
      <c r="U15" s="45">
        <f t="shared" si="18"/>
        <v>31043869481.799835</v>
      </c>
      <c r="V15" s="45">
        <f t="shared" si="18"/>
        <v>36518358897.306931</v>
      </c>
      <c r="W15" s="17">
        <f t="shared" ref="W15" si="25">(K15-C15)/C15</f>
        <v>0.11371322144206743</v>
      </c>
      <c r="X15" s="17">
        <f t="shared" ref="X15" si="26">(S15-K15)/K15</f>
        <v>6.2009898096538174E-2</v>
      </c>
      <c r="Y15" s="17">
        <f t="shared" si="14"/>
        <v>0.18277446481245727</v>
      </c>
      <c r="Z15" s="38">
        <f t="shared" si="21"/>
        <v>2.8428305360516859E-3</v>
      </c>
      <c r="AA15" s="38">
        <f t="shared" si="15"/>
        <v>1.5502474524134544E-3</v>
      </c>
      <c r="AB15" s="38">
        <f t="shared" si="22"/>
        <v>2.2846808101557158E-3</v>
      </c>
      <c r="AC15" s="17">
        <v>0</v>
      </c>
      <c r="AI15" s="45">
        <f t="shared" si="23"/>
        <v>25569380066.292725</v>
      </c>
      <c r="AJ15" s="45">
        <f t="shared" si="23"/>
        <v>31043869481.799835</v>
      </c>
      <c r="AK15" s="45">
        <f t="shared" si="23"/>
        <v>36518358897.306931</v>
      </c>
    </row>
    <row r="16" spans="1:39" x14ac:dyDescent="0.25">
      <c r="A16" t="str">
        <f t="shared" si="24"/>
        <v>elecSD_refCosts</v>
      </c>
      <c r="B16" s="12" t="s">
        <v>131</v>
      </c>
      <c r="C16" s="42">
        <f>IFERROR(INDEX('Scalars5.10.22'!$E$2:$E$969,MATCH($A16&amp;$B16&amp;C$2,'Scalars5.10.22'!$F$2:$F$969,0),1),"")</f>
        <v>7676508033.8866987</v>
      </c>
      <c r="D16" s="42">
        <f>IFERROR(INDEX('Scalars5.10.22'!$E$2:$E$969,MATCH($A16&amp;$B16&amp;D$2,'Scalars5.10.22'!$F$2:$F$969,0),1),"")</f>
        <v>6639219380.842392</v>
      </c>
      <c r="E16" s="42">
        <f>IFERROR(INDEX('Scalars5.10.22'!$E$2:$E$969,MATCH($A16&amp;$B16&amp;E$2,'Scalars5.10.22'!$F$2:$F$969,0),1),"")</f>
        <v>6427937590.5210695</v>
      </c>
      <c r="F16" s="42">
        <f>IFERROR(INDEX('Scalars5.10.22'!$E$2:$E$969,MATCH($A16&amp;$B16&amp;F$2,'Scalars5.10.22'!$F$2:$F$969,0),1),"")</f>
        <v>5396785827.9899759</v>
      </c>
      <c r="G16" s="42">
        <f>IFERROR(INDEX('Scalars5.10.22'!$E$2:$E$969,MATCH($A16&amp;$B16&amp;G$2,'Scalars5.10.22'!$F$2:$F$969,0),1),"")</f>
        <v>5368674575.7475548</v>
      </c>
      <c r="H16" s="42">
        <f>IFERROR(INDEX('Scalars5.10.22'!$E$2:$E$969,MATCH($A16&amp;$B16&amp;H$2,'Scalars5.10.22'!$F$2:$F$969,0),1),"")</f>
        <v>5367947916.9983959</v>
      </c>
      <c r="I16" s="42">
        <f>IFERROR(INDEX('Scalars5.10.22'!$E$2:$E$969,MATCH($A16&amp;$B16&amp;I$2,'Scalars5.10.22'!$F$2:$F$969,0),1),"")</f>
        <v>5699312333.1966162</v>
      </c>
      <c r="J16" s="42">
        <f>IFERROR(INDEX('Scalars5.10.22'!$E$2:$E$969,MATCH($A16&amp;$B16&amp;J$2,'Scalars5.10.22'!$F$2:$F$969,0),1),"")</f>
        <v>5470608015.1526413</v>
      </c>
      <c r="K16" s="42">
        <f>IFERROR(INDEX('Scalars5.10.22'!$E$2:$E$969,MATCH($A16&amp;$B16&amp;K$2,'Scalars5.10.22'!$F$2:$F$969,0),1),"")</f>
        <v>6298708683.5966663</v>
      </c>
      <c r="L16" s="42">
        <f>IFERROR(INDEX('Scalars5.10.22'!$E$2:$E$969,MATCH($A16&amp;$B16&amp;L$2,'Scalars5.10.22'!$F$2:$F$969,0),1),"")</f>
        <v>7565376129.4326944</v>
      </c>
      <c r="M16" s="42">
        <f>IFERROR(INDEX('Scalars5.10.22'!$E$2:$E$969,MATCH($A16&amp;$B16&amp;M$2,'Scalars5.10.22'!$F$2:$F$969,0),1),"")</f>
        <v>8931710607.1825542</v>
      </c>
      <c r="N16" s="42">
        <f>IFERROR(INDEX('Scalars5.10.22'!$E$2:$E$969,MATCH($A16&amp;$B16&amp;N$2,'Scalars5.10.22'!$F$2:$F$969,0),1),"")</f>
        <v>9828051972.2828789</v>
      </c>
      <c r="O16" s="42">
        <f>IFERROR(INDEX('Scalars5.10.22'!$E$2:$E$969,MATCH($A16&amp;$B16&amp;O$2,'Scalars5.10.22'!$F$2:$F$969,0),1),"")</f>
        <v>10415065469.600653</v>
      </c>
      <c r="P16" s="42">
        <f>IFERROR(INDEX('Scalars5.10.22'!$E$2:$E$969,MATCH($A16&amp;$B16&amp;P$2,'Scalars5.10.22'!$F$2:$F$969,0),1),"")</f>
        <v>11013233487.927078</v>
      </c>
      <c r="Q16" s="42">
        <f>IFERROR(INDEX('Scalars5.10.22'!$E$2:$E$969,MATCH($A16&amp;$B16&amp;Q$2,'Scalars5.10.22'!$F$2:$F$969,0),1),"")</f>
        <v>11553814101.514997</v>
      </c>
      <c r="R16" s="42">
        <f>IFERROR(INDEX('Scalars5.10.22'!$E$2:$E$969,MATCH($A16&amp;$B16&amp;R$2,'Scalars5.10.22'!$F$2:$F$969,0),1),"")</f>
        <v>12028068653.200609</v>
      </c>
      <c r="S16" s="42">
        <f>IFERROR(INDEX('Scalars5.10.22'!$E$2:$E$969,MATCH($A16&amp;$B16&amp;S$2,'Scalars5.10.22'!$F$2:$F$969,0),1),"")</f>
        <v>12472610936.214165</v>
      </c>
      <c r="T16" s="45">
        <f t="shared" si="17"/>
        <v>14463156402.047424</v>
      </c>
      <c r="U16" s="45">
        <f t="shared" si="18"/>
        <v>29300848097.408325</v>
      </c>
      <c r="V16" s="45">
        <f t="shared" si="18"/>
        <v>44138539792.769287</v>
      </c>
      <c r="W16" s="17">
        <f t="shared" ref="W16" si="27">(K16-C16)/C16</f>
        <v>-0.17948256475574059</v>
      </c>
      <c r="X16" s="17">
        <f t="shared" ref="X16:X19" si="28">(S16-K16)/K16</f>
        <v>0.98018539398334237</v>
      </c>
      <c r="Y16" s="17">
        <f t="shared" si="14"/>
        <v>0.62477664077935546</v>
      </c>
      <c r="Z16" s="38">
        <f t="shared" si="21"/>
        <v>-4.4870641188935146E-3</v>
      </c>
      <c r="AA16" s="38">
        <f t="shared" si="15"/>
        <v>2.4504634849583561E-2</v>
      </c>
      <c r="AB16" s="38">
        <f t="shared" si="22"/>
        <v>7.8097080097419436E-3</v>
      </c>
      <c r="AC16" s="17">
        <v>0</v>
      </c>
      <c r="AI16" s="45">
        <f t="shared" si="23"/>
        <v>14463156402.047424</v>
      </c>
      <c r="AJ16" s="45">
        <f t="shared" si="23"/>
        <v>29300848097.408325</v>
      </c>
      <c r="AK16" s="45">
        <f t="shared" si="23"/>
        <v>44138539792.769287</v>
      </c>
    </row>
    <row r="17" spans="1:37" x14ac:dyDescent="0.25">
      <c r="A17" t="str">
        <f t="shared" si="24"/>
        <v>elecSD_refCosts</v>
      </c>
      <c r="B17" s="12" t="s">
        <v>132</v>
      </c>
      <c r="C17" s="42">
        <f>IFERROR(INDEX('Scalars5.10.22'!$E$2:$E$969,MATCH($A17&amp;$B17&amp;C$2,'Scalars5.10.22'!$F$2:$F$969,0),1),"")</f>
        <v>156277187781.53229</v>
      </c>
      <c r="D17" s="42">
        <f>IFERROR(INDEX('Scalars5.10.22'!$E$2:$E$969,MATCH($A17&amp;$B17&amp;D$2,'Scalars5.10.22'!$F$2:$F$969,0),1),"")</f>
        <v>144924304096.13678</v>
      </c>
      <c r="E17" s="42">
        <f>IFERROR(INDEX('Scalars5.10.22'!$E$2:$E$969,MATCH($A17&amp;$B17&amp;E$2,'Scalars5.10.22'!$F$2:$F$969,0),1),"")</f>
        <v>140249723504.68091</v>
      </c>
      <c r="F17" s="42">
        <f>IFERROR(INDEX('Scalars5.10.22'!$E$2:$E$969,MATCH($A17&amp;$B17&amp;F$2,'Scalars5.10.22'!$F$2:$F$969,0),1),"")</f>
        <v>141138780410.39493</v>
      </c>
      <c r="G17" s="42">
        <f>IFERROR(INDEX('Scalars5.10.22'!$E$2:$E$969,MATCH($A17&amp;$B17&amp;G$2,'Scalars5.10.22'!$F$2:$F$969,0),1),"")</f>
        <v>139870065258.50888</v>
      </c>
      <c r="H17" s="42">
        <f>IFERROR(INDEX('Scalars5.10.22'!$E$2:$E$969,MATCH($A17&amp;$B17&amp;H$2,'Scalars5.10.22'!$F$2:$F$969,0),1),"")</f>
        <v>139557434872.5639</v>
      </c>
      <c r="I17" s="42">
        <f>IFERROR(INDEX('Scalars5.10.22'!$E$2:$E$969,MATCH($A17&amp;$B17&amp;I$2,'Scalars5.10.22'!$F$2:$F$969,0),1),"")</f>
        <v>138272805488.45966</v>
      </c>
      <c r="J17" s="42">
        <f>IFERROR(INDEX('Scalars5.10.22'!$E$2:$E$969,MATCH($A17&amp;$B17&amp;J$2,'Scalars5.10.22'!$F$2:$F$969,0),1),"")</f>
        <v>138103056952.29608</v>
      </c>
      <c r="K17" s="42">
        <f>IFERROR(INDEX('Scalars5.10.22'!$E$2:$E$969,MATCH($A17&amp;$B17&amp;K$2,'Scalars5.10.22'!$F$2:$F$969,0),1),"")</f>
        <v>141014901174.7507</v>
      </c>
      <c r="L17" s="42">
        <f>IFERROR(INDEX('Scalars5.10.22'!$E$2:$E$969,MATCH($A17&amp;$B17&amp;L$2,'Scalars5.10.22'!$F$2:$F$969,0),1),"")</f>
        <v>149221832191.80725</v>
      </c>
      <c r="M17" s="42">
        <f>IFERROR(INDEX('Scalars5.10.22'!$E$2:$E$969,MATCH($A17&amp;$B17&amp;M$2,'Scalars5.10.22'!$F$2:$F$969,0),1),"")</f>
        <v>157894112194.63644</v>
      </c>
      <c r="N17" s="42">
        <f>IFERROR(INDEX('Scalars5.10.22'!$E$2:$E$969,MATCH($A17&amp;$B17&amp;N$2,'Scalars5.10.22'!$F$2:$F$969,0),1),"")</f>
        <v>162404974411.29446</v>
      </c>
      <c r="O17" s="42">
        <f>IFERROR(INDEX('Scalars5.10.22'!$E$2:$E$969,MATCH($A17&amp;$B17&amp;O$2,'Scalars5.10.22'!$F$2:$F$969,0),1),"")</f>
        <v>166231624817.80875</v>
      </c>
      <c r="P17" s="42">
        <f>IFERROR(INDEX('Scalars5.10.22'!$E$2:$E$969,MATCH($A17&amp;$B17&amp;P$2,'Scalars5.10.22'!$F$2:$F$969,0),1),"")</f>
        <v>170026066728.13672</v>
      </c>
      <c r="Q17" s="42">
        <f>IFERROR(INDEX('Scalars5.10.22'!$E$2:$E$969,MATCH($A17&amp;$B17&amp;Q$2,'Scalars5.10.22'!$F$2:$F$969,0),1),"")</f>
        <v>173881305604.23901</v>
      </c>
      <c r="R17" s="42">
        <f>IFERROR(INDEX('Scalars5.10.22'!$E$2:$E$969,MATCH($A17&amp;$B17&amp;R$2,'Scalars5.10.22'!$F$2:$F$969,0),1),"")</f>
        <v>177002438545.30481</v>
      </c>
      <c r="S17" s="42">
        <f>IFERROR(INDEX('Scalars5.10.22'!$E$2:$E$969,MATCH($A17&amp;$B17&amp;S$2,'Scalars5.10.22'!$F$2:$F$969,0),1),"")</f>
        <v>180375018946.71918</v>
      </c>
      <c r="T17" s="45">
        <f t="shared" si="17"/>
        <v>192265807441.18555</v>
      </c>
      <c r="U17" s="45">
        <f t="shared" si="18"/>
        <v>285725063869.32349</v>
      </c>
      <c r="V17" s="45">
        <f t="shared" si="18"/>
        <v>379184320297.46143</v>
      </c>
      <c r="W17" s="17">
        <f>(K17-C17)/C17</f>
        <v>-9.7661640981903899E-2</v>
      </c>
      <c r="X17" s="17">
        <f t="shared" si="28"/>
        <v>0.27912027341842416</v>
      </c>
      <c r="Y17" s="17">
        <f t="shared" si="14"/>
        <v>0.15419928850315925</v>
      </c>
      <c r="Z17" s="38">
        <f t="shared" si="21"/>
        <v>-2.4415410245475977E-3</v>
      </c>
      <c r="AA17" s="38">
        <f t="shared" si="15"/>
        <v>6.9780068354606036E-3</v>
      </c>
      <c r="AB17" s="38">
        <f t="shared" si="22"/>
        <v>1.9274911062894906E-3</v>
      </c>
      <c r="AC17" s="17">
        <v>0</v>
      </c>
      <c r="AI17" s="45">
        <f t="shared" si="23"/>
        <v>192265807441.18555</v>
      </c>
      <c r="AJ17" s="45">
        <f t="shared" si="23"/>
        <v>285725063869.32349</v>
      </c>
      <c r="AK17" s="45">
        <f t="shared" si="23"/>
        <v>379184320297.46143</v>
      </c>
    </row>
    <row r="18" spans="1:37" x14ac:dyDescent="0.25">
      <c r="A18" t="str">
        <f t="shared" si="24"/>
        <v>elecSD_refCosts</v>
      </c>
      <c r="B18" s="12" t="s">
        <v>133</v>
      </c>
      <c r="C18" s="42">
        <f>IFERROR(INDEX('Scalars5.10.22'!$E$2:$E$969,MATCH($A18&amp;$B18&amp;C$2,'Scalars5.10.22'!$F$2:$F$969,0),1),"")</f>
        <v>55658901058.183525</v>
      </c>
      <c r="D18" s="42">
        <f>IFERROR(INDEX('Scalars5.10.22'!$E$2:$E$969,MATCH($A18&amp;$B18&amp;D$2,'Scalars5.10.22'!$F$2:$F$969,0),1),"")</f>
        <v>47461708716.052231</v>
      </c>
      <c r="E18" s="42">
        <f>IFERROR(INDEX('Scalars5.10.22'!$E$2:$E$969,MATCH($A18&amp;$B18&amp;E$2,'Scalars5.10.22'!$F$2:$F$969,0),1),"")</f>
        <v>48484926527.084976</v>
      </c>
      <c r="F18" s="42">
        <f>IFERROR(INDEX('Scalars5.10.22'!$E$2:$E$969,MATCH($A18&amp;$B18&amp;F$2,'Scalars5.10.22'!$F$2:$F$969,0),1),"")</f>
        <v>48926331234.530533</v>
      </c>
      <c r="G18" s="42">
        <f>IFERROR(INDEX('Scalars5.10.22'!$E$2:$E$969,MATCH($A18&amp;$B18&amp;G$2,'Scalars5.10.22'!$F$2:$F$969,0),1),"")</f>
        <v>48317917781.55294</v>
      </c>
      <c r="H18" s="42">
        <f>IFERROR(INDEX('Scalars5.10.22'!$E$2:$E$969,MATCH($A18&amp;$B18&amp;H$2,'Scalars5.10.22'!$F$2:$F$969,0),1),"")</f>
        <v>49075088473.273926</v>
      </c>
      <c r="I18" s="42">
        <f>IFERROR(INDEX('Scalars5.10.22'!$E$2:$E$969,MATCH($A18&amp;$B18&amp;I$2,'Scalars5.10.22'!$F$2:$F$969,0),1),"")</f>
        <v>49904251386.949059</v>
      </c>
      <c r="J18" s="42">
        <f>IFERROR(INDEX('Scalars5.10.22'!$E$2:$E$969,MATCH($A18&amp;$B18&amp;J$2,'Scalars5.10.22'!$F$2:$F$969,0),1),"")</f>
        <v>50593364878.351357</v>
      </c>
      <c r="K18" s="42">
        <f>IFERROR(INDEX('Scalars5.10.22'!$E$2:$E$969,MATCH($A18&amp;$B18&amp;K$2,'Scalars5.10.22'!$F$2:$F$969,0),1),"")</f>
        <v>50683375603.27166</v>
      </c>
      <c r="L18" s="42">
        <f>IFERROR(INDEX('Scalars5.10.22'!$E$2:$E$969,MATCH($A18&amp;$B18&amp;L$2,'Scalars5.10.22'!$F$2:$F$969,0),1),"")</f>
        <v>53917354824.549522</v>
      </c>
      <c r="M18" s="42">
        <f>IFERROR(INDEX('Scalars5.10.22'!$E$2:$E$969,MATCH($A18&amp;$B18&amp;M$2,'Scalars5.10.22'!$F$2:$F$969,0),1),"")</f>
        <v>58070137938.409988</v>
      </c>
      <c r="N18" s="42">
        <f>IFERROR(INDEX('Scalars5.10.22'!$E$2:$E$969,MATCH($A18&amp;$B18&amp;N$2,'Scalars5.10.22'!$F$2:$F$969,0),1),"")</f>
        <v>60243683399.676041</v>
      </c>
      <c r="O18" s="42">
        <f>IFERROR(INDEX('Scalars5.10.22'!$E$2:$E$969,MATCH($A18&amp;$B18&amp;O$2,'Scalars5.10.22'!$F$2:$F$969,0),1),"")</f>
        <v>62041592098.637833</v>
      </c>
      <c r="P18" s="42">
        <f>IFERROR(INDEX('Scalars5.10.22'!$E$2:$E$969,MATCH($A18&amp;$B18&amp;P$2,'Scalars5.10.22'!$F$2:$F$969,0),1),"")</f>
        <v>64116119337.656143</v>
      </c>
      <c r="Q18" s="42">
        <f>IFERROR(INDEX('Scalars5.10.22'!$E$2:$E$969,MATCH($A18&amp;$B18&amp;Q$2,'Scalars5.10.22'!$F$2:$F$969,0),1),"")</f>
        <v>66467410286.290504</v>
      </c>
      <c r="R18" s="42">
        <f>IFERROR(INDEX('Scalars5.10.22'!$E$2:$E$969,MATCH($A18&amp;$B18&amp;R$2,'Scalars5.10.22'!$F$2:$F$969,0),1),"")</f>
        <v>68072446030.802979</v>
      </c>
      <c r="S18" s="42">
        <f>IFERROR(INDEX('Scalars5.10.22'!$E$2:$E$969,MATCH($A18&amp;$B18&amp;S$2,'Scalars5.10.22'!$F$2:$F$969,0),1),"")</f>
        <v>69750458666.539505</v>
      </c>
      <c r="T18" s="45">
        <f t="shared" si="17"/>
        <v>75424789560.094482</v>
      </c>
      <c r="U18" s="45">
        <f t="shared" si="18"/>
        <v>121891651728.61877</v>
      </c>
      <c r="V18" s="45">
        <f t="shared" si="18"/>
        <v>168358513897.14307</v>
      </c>
      <c r="W18" s="17">
        <f t="shared" ref="W18:W19" si="29">(K18-C18)/C18</f>
        <v>-8.9393167315873795E-2</v>
      </c>
      <c r="X18" s="17">
        <f t="shared" si="28"/>
        <v>0.37619994399183321</v>
      </c>
      <c r="Y18" s="17">
        <f t="shared" si="14"/>
        <v>0.25317707213847512</v>
      </c>
      <c r="Z18" s="38">
        <f t="shared" si="21"/>
        <v>-2.234829182896845E-3</v>
      </c>
      <c r="AA18" s="38">
        <f t="shared" si="15"/>
        <v>9.4049985997958305E-3</v>
      </c>
      <c r="AB18" s="38">
        <f t="shared" si="22"/>
        <v>3.1647134017309389E-3</v>
      </c>
      <c r="AC18" s="17">
        <v>0</v>
      </c>
      <c r="AI18" s="45">
        <f t="shared" si="23"/>
        <v>75424789560.094482</v>
      </c>
      <c r="AJ18" s="45">
        <f t="shared" si="23"/>
        <v>121891651728.61877</v>
      </c>
      <c r="AK18" s="45">
        <f t="shared" si="23"/>
        <v>168358513897.14307</v>
      </c>
    </row>
    <row r="19" spans="1:37" x14ac:dyDescent="0.25">
      <c r="A19" t="str">
        <f t="shared" si="24"/>
        <v>elecSD_refCosts</v>
      </c>
      <c r="B19" s="12" t="s">
        <v>134</v>
      </c>
      <c r="C19" s="42">
        <f>IFERROR(INDEX('Scalars5.10.22'!$E$2:$E$969,MATCH($A19&amp;$B19&amp;C$2,'Scalars5.10.22'!$F$2:$F$969,0),1),"")</f>
        <v>53197768465.506088</v>
      </c>
      <c r="D19" s="42">
        <f>IFERROR(INDEX('Scalars5.10.22'!$E$2:$E$969,MATCH($A19&amp;$B19&amp;D$2,'Scalars5.10.22'!$F$2:$F$969,0),1),"")</f>
        <v>50067860548.391357</v>
      </c>
      <c r="E19" s="42">
        <f>IFERROR(INDEX('Scalars5.10.22'!$E$2:$E$969,MATCH($A19&amp;$B19&amp;E$2,'Scalars5.10.22'!$F$2:$F$969,0),1),"")</f>
        <v>49980016566.261383</v>
      </c>
      <c r="F19" s="42">
        <f>IFERROR(INDEX('Scalars5.10.22'!$E$2:$E$969,MATCH($A19&amp;$B19&amp;F$2,'Scalars5.10.22'!$F$2:$F$969,0),1),"")</f>
        <v>50581446966.83268</v>
      </c>
      <c r="G19" s="42">
        <f>IFERROR(INDEX('Scalars5.10.22'!$E$2:$E$969,MATCH($A19&amp;$B19&amp;G$2,'Scalars5.10.22'!$F$2:$F$969,0),1),"")</f>
        <v>50690608581.464172</v>
      </c>
      <c r="H19" s="42">
        <f>IFERROR(INDEX('Scalars5.10.22'!$E$2:$E$969,MATCH($A19&amp;$B19&amp;H$2,'Scalars5.10.22'!$F$2:$F$969,0),1),"")</f>
        <v>51689600309.382492</v>
      </c>
      <c r="I19" s="42">
        <f>IFERROR(INDEX('Scalars5.10.22'!$E$2:$E$969,MATCH($A19&amp;$B19&amp;I$2,'Scalars5.10.22'!$F$2:$F$969,0),1),"")</f>
        <v>53461728262.649666</v>
      </c>
      <c r="J19" s="42">
        <f>IFERROR(INDEX('Scalars5.10.22'!$E$2:$E$969,MATCH($A19&amp;$B19&amp;J$2,'Scalars5.10.22'!$F$2:$F$969,0),1),"")</f>
        <v>55432547975.545578</v>
      </c>
      <c r="K19" s="42">
        <f>IFERROR(INDEX('Scalars5.10.22'!$E$2:$E$969,MATCH($A19&amp;$B19&amp;K$2,'Scalars5.10.22'!$F$2:$F$969,0),1),"")</f>
        <v>56159811881.989281</v>
      </c>
      <c r="L19" s="42">
        <f>IFERROR(INDEX('Scalars5.10.22'!$E$2:$E$969,MATCH($A19&amp;$B19&amp;L$2,'Scalars5.10.22'!$F$2:$F$969,0),1),"")</f>
        <v>60032844104.018028</v>
      </c>
      <c r="M19" s="42">
        <f>IFERROR(INDEX('Scalars5.10.22'!$E$2:$E$969,MATCH($A19&amp;$B19&amp;M$2,'Scalars5.10.22'!$F$2:$F$969,0),1),"")</f>
        <v>63665391108.794479</v>
      </c>
      <c r="N19" s="42">
        <f>IFERROR(INDEX('Scalars5.10.22'!$E$2:$E$969,MATCH($A19&amp;$B19&amp;N$2,'Scalars5.10.22'!$F$2:$F$969,0),1),"")</f>
        <v>65803251670.45665</v>
      </c>
      <c r="O19" s="42">
        <f>IFERROR(INDEX('Scalars5.10.22'!$E$2:$E$969,MATCH($A19&amp;$B19&amp;O$2,'Scalars5.10.22'!$F$2:$F$969,0),1),"")</f>
        <v>67658133304.790581</v>
      </c>
      <c r="P19" s="42">
        <f>IFERROR(INDEX('Scalars5.10.22'!$E$2:$E$969,MATCH($A19&amp;$B19&amp;P$2,'Scalars5.10.22'!$F$2:$F$969,0),1),"")</f>
        <v>69758081767.654816</v>
      </c>
      <c r="Q19" s="42">
        <f>IFERROR(INDEX('Scalars5.10.22'!$E$2:$E$969,MATCH($A19&amp;$B19&amp;Q$2,'Scalars5.10.22'!$F$2:$F$969,0),1),"")</f>
        <v>72062261231.019745</v>
      </c>
      <c r="R19" s="42">
        <f>IFERROR(INDEX('Scalars5.10.22'!$E$2:$E$969,MATCH($A19&amp;$B19&amp;R$2,'Scalars5.10.22'!$F$2:$F$969,0),1),"")</f>
        <v>73655817148.027771</v>
      </c>
      <c r="S19" s="42">
        <f>IFERROR(INDEX('Scalars5.10.22'!$E$2:$E$969,MATCH($A19&amp;$B19&amp;S$2,'Scalars5.10.22'!$F$2:$F$969,0),1),"")</f>
        <v>75009676226.761124</v>
      </c>
      <c r="T19" s="45">
        <f t="shared" si="17"/>
        <v>80791168956.777832</v>
      </c>
      <c r="U19" s="45">
        <f t="shared" si="18"/>
        <v>126463484574.36621</v>
      </c>
      <c r="V19" s="45">
        <f t="shared" si="18"/>
        <v>172135800191.95471</v>
      </c>
      <c r="W19" s="17">
        <f t="shared" si="29"/>
        <v>5.5679843382975887E-2</v>
      </c>
      <c r="X19" s="17">
        <f t="shared" si="28"/>
        <v>0.33564685694428198</v>
      </c>
      <c r="Y19" s="17">
        <f t="shared" si="14"/>
        <v>0.4100154647539036</v>
      </c>
      <c r="Z19" s="38">
        <f t="shared" si="21"/>
        <v>1.3919960845743971E-3</v>
      </c>
      <c r="AA19" s="38">
        <f t="shared" si="15"/>
        <v>8.3911714236070498E-3</v>
      </c>
      <c r="AB19" s="38">
        <f t="shared" si="22"/>
        <v>5.1251933094237949E-3</v>
      </c>
      <c r="AC19" s="17">
        <v>0</v>
      </c>
      <c r="AI19" s="45">
        <f t="shared" si="23"/>
        <v>80791168956.777832</v>
      </c>
      <c r="AJ19" s="45">
        <f t="shared" si="23"/>
        <v>126463484574.36621</v>
      </c>
      <c r="AK19" s="45">
        <f t="shared" si="23"/>
        <v>172135800191.95471</v>
      </c>
    </row>
    <row r="20" spans="1:37" x14ac:dyDescent="0.25">
      <c r="A20" t="str">
        <f t="shared" si="24"/>
        <v>elecSD_refCosts</v>
      </c>
      <c r="B20" s="12" t="s">
        <v>135</v>
      </c>
      <c r="C20" s="16"/>
      <c r="D20" t="str">
        <f>IFERROR(INDEX('Scalars5.10.22'!$E$2:$E$969,MATCH($A20&amp;$B20&amp;D$2,'Scalars5.10.22'!$F$2:$F$969,0),1),"")</f>
        <v/>
      </c>
      <c r="E20" t="str">
        <f>IFERROR(INDEX('Scalars5.10.22'!$E$2:$E$969,MATCH($A20&amp;$B20&amp;E$2,'Scalars5.10.22'!$F$2:$F$969,0),1),"")</f>
        <v/>
      </c>
      <c r="F20" t="str">
        <f>IFERROR(INDEX('Scalars5.10.22'!$E$2:$E$969,MATCH($A20&amp;$B20&amp;F$2,'Scalars5.10.22'!$F$2:$F$969,0),1),"")</f>
        <v/>
      </c>
      <c r="G20" t="str">
        <f>IFERROR(INDEX('Scalars5.10.22'!$E$2:$E$969,MATCH($A20&amp;$B20&amp;G$2,'Scalars5.10.22'!$F$2:$F$969,0),1),"")</f>
        <v/>
      </c>
      <c r="H20" t="str">
        <f>IFERROR(INDEX('Scalars5.10.22'!$E$2:$E$969,MATCH($A20&amp;$B20&amp;H$2,'Scalars5.10.22'!$F$2:$F$969,0),1),"")</f>
        <v/>
      </c>
      <c r="I20" t="str">
        <f>IFERROR(INDEX('Scalars5.10.22'!$E$2:$E$969,MATCH($A20&amp;$B20&amp;I$2,'Scalars5.10.22'!$F$2:$F$969,0),1),"")</f>
        <v/>
      </c>
      <c r="J20" t="str">
        <f>IFERROR(INDEX('Scalars5.10.22'!$E$2:$E$969,MATCH($A20&amp;$B20&amp;J$2,'Scalars5.10.22'!$F$2:$F$969,0),1),"")</f>
        <v/>
      </c>
      <c r="K20" t="str">
        <f>IFERROR(INDEX('Scalars5.10.22'!$E$2:$E$969,MATCH($A20&amp;$B20&amp;K$2,'Scalars5.10.22'!$F$2:$F$969,0),1),"")</f>
        <v/>
      </c>
      <c r="L20" t="str">
        <f>IFERROR(INDEX('Scalars5.10.22'!$E$2:$E$969,MATCH($A20&amp;$B20&amp;L$2,'Scalars5.10.22'!$F$2:$F$969,0),1),"")</f>
        <v/>
      </c>
      <c r="M20" t="str">
        <f>IFERROR(INDEX('Scalars5.10.22'!$E$2:$E$969,MATCH($A20&amp;$B20&amp;M$2,'Scalars5.10.22'!$F$2:$F$969,0),1),"")</f>
        <v/>
      </c>
      <c r="N20" t="str">
        <f>IFERROR(INDEX('Scalars5.10.22'!$E$2:$E$969,MATCH($A20&amp;$B20&amp;N$2,'Scalars5.10.22'!$F$2:$F$969,0),1),"")</f>
        <v/>
      </c>
      <c r="O20" t="str">
        <f>IFERROR(INDEX('Scalars5.10.22'!$E$2:$E$969,MATCH($A20&amp;$B20&amp;O$2,'Scalars5.10.22'!$F$2:$F$969,0),1),"")</f>
        <v/>
      </c>
      <c r="P20" t="str">
        <f>IFERROR(INDEX('Scalars5.10.22'!$E$2:$E$969,MATCH($A20&amp;$B20&amp;P$2,'Scalars5.10.22'!$F$2:$F$969,0),1),"")</f>
        <v/>
      </c>
      <c r="Q20" t="str">
        <f>IFERROR(INDEX('Scalars5.10.22'!$E$2:$E$969,MATCH($A20&amp;$B20&amp;Q$2,'Scalars5.10.22'!$F$2:$F$969,0),1),"")</f>
        <v/>
      </c>
      <c r="R20" t="str">
        <f>IFERROR(INDEX('Scalars5.10.22'!$E$2:$E$969,MATCH($A20&amp;$B20&amp;R$2,'Scalars5.10.22'!$F$2:$F$969,0),1),"")</f>
        <v/>
      </c>
      <c r="S20" t="str">
        <f>IFERROR(INDEX('Scalars5.10.22'!$E$2:$E$969,MATCH($A20&amp;$B20&amp;S$2,'Scalars5.10.22'!$F$2:$F$969,0),1),"")</f>
        <v/>
      </c>
    </row>
  </sheetData>
  <mergeCells count="2">
    <mergeCell ref="W1:Y1"/>
    <mergeCell ref="Z1:AB1"/>
  </mergeCells>
  <conditionalFormatting sqref="B2">
    <cfRule type="expression" dxfId="14" priority="2">
      <formula xml:space="preserve"> IF( $D2 = 1, 1, 0)</formula>
    </cfRule>
  </conditionalFormatting>
  <conditionalFormatting sqref="B12">
    <cfRule type="expression" dxfId="13" priority="1">
      <formula xml:space="preserve"> IF( $D12 = 1, 1, 0)</formula>
    </cfRule>
  </conditionalFormatting>
  <dataValidations count="2">
    <dataValidation type="list" allowBlank="1" showInputMessage="1" showErrorMessage="1" sqref="AF13 AF3" xr:uid="{65E442B1-BD43-48DB-9718-CBD6502473A4}">
      <formula1>$Z$2:$AC$2</formula1>
    </dataValidation>
    <dataValidation type="list" allowBlank="1" showInputMessage="1" showErrorMessage="1" sqref="AF4 AF14" xr:uid="{F7D1D766-92ED-4E8D-BD6A-6443CBEB61B4}">
      <formula1>$AM$3:$AM$4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FC87-BCDD-46BA-BBB6-7463BB5C8F81}">
  <dimension ref="A1:AM30"/>
  <sheetViews>
    <sheetView zoomScale="55" zoomScaleNormal="55" workbookViewId="0">
      <selection activeCell="V29" sqref="V23:V29"/>
    </sheetView>
  </sheetViews>
  <sheetFormatPr defaultRowHeight="15" x14ac:dyDescent="0.25"/>
  <cols>
    <col min="1" max="1" width="18.85546875" bestFit="1" customWidth="1"/>
    <col min="31" max="31" width="12.42578125" bestFit="1" customWidth="1"/>
    <col min="35" max="35" width="20.140625" bestFit="1" customWidth="1"/>
    <col min="36" max="37" width="10.140625" bestFit="1" customWidth="1"/>
  </cols>
  <sheetData>
    <row r="1" spans="1:39" x14ac:dyDescent="0.25">
      <c r="W1" s="108" t="s">
        <v>140</v>
      </c>
      <c r="X1" s="108"/>
      <c r="Y1" s="108"/>
      <c r="Z1" s="108" t="s">
        <v>144</v>
      </c>
      <c r="AA1" s="108"/>
      <c r="AB1" s="108"/>
      <c r="AC1" s="108"/>
      <c r="AD1" s="18"/>
      <c r="AE1" s="44"/>
      <c r="AI1" t="s">
        <v>155</v>
      </c>
    </row>
    <row r="2" spans="1:39" x14ac:dyDescent="0.25">
      <c r="A2" t="s">
        <v>94</v>
      </c>
      <c r="B2" s="1"/>
      <c r="C2" s="13">
        <v>2010</v>
      </c>
      <c r="D2" s="13">
        <v>2015</v>
      </c>
      <c r="E2" s="13">
        <v>2020</v>
      </c>
      <c r="F2" s="13">
        <v>2025</v>
      </c>
      <c r="G2" s="13">
        <v>2030</v>
      </c>
      <c r="H2" s="13">
        <v>2035</v>
      </c>
      <c r="I2" s="13">
        <v>2040</v>
      </c>
      <c r="J2" s="13">
        <v>2045</v>
      </c>
      <c r="K2" s="13">
        <v>2050</v>
      </c>
      <c r="L2" s="13">
        <v>2055</v>
      </c>
      <c r="M2" s="13">
        <v>2060</v>
      </c>
      <c r="N2" s="13">
        <v>2065</v>
      </c>
      <c r="O2" s="13">
        <v>2070</v>
      </c>
      <c r="P2" s="13">
        <v>2075</v>
      </c>
      <c r="Q2" s="13">
        <v>2080</v>
      </c>
      <c r="R2" s="13">
        <v>2085</v>
      </c>
      <c r="S2" s="13">
        <v>2090</v>
      </c>
      <c r="T2" s="14">
        <v>2100</v>
      </c>
      <c r="U2" s="14">
        <v>2200</v>
      </c>
      <c r="V2" s="14">
        <v>2300</v>
      </c>
      <c r="W2" t="s">
        <v>143</v>
      </c>
      <c r="X2" t="s">
        <v>141</v>
      </c>
      <c r="Y2" t="s">
        <v>142</v>
      </c>
      <c r="Z2" t="s">
        <v>143</v>
      </c>
      <c r="AA2" t="s">
        <v>141</v>
      </c>
      <c r="AB2" t="s">
        <v>142</v>
      </c>
      <c r="AC2" t="s">
        <v>151</v>
      </c>
      <c r="AF2" t="s">
        <v>150</v>
      </c>
      <c r="AI2" s="14">
        <v>2100</v>
      </c>
      <c r="AJ2" s="14">
        <v>2200</v>
      </c>
      <c r="AK2" s="14">
        <v>2300</v>
      </c>
    </row>
    <row r="3" spans="1:39" x14ac:dyDescent="0.25">
      <c r="A3" t="str">
        <f>A2</f>
        <v>rail_growth_factor</v>
      </c>
      <c r="B3" s="12" t="s">
        <v>128</v>
      </c>
      <c r="C3" s="15" t="str">
        <f>IFERROR(INDEX('Scalars5.10.22'!$E$2:$E$969,MATCH($A3&amp;$B3&amp;C$2,'Scalars5.10.22'!$F$2:$F$969,0),1),"")</f>
        <v/>
      </c>
      <c r="D3" s="15" t="str">
        <f>IFERROR(INDEX('Scalars5.10.22'!$E$2:$E$969,MATCH($A3&amp;$B3&amp;D$2,'Scalars5.10.22'!$F$2:$F$969,0),1),"")</f>
        <v/>
      </c>
      <c r="E3" s="15" t="str">
        <f>IFERROR(INDEX('Scalars5.10.22'!$E$2:$E$969,MATCH($A3&amp;$B3&amp;E$2,'Scalars5.10.22'!$F$2:$F$969,0),1),"")</f>
        <v/>
      </c>
      <c r="F3" s="15" t="str">
        <f>IFERROR(INDEX('Scalars5.10.22'!$E$2:$E$969,MATCH($A3&amp;$B3&amp;F$2,'Scalars5.10.22'!$F$2:$F$969,0),1),"")</f>
        <v/>
      </c>
      <c r="G3" s="15" t="str">
        <f>IFERROR(INDEX('Scalars5.10.22'!$E$2:$E$969,MATCH($A3&amp;$B3&amp;G$2,'Scalars5.10.22'!$F$2:$F$969,0),1),"")</f>
        <v/>
      </c>
      <c r="H3" s="15" t="str">
        <f>IFERROR(INDEX('Scalars5.10.22'!$E$2:$E$969,MATCH($A3&amp;$B3&amp;H$2,'Scalars5.10.22'!$F$2:$F$969,0),1),"")</f>
        <v/>
      </c>
      <c r="I3" s="15" t="str">
        <f>IFERROR(INDEX('Scalars5.10.22'!$E$2:$E$969,MATCH($A3&amp;$B3&amp;I$2,'Scalars5.10.22'!$F$2:$F$969,0),1),"")</f>
        <v/>
      </c>
      <c r="J3" s="15" t="str">
        <f>IFERROR(INDEX('Scalars5.10.22'!$E$2:$E$969,MATCH($A3&amp;$B3&amp;J$2,'Scalars5.10.22'!$F$2:$F$969,0),1),"")</f>
        <v/>
      </c>
      <c r="K3" s="15" t="str">
        <f>IFERROR(INDEX('Scalars5.10.22'!$E$2:$E$969,MATCH($A3&amp;$B3&amp;K$2,'Scalars5.10.22'!$F$2:$F$969,0),1),"")</f>
        <v/>
      </c>
      <c r="L3" s="15" t="str">
        <f>IFERROR(INDEX('Scalars5.10.22'!$E$2:$E$969,MATCH($A3&amp;$B3&amp;L$2,'Scalars5.10.22'!$F$2:$F$969,0),1),"")</f>
        <v/>
      </c>
      <c r="M3" s="15" t="str">
        <f>IFERROR(INDEX('Scalars5.10.22'!$E$2:$E$969,MATCH($A3&amp;$B3&amp;M$2,'Scalars5.10.22'!$F$2:$F$969,0),1),"")</f>
        <v/>
      </c>
      <c r="N3" s="15" t="str">
        <f>IFERROR(INDEX('Scalars5.10.22'!$E$2:$E$969,MATCH($A3&amp;$B3&amp;N$2,'Scalars5.10.22'!$F$2:$F$969,0),1),"")</f>
        <v/>
      </c>
      <c r="O3" s="15" t="str">
        <f>IFERROR(INDEX('Scalars5.10.22'!$E$2:$E$969,MATCH($A3&amp;$B3&amp;O$2,'Scalars5.10.22'!$F$2:$F$969,0),1),"")</f>
        <v/>
      </c>
      <c r="P3" s="15" t="str">
        <f>IFERROR(INDEX('Scalars5.10.22'!$E$2:$E$969,MATCH($A3&amp;$B3&amp;P$2,'Scalars5.10.22'!$F$2:$F$969,0),1),"")</f>
        <v/>
      </c>
      <c r="Q3" s="15" t="str">
        <f>IFERROR(INDEX('Scalars5.10.22'!$E$2:$E$969,MATCH($A3&amp;$B3&amp;Q$2,'Scalars5.10.22'!$F$2:$F$969,0),1),"")</f>
        <v/>
      </c>
      <c r="R3" s="15" t="str">
        <f>IFERROR(INDEX('Scalars5.10.22'!$E$2:$E$969,MATCH($A3&amp;$B3&amp;R$2,'Scalars5.10.22'!$F$2:$F$969,0),1),"")</f>
        <v/>
      </c>
      <c r="S3" s="15" t="str">
        <f>IFERROR(INDEX('Scalars5.10.22'!$E$2:$E$969,MATCH($A3&amp;$B3&amp;S$2,'Scalars5.10.22'!$F$2:$F$969,0),1),"")</f>
        <v/>
      </c>
      <c r="T3" s="15"/>
      <c r="U3" s="15"/>
      <c r="V3" s="15"/>
      <c r="W3" s="17"/>
      <c r="X3" s="17"/>
      <c r="Y3" s="17"/>
      <c r="Z3" s="38"/>
      <c r="AA3" s="38"/>
      <c r="AB3" s="38"/>
      <c r="AE3" t="s">
        <v>158</v>
      </c>
      <c r="AF3" s="40" t="s">
        <v>141</v>
      </c>
      <c r="AI3" s="41"/>
      <c r="AJ3" s="41"/>
      <c r="AK3" s="41"/>
      <c r="AM3" t="s">
        <v>156</v>
      </c>
    </row>
    <row r="4" spans="1:39" x14ac:dyDescent="0.25">
      <c r="A4" t="str">
        <f>A3</f>
        <v>rail_growth_factor</v>
      </c>
      <c r="B4" s="12" t="s">
        <v>129</v>
      </c>
      <c r="C4" s="15" t="str">
        <f>IFERROR(INDEX('Scalars5.10.22'!$E$2:$E$969,MATCH($A4&amp;$B4&amp;C$2,'Scalars5.10.22'!$F$2:$F$969,0),1),"")</f>
        <v/>
      </c>
      <c r="D4" s="15" t="str">
        <f>IFERROR(INDEX('Scalars5.10.22'!$E$2:$E$969,MATCH($A4&amp;$B4&amp;D$2,'Scalars5.10.22'!$F$2:$F$969,0),1),"")</f>
        <v/>
      </c>
      <c r="E4" s="15" t="str">
        <f>IFERROR(INDEX('Scalars5.10.22'!$E$2:$E$969,MATCH($A4&amp;$B4&amp;E$2,'Scalars5.10.22'!$F$2:$F$969,0),1),"")</f>
        <v/>
      </c>
      <c r="F4" s="15" t="str">
        <f>IFERROR(INDEX('Scalars5.10.22'!$E$2:$E$969,MATCH($A4&amp;$B4&amp;F$2,'Scalars5.10.22'!$F$2:$F$969,0),1),"")</f>
        <v/>
      </c>
      <c r="G4" s="15" t="str">
        <f>IFERROR(INDEX('Scalars5.10.22'!$E$2:$E$969,MATCH($A4&amp;$B4&amp;G$2,'Scalars5.10.22'!$F$2:$F$969,0),1),"")</f>
        <v/>
      </c>
      <c r="H4" s="15" t="str">
        <f>IFERROR(INDEX('Scalars5.10.22'!$E$2:$E$969,MATCH($A4&amp;$B4&amp;H$2,'Scalars5.10.22'!$F$2:$F$969,0),1),"")</f>
        <v/>
      </c>
      <c r="I4" s="15" t="str">
        <f>IFERROR(INDEX('Scalars5.10.22'!$E$2:$E$969,MATCH($A4&amp;$B4&amp;I$2,'Scalars5.10.22'!$F$2:$F$969,0),1),"")</f>
        <v/>
      </c>
      <c r="J4" s="15" t="str">
        <f>IFERROR(INDEX('Scalars5.10.22'!$E$2:$E$969,MATCH($A4&amp;$B4&amp;J$2,'Scalars5.10.22'!$F$2:$F$969,0),1),"")</f>
        <v/>
      </c>
      <c r="K4" s="15" t="str">
        <f>IFERROR(INDEX('Scalars5.10.22'!$E$2:$E$969,MATCH($A4&amp;$B4&amp;K$2,'Scalars5.10.22'!$F$2:$F$969,0),1),"")</f>
        <v/>
      </c>
      <c r="L4" s="15" t="str">
        <f>IFERROR(INDEX('Scalars5.10.22'!$E$2:$E$969,MATCH($A4&amp;$B4&amp;L$2,'Scalars5.10.22'!$F$2:$F$969,0),1),"")</f>
        <v/>
      </c>
      <c r="M4" s="15" t="str">
        <f>IFERROR(INDEX('Scalars5.10.22'!$E$2:$E$969,MATCH($A4&amp;$B4&amp;M$2,'Scalars5.10.22'!$F$2:$F$969,0),1),"")</f>
        <v/>
      </c>
      <c r="N4" s="15" t="str">
        <f>IFERROR(INDEX('Scalars5.10.22'!$E$2:$E$969,MATCH($A4&amp;$B4&amp;N$2,'Scalars5.10.22'!$F$2:$F$969,0),1),"")</f>
        <v/>
      </c>
      <c r="O4" s="15" t="str">
        <f>IFERROR(INDEX('Scalars5.10.22'!$E$2:$E$969,MATCH($A4&amp;$B4&amp;O$2,'Scalars5.10.22'!$F$2:$F$969,0),1),"")</f>
        <v/>
      </c>
      <c r="P4" s="15" t="str">
        <f>IFERROR(INDEX('Scalars5.10.22'!$E$2:$E$969,MATCH($A4&amp;$B4&amp;P$2,'Scalars5.10.22'!$F$2:$F$969,0),1),"")</f>
        <v/>
      </c>
      <c r="Q4" s="15" t="str">
        <f>IFERROR(INDEX('Scalars5.10.22'!$E$2:$E$969,MATCH($A4&amp;$B4&amp;Q$2,'Scalars5.10.22'!$F$2:$F$969,0),1),"")</f>
        <v/>
      </c>
      <c r="R4" s="15" t="str">
        <f>IFERROR(INDEX('Scalars5.10.22'!$E$2:$E$969,MATCH($A4&amp;$B4&amp;R$2,'Scalars5.10.22'!$F$2:$F$969,0),1),"")</f>
        <v/>
      </c>
      <c r="S4" s="15" t="str">
        <f>IFERROR(INDEX('Scalars5.10.22'!$E$2:$E$969,MATCH($A4&amp;$B4&amp;S$2,'Scalars5.10.22'!$F$2:$F$969,0),1),"")</f>
        <v/>
      </c>
      <c r="T4" s="15"/>
      <c r="U4" s="15"/>
      <c r="V4" s="15"/>
      <c r="W4" s="17"/>
      <c r="X4" s="17"/>
      <c r="Y4" s="17"/>
      <c r="Z4" s="38"/>
      <c r="AA4" s="38"/>
      <c r="AB4" s="38"/>
      <c r="AE4" t="s">
        <v>159</v>
      </c>
      <c r="AF4" s="40" t="s">
        <v>157</v>
      </c>
      <c r="AI4" s="41"/>
      <c r="AJ4" s="41"/>
      <c r="AK4" s="41"/>
      <c r="AM4" t="s">
        <v>157</v>
      </c>
    </row>
    <row r="5" spans="1:39" x14ac:dyDescent="0.25">
      <c r="A5" t="str">
        <f t="shared" ref="A5:A10" si="0">A4</f>
        <v>rail_growth_factor</v>
      </c>
      <c r="B5" s="12" t="s">
        <v>130</v>
      </c>
      <c r="C5" s="15" t="str">
        <f>IFERROR(INDEX('Scalars5.10.22'!$E$2:$E$969,MATCH($A5&amp;$B5&amp;C$2,'Scalars5.10.22'!$F$2:$F$969,0),1),"")</f>
        <v/>
      </c>
      <c r="D5" s="15" t="str">
        <f>IFERROR(INDEX('Scalars5.10.22'!$E$2:$E$969,MATCH($A5&amp;$B5&amp;D$2,'Scalars5.10.22'!$F$2:$F$969,0),1),"")</f>
        <v/>
      </c>
      <c r="E5" s="15" t="str">
        <f>IFERROR(INDEX('Scalars5.10.22'!$E$2:$E$969,MATCH($A5&amp;$B5&amp;E$2,'Scalars5.10.22'!$F$2:$F$969,0),1),"")</f>
        <v/>
      </c>
      <c r="F5" s="15" t="str">
        <f>IFERROR(INDEX('Scalars5.10.22'!$E$2:$E$969,MATCH($A5&amp;$B5&amp;F$2,'Scalars5.10.22'!$F$2:$F$969,0),1),"")</f>
        <v/>
      </c>
      <c r="G5" s="15" t="str">
        <f>IFERROR(INDEX('Scalars5.10.22'!$E$2:$E$969,MATCH($A5&amp;$B5&amp;G$2,'Scalars5.10.22'!$F$2:$F$969,0),1),"")</f>
        <v/>
      </c>
      <c r="H5" s="15" t="str">
        <f>IFERROR(INDEX('Scalars5.10.22'!$E$2:$E$969,MATCH($A5&amp;$B5&amp;H$2,'Scalars5.10.22'!$F$2:$F$969,0),1),"")</f>
        <v/>
      </c>
      <c r="I5" s="15" t="str">
        <f>IFERROR(INDEX('Scalars5.10.22'!$E$2:$E$969,MATCH($A5&amp;$B5&amp;I$2,'Scalars5.10.22'!$F$2:$F$969,0),1),"")</f>
        <v/>
      </c>
      <c r="J5" s="15" t="str">
        <f>IFERROR(INDEX('Scalars5.10.22'!$E$2:$E$969,MATCH($A5&amp;$B5&amp;J$2,'Scalars5.10.22'!$F$2:$F$969,0),1),"")</f>
        <v/>
      </c>
      <c r="K5" s="15" t="str">
        <f>IFERROR(INDEX('Scalars5.10.22'!$E$2:$E$969,MATCH($A5&amp;$B5&amp;K$2,'Scalars5.10.22'!$F$2:$F$969,0),1),"")</f>
        <v/>
      </c>
      <c r="L5" s="15" t="str">
        <f>IFERROR(INDEX('Scalars5.10.22'!$E$2:$E$969,MATCH($A5&amp;$B5&amp;L$2,'Scalars5.10.22'!$F$2:$F$969,0),1),"")</f>
        <v/>
      </c>
      <c r="M5" s="15" t="str">
        <f>IFERROR(INDEX('Scalars5.10.22'!$E$2:$E$969,MATCH($A5&amp;$B5&amp;M$2,'Scalars5.10.22'!$F$2:$F$969,0),1),"")</f>
        <v/>
      </c>
      <c r="N5" s="15" t="str">
        <f>IFERROR(INDEX('Scalars5.10.22'!$E$2:$E$969,MATCH($A5&amp;$B5&amp;N$2,'Scalars5.10.22'!$F$2:$F$969,0),1),"")</f>
        <v/>
      </c>
      <c r="O5" s="15" t="str">
        <f>IFERROR(INDEX('Scalars5.10.22'!$E$2:$E$969,MATCH($A5&amp;$B5&amp;O$2,'Scalars5.10.22'!$F$2:$F$969,0),1),"")</f>
        <v/>
      </c>
      <c r="P5" s="15" t="str">
        <f>IFERROR(INDEX('Scalars5.10.22'!$E$2:$E$969,MATCH($A5&amp;$B5&amp;P$2,'Scalars5.10.22'!$F$2:$F$969,0),1),"")</f>
        <v/>
      </c>
      <c r="Q5" s="15" t="str">
        <f>IFERROR(INDEX('Scalars5.10.22'!$E$2:$E$969,MATCH($A5&amp;$B5&amp;Q$2,'Scalars5.10.22'!$F$2:$F$969,0),1),"")</f>
        <v/>
      </c>
      <c r="R5" s="15" t="str">
        <f>IFERROR(INDEX('Scalars5.10.22'!$E$2:$E$969,MATCH($A5&amp;$B5&amp;R$2,'Scalars5.10.22'!$F$2:$F$969,0),1),"")</f>
        <v/>
      </c>
      <c r="S5" s="15" t="str">
        <f>IFERROR(INDEX('Scalars5.10.22'!$E$2:$E$969,MATCH($A5&amp;$B5&amp;S$2,'Scalars5.10.22'!$F$2:$F$969,0),1),"")</f>
        <v/>
      </c>
      <c r="T5" s="16"/>
      <c r="U5" s="15"/>
      <c r="V5" s="15"/>
      <c r="W5" s="17"/>
      <c r="X5" s="17"/>
      <c r="Y5" s="17"/>
      <c r="Z5" s="38"/>
      <c r="AA5" s="38"/>
      <c r="AB5" s="38"/>
      <c r="AI5" s="41"/>
      <c r="AJ5" s="41"/>
      <c r="AK5" s="41"/>
    </row>
    <row r="6" spans="1:39" x14ac:dyDescent="0.25">
      <c r="A6" t="str">
        <f t="shared" si="0"/>
        <v>rail_growth_factor</v>
      </c>
      <c r="B6" s="12" t="s">
        <v>131</v>
      </c>
      <c r="C6" s="15" t="str">
        <f>IFERROR(INDEX('Scalars5.10.22'!$E$2:$E$969,MATCH($A6&amp;$B6&amp;C$2,'Scalars5.10.22'!$F$2:$F$969,0),1),"")</f>
        <v/>
      </c>
      <c r="D6" s="15" t="str">
        <f>IFERROR(INDEX('Scalars5.10.22'!$E$2:$E$969,MATCH($A6&amp;$B6&amp;D$2,'Scalars5.10.22'!$F$2:$F$969,0),1),"")</f>
        <v/>
      </c>
      <c r="E6" s="15" t="str">
        <f>IFERROR(INDEX('Scalars5.10.22'!$E$2:$E$969,MATCH($A6&amp;$B6&amp;E$2,'Scalars5.10.22'!$F$2:$F$969,0),1),"")</f>
        <v/>
      </c>
      <c r="F6" s="15" t="str">
        <f>IFERROR(INDEX('Scalars5.10.22'!$E$2:$E$969,MATCH($A6&amp;$B6&amp;F$2,'Scalars5.10.22'!$F$2:$F$969,0),1),"")</f>
        <v/>
      </c>
      <c r="G6" s="15" t="str">
        <f>IFERROR(INDEX('Scalars5.10.22'!$E$2:$E$969,MATCH($A6&amp;$B6&amp;G$2,'Scalars5.10.22'!$F$2:$F$969,0),1),"")</f>
        <v/>
      </c>
      <c r="H6" s="15" t="str">
        <f>IFERROR(INDEX('Scalars5.10.22'!$E$2:$E$969,MATCH($A6&amp;$B6&amp;H$2,'Scalars5.10.22'!$F$2:$F$969,0),1),"")</f>
        <v/>
      </c>
      <c r="I6" s="15" t="str">
        <f>IFERROR(INDEX('Scalars5.10.22'!$E$2:$E$969,MATCH($A6&amp;$B6&amp;I$2,'Scalars5.10.22'!$F$2:$F$969,0),1),"")</f>
        <v/>
      </c>
      <c r="J6" s="15" t="str">
        <f>IFERROR(INDEX('Scalars5.10.22'!$E$2:$E$969,MATCH($A6&amp;$B6&amp;J$2,'Scalars5.10.22'!$F$2:$F$969,0),1),"")</f>
        <v/>
      </c>
      <c r="K6" s="15" t="str">
        <f>IFERROR(INDEX('Scalars5.10.22'!$E$2:$E$969,MATCH($A6&amp;$B6&amp;K$2,'Scalars5.10.22'!$F$2:$F$969,0),1),"")</f>
        <v/>
      </c>
      <c r="L6" s="15" t="str">
        <f>IFERROR(INDEX('Scalars5.10.22'!$E$2:$E$969,MATCH($A6&amp;$B6&amp;L$2,'Scalars5.10.22'!$F$2:$F$969,0),1),"")</f>
        <v/>
      </c>
      <c r="M6" s="15" t="str">
        <f>IFERROR(INDEX('Scalars5.10.22'!$E$2:$E$969,MATCH($A6&amp;$B6&amp;M$2,'Scalars5.10.22'!$F$2:$F$969,0),1),"")</f>
        <v/>
      </c>
      <c r="N6" s="15" t="str">
        <f>IFERROR(INDEX('Scalars5.10.22'!$E$2:$E$969,MATCH($A6&amp;$B6&amp;N$2,'Scalars5.10.22'!$F$2:$F$969,0),1),"")</f>
        <v/>
      </c>
      <c r="O6" s="15" t="str">
        <f>IFERROR(INDEX('Scalars5.10.22'!$E$2:$E$969,MATCH($A6&amp;$B6&amp;O$2,'Scalars5.10.22'!$F$2:$F$969,0),1),"")</f>
        <v/>
      </c>
      <c r="P6" s="15" t="str">
        <f>IFERROR(INDEX('Scalars5.10.22'!$E$2:$E$969,MATCH($A6&amp;$B6&amp;P$2,'Scalars5.10.22'!$F$2:$F$969,0),1),"")</f>
        <v/>
      </c>
      <c r="Q6" s="15" t="str">
        <f>IFERROR(INDEX('Scalars5.10.22'!$E$2:$E$969,MATCH($A6&amp;$B6&amp;Q$2,'Scalars5.10.22'!$F$2:$F$969,0),1),"")</f>
        <v/>
      </c>
      <c r="R6" s="15" t="str">
        <f>IFERROR(INDEX('Scalars5.10.22'!$E$2:$E$969,MATCH($A6&amp;$B6&amp;R$2,'Scalars5.10.22'!$F$2:$F$969,0),1),"")</f>
        <v/>
      </c>
      <c r="S6" s="15" t="str">
        <f>IFERROR(INDEX('Scalars5.10.22'!$E$2:$E$969,MATCH($A6&amp;$B6&amp;S$2,'Scalars5.10.22'!$F$2:$F$969,0),1),"")</f>
        <v/>
      </c>
      <c r="T6" s="15"/>
      <c r="U6" s="15"/>
      <c r="V6" s="15"/>
      <c r="W6" s="17"/>
      <c r="X6" s="17"/>
      <c r="Y6" s="17"/>
      <c r="Z6" s="38"/>
      <c r="AA6" s="38"/>
      <c r="AB6" s="38"/>
      <c r="AI6" s="41"/>
      <c r="AJ6" s="41"/>
      <c r="AK6" s="41"/>
    </row>
    <row r="7" spans="1:39" x14ac:dyDescent="0.25">
      <c r="A7" t="str">
        <f t="shared" si="0"/>
        <v>rail_growth_factor</v>
      </c>
      <c r="B7" s="12" t="s">
        <v>132</v>
      </c>
      <c r="C7" s="15" t="str">
        <f>IFERROR(INDEX('Scalars5.10.22'!$E$2:$E$969,MATCH($A7&amp;$B7&amp;C$2,'Scalars5.10.22'!$F$2:$F$969,0),1),"")</f>
        <v/>
      </c>
      <c r="D7" s="15" t="str">
        <f>IFERROR(INDEX('Scalars5.10.22'!$E$2:$E$969,MATCH($A7&amp;$B7&amp;D$2,'Scalars5.10.22'!$F$2:$F$969,0),1),"")</f>
        <v/>
      </c>
      <c r="E7" s="15" t="str">
        <f>IFERROR(INDEX('Scalars5.10.22'!$E$2:$E$969,MATCH($A7&amp;$B7&amp;E$2,'Scalars5.10.22'!$F$2:$F$969,0),1),"")</f>
        <v/>
      </c>
      <c r="F7" s="15" t="str">
        <f>IFERROR(INDEX('Scalars5.10.22'!$E$2:$E$969,MATCH($A7&amp;$B7&amp;F$2,'Scalars5.10.22'!$F$2:$F$969,0),1),"")</f>
        <v/>
      </c>
      <c r="G7" s="15" t="str">
        <f>IFERROR(INDEX('Scalars5.10.22'!$E$2:$E$969,MATCH($A7&amp;$B7&amp;G$2,'Scalars5.10.22'!$F$2:$F$969,0),1),"")</f>
        <v/>
      </c>
      <c r="H7" s="15" t="str">
        <f>IFERROR(INDEX('Scalars5.10.22'!$E$2:$E$969,MATCH($A7&amp;$B7&amp;H$2,'Scalars5.10.22'!$F$2:$F$969,0),1),"")</f>
        <v/>
      </c>
      <c r="I7" s="15" t="str">
        <f>IFERROR(INDEX('Scalars5.10.22'!$E$2:$E$969,MATCH($A7&amp;$B7&amp;I$2,'Scalars5.10.22'!$F$2:$F$969,0),1),"")</f>
        <v/>
      </c>
      <c r="J7" s="15" t="str">
        <f>IFERROR(INDEX('Scalars5.10.22'!$E$2:$E$969,MATCH($A7&amp;$B7&amp;J$2,'Scalars5.10.22'!$F$2:$F$969,0),1),"")</f>
        <v/>
      </c>
      <c r="K7" s="15" t="str">
        <f>IFERROR(INDEX('Scalars5.10.22'!$E$2:$E$969,MATCH($A7&amp;$B7&amp;K$2,'Scalars5.10.22'!$F$2:$F$969,0),1),"")</f>
        <v/>
      </c>
      <c r="L7" s="15" t="str">
        <f>IFERROR(INDEX('Scalars5.10.22'!$E$2:$E$969,MATCH($A7&amp;$B7&amp;L$2,'Scalars5.10.22'!$F$2:$F$969,0),1),"")</f>
        <v/>
      </c>
      <c r="M7" s="15" t="str">
        <f>IFERROR(INDEX('Scalars5.10.22'!$E$2:$E$969,MATCH($A7&amp;$B7&amp;M$2,'Scalars5.10.22'!$F$2:$F$969,0),1),"")</f>
        <v/>
      </c>
      <c r="N7" s="15" t="str">
        <f>IFERROR(INDEX('Scalars5.10.22'!$E$2:$E$969,MATCH($A7&amp;$B7&amp;N$2,'Scalars5.10.22'!$F$2:$F$969,0),1),"")</f>
        <v/>
      </c>
      <c r="O7" s="15" t="str">
        <f>IFERROR(INDEX('Scalars5.10.22'!$E$2:$E$969,MATCH($A7&amp;$B7&amp;O$2,'Scalars5.10.22'!$F$2:$F$969,0),1),"")</f>
        <v/>
      </c>
      <c r="P7" s="15" t="str">
        <f>IFERROR(INDEX('Scalars5.10.22'!$E$2:$E$969,MATCH($A7&amp;$B7&amp;P$2,'Scalars5.10.22'!$F$2:$F$969,0),1),"")</f>
        <v/>
      </c>
      <c r="Q7" s="15" t="str">
        <f>IFERROR(INDEX('Scalars5.10.22'!$E$2:$E$969,MATCH($A7&amp;$B7&amp;Q$2,'Scalars5.10.22'!$F$2:$F$969,0),1),"")</f>
        <v/>
      </c>
      <c r="R7" s="15" t="str">
        <f>IFERROR(INDEX('Scalars5.10.22'!$E$2:$E$969,MATCH($A7&amp;$B7&amp;R$2,'Scalars5.10.22'!$F$2:$F$969,0),1),"")</f>
        <v/>
      </c>
      <c r="S7" s="15" t="str">
        <f>IFERROR(INDEX('Scalars5.10.22'!$E$2:$E$969,MATCH($A7&amp;$B7&amp;S$2,'Scalars5.10.22'!$F$2:$F$969,0),1),"")</f>
        <v/>
      </c>
      <c r="T7" s="15"/>
      <c r="U7" s="15"/>
      <c r="V7" s="15"/>
      <c r="W7" s="17"/>
      <c r="X7" s="17"/>
      <c r="Y7" s="17"/>
      <c r="Z7" s="38"/>
      <c r="AA7" s="38"/>
      <c r="AB7" s="38"/>
      <c r="AI7" s="41"/>
      <c r="AJ7" s="41"/>
      <c r="AK7" s="41"/>
    </row>
    <row r="8" spans="1:39" x14ac:dyDescent="0.25">
      <c r="A8" t="str">
        <f t="shared" si="0"/>
        <v>rail_growth_factor</v>
      </c>
      <c r="B8" s="12" t="s">
        <v>133</v>
      </c>
      <c r="C8" s="15" t="str">
        <f>IFERROR(INDEX('Scalars5.10.22'!$E$2:$E$969,MATCH($A8&amp;$B8&amp;C$2,'Scalars5.10.22'!$F$2:$F$969,0),1),"")</f>
        <v/>
      </c>
      <c r="D8" s="15" t="str">
        <f>IFERROR(INDEX('Scalars5.10.22'!$E$2:$E$969,MATCH($A8&amp;$B8&amp;D$2,'Scalars5.10.22'!$F$2:$F$969,0),1),"")</f>
        <v/>
      </c>
      <c r="E8" s="15" t="str">
        <f>IFERROR(INDEX('Scalars5.10.22'!$E$2:$E$969,MATCH($A8&amp;$B8&amp;E$2,'Scalars5.10.22'!$F$2:$F$969,0),1),"")</f>
        <v/>
      </c>
      <c r="F8" s="15" t="str">
        <f>IFERROR(INDEX('Scalars5.10.22'!$E$2:$E$969,MATCH($A8&amp;$B8&amp;F$2,'Scalars5.10.22'!$F$2:$F$969,0),1),"")</f>
        <v/>
      </c>
      <c r="G8" s="15" t="str">
        <f>IFERROR(INDEX('Scalars5.10.22'!$E$2:$E$969,MATCH($A8&amp;$B8&amp;G$2,'Scalars5.10.22'!$F$2:$F$969,0),1),"")</f>
        <v/>
      </c>
      <c r="H8" s="15" t="str">
        <f>IFERROR(INDEX('Scalars5.10.22'!$E$2:$E$969,MATCH($A8&amp;$B8&amp;H$2,'Scalars5.10.22'!$F$2:$F$969,0),1),"")</f>
        <v/>
      </c>
      <c r="I8" s="15" t="str">
        <f>IFERROR(INDEX('Scalars5.10.22'!$E$2:$E$969,MATCH($A8&amp;$B8&amp;I$2,'Scalars5.10.22'!$F$2:$F$969,0),1),"")</f>
        <v/>
      </c>
      <c r="J8" s="15" t="str">
        <f>IFERROR(INDEX('Scalars5.10.22'!$E$2:$E$969,MATCH($A8&amp;$B8&amp;J$2,'Scalars5.10.22'!$F$2:$F$969,0),1),"")</f>
        <v/>
      </c>
      <c r="K8" s="15" t="str">
        <f>IFERROR(INDEX('Scalars5.10.22'!$E$2:$E$969,MATCH($A8&amp;$B8&amp;K$2,'Scalars5.10.22'!$F$2:$F$969,0),1),"")</f>
        <v/>
      </c>
      <c r="L8" s="15" t="str">
        <f>IFERROR(INDEX('Scalars5.10.22'!$E$2:$E$969,MATCH($A8&amp;$B8&amp;L$2,'Scalars5.10.22'!$F$2:$F$969,0),1),"")</f>
        <v/>
      </c>
      <c r="M8" s="15" t="str">
        <f>IFERROR(INDEX('Scalars5.10.22'!$E$2:$E$969,MATCH($A8&amp;$B8&amp;M$2,'Scalars5.10.22'!$F$2:$F$969,0),1),"")</f>
        <v/>
      </c>
      <c r="N8" s="15" t="str">
        <f>IFERROR(INDEX('Scalars5.10.22'!$E$2:$E$969,MATCH($A8&amp;$B8&amp;N$2,'Scalars5.10.22'!$F$2:$F$969,0),1),"")</f>
        <v/>
      </c>
      <c r="O8" s="15" t="str">
        <f>IFERROR(INDEX('Scalars5.10.22'!$E$2:$E$969,MATCH($A8&amp;$B8&amp;O$2,'Scalars5.10.22'!$F$2:$F$969,0),1),"")</f>
        <v/>
      </c>
      <c r="P8" s="15" t="str">
        <f>IFERROR(INDEX('Scalars5.10.22'!$E$2:$E$969,MATCH($A8&amp;$B8&amp;P$2,'Scalars5.10.22'!$F$2:$F$969,0),1),"")</f>
        <v/>
      </c>
      <c r="Q8" s="15" t="str">
        <f>IFERROR(INDEX('Scalars5.10.22'!$E$2:$E$969,MATCH($A8&amp;$B8&amp;Q$2,'Scalars5.10.22'!$F$2:$F$969,0),1),"")</f>
        <v/>
      </c>
      <c r="R8" s="15" t="str">
        <f>IFERROR(INDEX('Scalars5.10.22'!$E$2:$E$969,MATCH($A8&amp;$B8&amp;R$2,'Scalars5.10.22'!$F$2:$F$969,0),1),"")</f>
        <v/>
      </c>
      <c r="S8" s="15" t="str">
        <f>IFERROR(INDEX('Scalars5.10.22'!$E$2:$E$969,MATCH($A8&amp;$B8&amp;S$2,'Scalars5.10.22'!$F$2:$F$969,0),1),"")</f>
        <v/>
      </c>
      <c r="T8" s="15"/>
      <c r="U8" s="15"/>
      <c r="V8" s="15"/>
      <c r="W8" s="17"/>
      <c r="X8" s="17"/>
      <c r="Y8" s="17"/>
      <c r="Z8" s="38"/>
      <c r="AA8" s="38"/>
      <c r="AB8" s="38"/>
      <c r="AI8" s="41"/>
      <c r="AJ8" s="41"/>
      <c r="AK8" s="41"/>
    </row>
    <row r="9" spans="1:39" x14ac:dyDescent="0.25">
      <c r="A9" t="str">
        <f t="shared" si="0"/>
        <v>rail_growth_factor</v>
      </c>
      <c r="B9" s="12" t="s">
        <v>134</v>
      </c>
      <c r="C9" s="15" t="str">
        <f>IFERROR(INDEX('Scalars5.10.22'!$E$2:$E$969,MATCH($A9&amp;$B9&amp;C$2,'Scalars5.10.22'!$F$2:$F$969,0),1),"")</f>
        <v/>
      </c>
      <c r="D9" s="15" t="str">
        <f>IFERROR(INDEX('Scalars5.10.22'!$E$2:$E$969,MATCH($A9&amp;$B9&amp;D$2,'Scalars5.10.22'!$F$2:$F$969,0),1),"")</f>
        <v/>
      </c>
      <c r="E9" s="15" t="str">
        <f>IFERROR(INDEX('Scalars5.10.22'!$E$2:$E$969,MATCH($A9&amp;$B9&amp;E$2,'Scalars5.10.22'!$F$2:$F$969,0),1),"")</f>
        <v/>
      </c>
      <c r="F9" s="15" t="str">
        <f>IFERROR(INDEX('Scalars5.10.22'!$E$2:$E$969,MATCH($A9&amp;$B9&amp;F$2,'Scalars5.10.22'!$F$2:$F$969,0),1),"")</f>
        <v/>
      </c>
      <c r="G9" s="15" t="str">
        <f>IFERROR(INDEX('Scalars5.10.22'!$E$2:$E$969,MATCH($A9&amp;$B9&amp;G$2,'Scalars5.10.22'!$F$2:$F$969,0),1),"")</f>
        <v/>
      </c>
      <c r="H9" s="15" t="str">
        <f>IFERROR(INDEX('Scalars5.10.22'!$E$2:$E$969,MATCH($A9&amp;$B9&amp;H$2,'Scalars5.10.22'!$F$2:$F$969,0),1),"")</f>
        <v/>
      </c>
      <c r="I9" s="15" t="str">
        <f>IFERROR(INDEX('Scalars5.10.22'!$E$2:$E$969,MATCH($A9&amp;$B9&amp;I$2,'Scalars5.10.22'!$F$2:$F$969,0),1),"")</f>
        <v/>
      </c>
      <c r="J9" s="15" t="str">
        <f>IFERROR(INDEX('Scalars5.10.22'!$E$2:$E$969,MATCH($A9&amp;$B9&amp;J$2,'Scalars5.10.22'!$F$2:$F$969,0),1),"")</f>
        <v/>
      </c>
      <c r="K9" s="15" t="str">
        <f>IFERROR(INDEX('Scalars5.10.22'!$E$2:$E$969,MATCH($A9&amp;$B9&amp;K$2,'Scalars5.10.22'!$F$2:$F$969,0),1),"")</f>
        <v/>
      </c>
      <c r="L9" s="15" t="str">
        <f>IFERROR(INDEX('Scalars5.10.22'!$E$2:$E$969,MATCH($A9&amp;$B9&amp;L$2,'Scalars5.10.22'!$F$2:$F$969,0),1),"")</f>
        <v/>
      </c>
      <c r="M9" s="15" t="str">
        <f>IFERROR(INDEX('Scalars5.10.22'!$E$2:$E$969,MATCH($A9&amp;$B9&amp;M$2,'Scalars5.10.22'!$F$2:$F$969,0),1),"")</f>
        <v/>
      </c>
      <c r="N9" s="15" t="str">
        <f>IFERROR(INDEX('Scalars5.10.22'!$E$2:$E$969,MATCH($A9&amp;$B9&amp;N$2,'Scalars5.10.22'!$F$2:$F$969,0),1),"")</f>
        <v/>
      </c>
      <c r="O9" s="15" t="str">
        <f>IFERROR(INDEX('Scalars5.10.22'!$E$2:$E$969,MATCH($A9&amp;$B9&amp;O$2,'Scalars5.10.22'!$F$2:$F$969,0),1),"")</f>
        <v/>
      </c>
      <c r="P9" s="15" t="str">
        <f>IFERROR(INDEX('Scalars5.10.22'!$E$2:$E$969,MATCH($A9&amp;$B9&amp;P$2,'Scalars5.10.22'!$F$2:$F$969,0),1),"")</f>
        <v/>
      </c>
      <c r="Q9" s="15" t="str">
        <f>IFERROR(INDEX('Scalars5.10.22'!$E$2:$E$969,MATCH($A9&amp;$B9&amp;Q$2,'Scalars5.10.22'!$F$2:$F$969,0),1),"")</f>
        <v/>
      </c>
      <c r="R9" s="15" t="str">
        <f>IFERROR(INDEX('Scalars5.10.22'!$E$2:$E$969,MATCH($A9&amp;$B9&amp;R$2,'Scalars5.10.22'!$F$2:$F$969,0),1),"")</f>
        <v/>
      </c>
      <c r="S9" s="15" t="str">
        <f>IFERROR(INDEX('Scalars5.10.22'!$E$2:$E$969,MATCH($A9&amp;$B9&amp;S$2,'Scalars5.10.22'!$F$2:$F$969,0),1),"")</f>
        <v/>
      </c>
      <c r="T9" s="15"/>
      <c r="U9" s="15"/>
      <c r="V9" s="15"/>
      <c r="W9" s="17"/>
      <c r="X9" s="17"/>
      <c r="Y9" s="17"/>
      <c r="Z9" s="38"/>
      <c r="AA9" s="38"/>
      <c r="AB9" s="38"/>
      <c r="AI9" s="41"/>
      <c r="AJ9" s="41"/>
      <c r="AK9" s="41"/>
    </row>
    <row r="10" spans="1:39" x14ac:dyDescent="0.25">
      <c r="A10" t="str">
        <f t="shared" si="0"/>
        <v>rail_growth_factor</v>
      </c>
      <c r="B10" s="12" t="s">
        <v>135</v>
      </c>
      <c r="C10" s="15">
        <f>IFERROR(INDEX('Scalars5.10.22'!$E$2:$E$969,MATCH($A10&amp;$B10&amp;C$2,'Scalars5.10.22'!$F$2:$F$969,0),1),"")</f>
        <v>1</v>
      </c>
      <c r="D10" s="15">
        <f>IFERROR(INDEX('Scalars5.10.22'!$E$2:$E$969,MATCH($A10&amp;$B10&amp;D$2,'Scalars5.10.22'!$F$2:$F$969,0),1),"")</f>
        <v>1.0994195408043481</v>
      </c>
      <c r="E10" s="15">
        <f>IFERROR(INDEX('Scalars5.10.22'!$E$2:$E$969,MATCH($A10&amp;$B10&amp;E$2,'Scalars5.10.22'!$F$2:$F$969,0),1),"")</f>
        <v>1.240030554751842</v>
      </c>
      <c r="F10" s="15">
        <f>IFERROR(INDEX('Scalars5.10.22'!$E$2:$E$969,MATCH($A10&amp;$B10&amp;F$2,'Scalars5.10.22'!$F$2:$F$969,0),1),"")</f>
        <v>1.3834017597996293</v>
      </c>
      <c r="G10" s="15">
        <f>IFERROR(INDEX('Scalars5.10.22'!$E$2:$E$969,MATCH($A10&amp;$B10&amp;G$2,'Scalars5.10.22'!$F$2:$F$969,0),1),"")</f>
        <v>1.5347914429195662</v>
      </c>
      <c r="H10" s="15">
        <f>IFERROR(INDEX('Scalars5.10.22'!$E$2:$E$969,MATCH($A10&amp;$B10&amp;H$2,'Scalars5.10.22'!$F$2:$F$969,0),1),"")</f>
        <v>1.6881543417151914</v>
      </c>
      <c r="I10" s="15">
        <f>IFERROR(INDEX('Scalars5.10.22'!$E$2:$E$969,MATCH($A10&amp;$B10&amp;I$2,'Scalars5.10.22'!$F$2:$F$969,0),1),"")</f>
        <v>1.8682099204207656</v>
      </c>
      <c r="J10" s="15">
        <f>IFERROR(INDEX('Scalars5.10.22'!$E$2:$E$969,MATCH($A10&amp;$B10&amp;J$2,'Scalars5.10.22'!$F$2:$F$969,0),1),"")</f>
        <v>2.0417690648932449</v>
      </c>
      <c r="K10" s="15">
        <f>IFERROR(INDEX('Scalars5.10.22'!$E$2:$E$969,MATCH($A10&amp;$B10&amp;K$2,'Scalars5.10.22'!$F$2:$F$969,0),1),"")</f>
        <v>2.2266271199891796</v>
      </c>
      <c r="L10" s="15">
        <f>IFERROR(INDEX('Scalars5.10.22'!$E$2:$E$969,MATCH($A10&amp;$B10&amp;L$2,'Scalars5.10.22'!$F$2:$F$969,0),1),"")</f>
        <v>2.4229520176583716</v>
      </c>
      <c r="M10" s="15">
        <f>IFERROR(INDEX('Scalars5.10.22'!$E$2:$E$969,MATCH($A10&amp;$B10&amp;M$2,'Scalars5.10.22'!$F$2:$F$969,0),1),"")</f>
        <v>2.630750512985768</v>
      </c>
      <c r="N10" s="15">
        <f>IFERROR(INDEX('Scalars5.10.22'!$E$2:$E$969,MATCH($A10&amp;$B10&amp;N$2,'Scalars5.10.22'!$F$2:$F$969,0),1),"")</f>
        <v>2.8499520581055315</v>
      </c>
      <c r="O10" s="15">
        <f>IFERROR(INDEX('Scalars5.10.22'!$E$2:$E$969,MATCH($A10&amp;$B10&amp;O$2,'Scalars5.10.22'!$F$2:$F$969,0),1),"")</f>
        <v>3.0804171435837779</v>
      </c>
      <c r="P10" s="15">
        <f>IFERROR(INDEX('Scalars5.10.22'!$E$2:$E$969,MATCH($A10&amp;$B10&amp;P$2,'Scalars5.10.22'!$F$2:$F$969,0),1),"")</f>
        <v>3.3218909879533709</v>
      </c>
      <c r="Q10" s="15">
        <f>IFERROR(INDEX('Scalars5.10.22'!$E$2:$E$969,MATCH($A10&amp;$B10&amp;Q$2,'Scalars5.10.22'!$F$2:$F$969,0),1),"")</f>
        <v>3.573975138866349</v>
      </c>
      <c r="R10" s="15">
        <f>IFERROR(INDEX('Scalars5.10.22'!$E$2:$E$969,MATCH($A10&amp;$B10&amp;R$2,'Scalars5.10.22'!$F$2:$F$969,0),1),"")</f>
        <v>3.8356588392421278</v>
      </c>
      <c r="S10" s="15">
        <f>IFERROR(INDEX('Scalars5.10.22'!$E$2:$E$969,MATCH($A10&amp;$B10&amp;S$2,'Scalars5.10.22'!$F$2:$F$969,0),1),"")</f>
        <v>4.1073192653770096</v>
      </c>
      <c r="T10" s="41">
        <f>IF($AF$4="% Growth",
$S10*(1+INDEX($Z10:$AC10,1,MATCH($AF$3,$Z$2:$AC$2,0)))^(T$2-$S$2),
AI10)</f>
        <v>4.5285436209868806</v>
      </c>
      <c r="U10" s="41">
        <f t="shared" ref="U10:V10" si="1">IF($AF$4="% Growth",
$S10*(1+INDEX($Z10:$AC10,1,MATCH($AF$3,$Z$2:$AC$2,0)))^(U$2-$S$2),
AJ10)</f>
        <v>9.2349693636240744</v>
      </c>
      <c r="V10" s="41">
        <f t="shared" si="1"/>
        <v>13.941395106261268</v>
      </c>
      <c r="W10" s="17">
        <f t="shared" ref="W10" si="2">(K10-C10)/C10</f>
        <v>1.2266271199891796</v>
      </c>
      <c r="X10" s="17">
        <f t="shared" ref="X10" si="3">(S10-K10)/K10</f>
        <v>0.84463722214834491</v>
      </c>
      <c r="Y10" s="17">
        <f>(S10-C10)/C10</f>
        <v>3.1073192653770096</v>
      </c>
      <c r="Z10" s="38">
        <f t="shared" ref="Z10" si="4">W10/40</f>
        <v>3.0665677999729489E-2</v>
      </c>
      <c r="AA10" s="38">
        <f t="shared" ref="AA10" si="5">X10/40</f>
        <v>2.1115930553708622E-2</v>
      </c>
      <c r="AB10" s="38">
        <f t="shared" ref="AB10" si="6">Y10/80</f>
        <v>3.8841490817212623E-2</v>
      </c>
      <c r="AC10" s="38">
        <v>0</v>
      </c>
      <c r="AI10" s="41">
        <f>IF($AF$3=$Y$2,_xlfn.FORECAST.LINEAR(AI$2,$C10:$S10,$C$2:$S$2),
IF($AF$3=$X$2,_xlfn.FORECAST.LINEAR(AI$2,$K10:$S10,$K$2:$S$2),
IF($AF$3=$W$2,_xlfn.FORECAST.LINEAR(AI$2,$C10:$J10,$C$2:$J$2),
$S10)))</f>
        <v>4.5285436209868806</v>
      </c>
      <c r="AJ10" s="41">
        <f>IF($AF$3=$Y$2,_xlfn.FORECAST.LINEAR(AJ$2,$C10:$S10,$C$2:$S$2),
IF($AF$3=$X$2,_xlfn.FORECAST.LINEAR(AJ$2,$K10:$S10,$K$2:$S$2),
IF($AF$3=$W$2,_xlfn.FORECAST.LINEAR(AJ$2,$C10:$J10,$C$2:$J$2),
$S10)))</f>
        <v>9.2349693636240744</v>
      </c>
      <c r="AK10" s="41">
        <f>IF($AF$3=$Y$2,_xlfn.FORECAST.LINEAR(AK$2,$C10:$S10,$C$2:$S$2),
IF($AF$3=$X$2,_xlfn.FORECAST.LINEAR(AK$2,$K10:$S10,$K$2:$S$2),
IF($AF$3=$W$2,_xlfn.FORECAST.LINEAR(AK$2,$C10:$J10,$C$2:$J$2),
$S10)))</f>
        <v>13.941395106261268</v>
      </c>
    </row>
    <row r="11" spans="1:39" x14ac:dyDescent="0.25">
      <c r="AI11" t="s">
        <v>155</v>
      </c>
    </row>
    <row r="12" spans="1:39" x14ac:dyDescent="0.25">
      <c r="A12" t="s">
        <v>136</v>
      </c>
      <c r="B12" s="1"/>
      <c r="C12" s="13">
        <v>2010</v>
      </c>
      <c r="D12" s="13">
        <v>2015</v>
      </c>
      <c r="E12" s="13">
        <v>2020</v>
      </c>
      <c r="F12" s="13">
        <v>2025</v>
      </c>
      <c r="G12" s="13">
        <v>2030</v>
      </c>
      <c r="H12" s="13">
        <v>2035</v>
      </c>
      <c r="I12" s="13">
        <v>2040</v>
      </c>
      <c r="J12" s="13">
        <v>2045</v>
      </c>
      <c r="K12" s="13">
        <v>2050</v>
      </c>
      <c r="L12" s="13">
        <v>2055</v>
      </c>
      <c r="M12" s="13">
        <v>2060</v>
      </c>
      <c r="N12" s="13">
        <v>2065</v>
      </c>
      <c r="O12" s="13">
        <v>2070</v>
      </c>
      <c r="P12" s="13">
        <v>2075</v>
      </c>
      <c r="Q12" s="13">
        <v>2080</v>
      </c>
      <c r="R12" s="13">
        <v>2085</v>
      </c>
      <c r="S12" s="13">
        <v>2090</v>
      </c>
      <c r="T12" s="14">
        <v>2100</v>
      </c>
      <c r="U12" s="14">
        <v>2200</v>
      </c>
      <c r="V12" s="14">
        <v>2300</v>
      </c>
      <c r="W12" t="s">
        <v>143</v>
      </c>
      <c r="X12" t="s">
        <v>141</v>
      </c>
      <c r="Y12" t="s">
        <v>142</v>
      </c>
      <c r="Z12" t="s">
        <v>143</v>
      </c>
      <c r="AA12" t="s">
        <v>141</v>
      </c>
      <c r="AB12" t="s">
        <v>142</v>
      </c>
      <c r="AC12" t="s">
        <v>151</v>
      </c>
      <c r="AF12" t="s">
        <v>150</v>
      </c>
      <c r="AI12" s="14">
        <v>2100</v>
      </c>
      <c r="AJ12" s="14">
        <v>2200</v>
      </c>
      <c r="AK12" s="14">
        <v>2300</v>
      </c>
    </row>
    <row r="13" spans="1:39" x14ac:dyDescent="0.25">
      <c r="A13" t="str">
        <f>A12</f>
        <v>road_miles_and_pop_other</v>
      </c>
      <c r="B13" s="12" t="s">
        <v>128</v>
      </c>
      <c r="C13" s="15">
        <f>IFERROR(INDEX('Scalars5.10.22'!$E$2:$E$969,MATCH($A13&amp;$B13&amp;C$2,'Scalars5.10.22'!$F$2:$F$969,0),1),"")</f>
        <v>0.99454040333758598</v>
      </c>
      <c r="D13" s="15">
        <f>IFERROR(INDEX('Scalars5.10.22'!$E$2:$E$969,MATCH($A13&amp;$B13&amp;D$2,'Scalars5.10.22'!$F$2:$F$969,0),1),"")</f>
        <v>0.99676299424612524</v>
      </c>
      <c r="E13" s="15">
        <f>IFERROR(INDEX('Scalars5.10.22'!$E$2:$E$969,MATCH($A13&amp;$B13&amp;E$2,'Scalars5.10.22'!$F$2:$F$969,0),1),"")</f>
        <v>1.0013412578359087</v>
      </c>
      <c r="F13" s="15">
        <f>IFERROR(INDEX('Scalars5.10.22'!$E$2:$E$969,MATCH($A13&amp;$B13&amp;F$2,'Scalars5.10.22'!$F$2:$F$969,0),1),"")</f>
        <v>1.002632970476488</v>
      </c>
      <c r="G13" s="15">
        <f>IFERROR(INDEX('Scalars5.10.22'!$E$2:$E$969,MATCH($A13&amp;$B13&amp;G$2,'Scalars5.10.22'!$F$2:$F$969,0),1),"")</f>
        <v>1.0079761234762086</v>
      </c>
      <c r="H13" s="15">
        <f>IFERROR(INDEX('Scalars5.10.22'!$E$2:$E$969,MATCH($A13&amp;$B13&amp;H$2,'Scalars5.10.22'!$F$2:$F$969,0),1),"")</f>
        <v>1.0190666089559575</v>
      </c>
      <c r="I13" s="15">
        <f>IFERROR(INDEX('Scalars5.10.22'!$E$2:$E$969,MATCH($A13&amp;$B13&amp;I$2,'Scalars5.10.22'!$F$2:$F$969,0),1),"")</f>
        <v>1.0195787950882123</v>
      </c>
      <c r="J13" s="15">
        <f>IFERROR(INDEX('Scalars5.10.22'!$E$2:$E$969,MATCH($A13&amp;$B13&amp;J$2,'Scalars5.10.22'!$F$2:$F$969,0),1),"")</f>
        <v>1.0086650871210374</v>
      </c>
      <c r="K13" s="15">
        <f>IFERROR(INDEX('Scalars5.10.22'!$E$2:$E$969,MATCH($A13&amp;$B13&amp;K$2,'Scalars5.10.22'!$F$2:$F$969,0),1),"")</f>
        <v>1.0151148024652346</v>
      </c>
      <c r="L13" s="15">
        <f>IFERROR(INDEX('Scalars5.10.22'!$E$2:$E$969,MATCH($A13&amp;$B13&amp;L$2,'Scalars5.10.22'!$F$2:$F$969,0),1),"")</f>
        <v>1.0312840287688099</v>
      </c>
      <c r="M13" s="15">
        <f>IFERROR(INDEX('Scalars5.10.22'!$E$2:$E$969,MATCH($A13&amp;$B13&amp;M$2,'Scalars5.10.22'!$F$2:$F$969,0),1),"")</f>
        <v>1.0303021323045445</v>
      </c>
      <c r="N13" s="15">
        <f>IFERROR(INDEX('Scalars5.10.22'!$E$2:$E$969,MATCH($A13&amp;$B13&amp;N$2,'Scalars5.10.22'!$F$2:$F$969,0),1),"")</f>
        <v>1.0129466906129727</v>
      </c>
      <c r="O13" s="15">
        <f>IFERROR(INDEX('Scalars5.10.22'!$E$2:$E$969,MATCH($A13&amp;$B13&amp;O$2,'Scalars5.10.22'!$F$2:$F$969,0),1),"")</f>
        <v>1.0212302962395869</v>
      </c>
      <c r="P13" s="15">
        <f>IFERROR(INDEX('Scalars5.10.22'!$E$2:$E$969,MATCH($A13&amp;$B13&amp;P$2,'Scalars5.10.22'!$F$2:$F$969,0),1),"")</f>
        <v>1.0428491807193325</v>
      </c>
      <c r="Q13" s="15">
        <f>IFERROR(INDEX('Scalars5.10.22'!$E$2:$E$969,MATCH($A13&amp;$B13&amp;Q$2,'Scalars5.10.22'!$F$2:$F$969,0),1),"")</f>
        <v>1.0408977680645259</v>
      </c>
      <c r="R13" s="15">
        <f>IFERROR(INDEX('Scalars5.10.22'!$E$2:$E$969,MATCH($A13&amp;$B13&amp;R$2,'Scalars5.10.22'!$F$2:$F$969,0),1),"")</f>
        <v>1.0170293472732914</v>
      </c>
      <c r="S13" s="15">
        <f>IFERROR(INDEX('Scalars5.10.22'!$E$2:$E$969,MATCH($A13&amp;$B13&amp;S$2,'Scalars5.10.22'!$F$2:$F$969,0),1),"")</f>
        <v>1.0268635341863712</v>
      </c>
      <c r="T13" s="41">
        <f>IF($AF$14="% Growth",
$S13*(1+INDEX($Z13:$AC13,1,MATCH($AF$13,$Z$2:$AC$2,0)))^(T$2-$S$2),
AI13)</f>
        <v>1.032034440028506</v>
      </c>
      <c r="U13" s="41">
        <f t="shared" ref="U13:V13" si="7">IF($AF$14="% Growth",
$S13*(1+INDEX($Z13:$AC13,1,MATCH($AF$13,$Z$2:$AC$2,0)))^(U$2-$S$2),
AJ13)</f>
        <v>1.0504759880366106</v>
      </c>
      <c r="V13" s="41">
        <f t="shared" si="7"/>
        <v>1.0689175360447152</v>
      </c>
      <c r="W13" s="17">
        <f t="shared" ref="W13:W19" si="8">(K13-C13)/C13</f>
        <v>2.0687343680158989E-2</v>
      </c>
      <c r="X13" s="17">
        <f t="shared" ref="X13:X19" si="9">(S13-K13)/K13</f>
        <v>1.1573796079620296E-2</v>
      </c>
      <c r="Y13" s="17">
        <f t="shared" ref="Y13:Y19" si="10">(S13-C13)/C13</f>
        <v>3.2500570856962466E-2</v>
      </c>
      <c r="Z13" s="38">
        <f>W13/40</f>
        <v>5.1718359200397476E-4</v>
      </c>
      <c r="AA13" s="38">
        <f t="shared" ref="AA13:AA20" si="11">X13/40</f>
        <v>2.8934490199050738E-4</v>
      </c>
      <c r="AB13" s="38">
        <f>Y13/80</f>
        <v>4.0625713571203084E-4</v>
      </c>
      <c r="AC13" s="38">
        <v>0</v>
      </c>
      <c r="AE13" t="s">
        <v>158</v>
      </c>
      <c r="AF13" s="40" t="s">
        <v>141</v>
      </c>
      <c r="AI13" s="41">
        <f>IF($AF$13=$Y$2,_xlfn.FORECAST.LINEAR(AI$2,$C13:$S13,$C$2:$S$2),
IF($AF$13=$X$2,_xlfn.FORECAST.LINEAR(AI$2,$K13:$S13,$K$2:$S$2),
IF($AF$13=$W$2,_xlfn.FORECAST.LINEAR(AI$2,$C13:$J13,$C$2:$J$2),
$S13)))</f>
        <v>1.032034440028506</v>
      </c>
      <c r="AJ13" s="41">
        <f t="shared" ref="AJ13:AK20" si="12">IF($AF$13=$Y$2,_xlfn.FORECAST.LINEAR(AJ$2,$C13:$S13,$C$2:$S$2),
IF($AF$13=$X$2,_xlfn.FORECAST.LINEAR(AJ$2,$K13:$S13,$K$2:$S$2),
IF($AF$13=$W$2,_xlfn.FORECAST.LINEAR(AJ$2,$C13:$J13,$C$2:$J$2),
$S13)))</f>
        <v>1.0504759880366106</v>
      </c>
      <c r="AK13" s="41">
        <f t="shared" si="12"/>
        <v>1.0689175360447152</v>
      </c>
    </row>
    <row r="14" spans="1:39" x14ac:dyDescent="0.25">
      <c r="A14" t="str">
        <f>A13</f>
        <v>road_miles_and_pop_other</v>
      </c>
      <c r="B14" s="12" t="s">
        <v>129</v>
      </c>
      <c r="C14" s="15">
        <f>IFERROR(INDEX('Scalars5.10.22'!$E$2:$E$969,MATCH($A14&amp;$B14&amp;C$2,'Scalars5.10.22'!$F$2:$F$969,0),1),"")</f>
        <v>0.99023383966653411</v>
      </c>
      <c r="D14" s="15">
        <f>IFERROR(INDEX('Scalars5.10.22'!$E$2:$E$969,MATCH($A14&amp;$B14&amp;D$2,'Scalars5.10.22'!$F$2:$F$969,0),1),"")</f>
        <v>0.99716303579511667</v>
      </c>
      <c r="E14" s="15">
        <f>IFERROR(INDEX('Scalars5.10.22'!$E$2:$E$969,MATCH($A14&amp;$B14&amp;E$2,'Scalars5.10.22'!$F$2:$F$969,0),1),"")</f>
        <v>1.0003865995961321</v>
      </c>
      <c r="F14" s="15">
        <f>IFERROR(INDEX('Scalars5.10.22'!$E$2:$E$969,MATCH($A14&amp;$B14&amp;F$2,'Scalars5.10.22'!$F$2:$F$969,0),1),"")</f>
        <v>1.0033561442912082</v>
      </c>
      <c r="G14" s="15">
        <f>IFERROR(INDEX('Scalars5.10.22'!$E$2:$E$969,MATCH($A14&amp;$B14&amp;G$2,'Scalars5.10.22'!$F$2:$F$969,0),1),"")</f>
        <v>1.0111776722111161</v>
      </c>
      <c r="H14" s="15">
        <f>IFERROR(INDEX('Scalars5.10.22'!$E$2:$E$969,MATCH($A14&amp;$B14&amp;H$2,'Scalars5.10.22'!$F$2:$F$969,0),1),"")</f>
        <v>1.0111174157488945</v>
      </c>
      <c r="I14" s="15">
        <f>IFERROR(INDEX('Scalars5.10.22'!$E$2:$E$969,MATCH($A14&amp;$B14&amp;I$2,'Scalars5.10.22'!$F$2:$F$969,0),1),"")</f>
        <v>1.0118118562367719</v>
      </c>
      <c r="J14" s="15">
        <f>IFERROR(INDEX('Scalars5.10.22'!$E$2:$E$969,MATCH($A14&amp;$B14&amp;J$2,'Scalars5.10.22'!$F$2:$F$969,0),1),"")</f>
        <v>1.0052039663284758</v>
      </c>
      <c r="K14" s="15">
        <f>IFERROR(INDEX('Scalars5.10.22'!$E$2:$E$969,MATCH($A14&amp;$B14&amp;K$2,'Scalars5.10.22'!$F$2:$F$969,0),1),"")</f>
        <v>1.0198417631328545</v>
      </c>
      <c r="L14" s="15">
        <f>IFERROR(INDEX('Scalars5.10.22'!$E$2:$E$969,MATCH($A14&amp;$B14&amp;L$2,'Scalars5.10.22'!$F$2:$F$969,0),1),"")</f>
        <v>1.0161679459814084</v>
      </c>
      <c r="M14" s="15">
        <f>IFERROR(INDEX('Scalars5.10.22'!$E$2:$E$969,MATCH($A14&amp;$B14&amp;M$2,'Scalars5.10.22'!$F$2:$F$969,0),1),"")</f>
        <v>1.0170248993836557</v>
      </c>
      <c r="N14" s="15">
        <f>IFERROR(INDEX('Scalars5.10.22'!$E$2:$E$969,MATCH($A14&amp;$B14&amp;N$2,'Scalars5.10.22'!$F$2:$F$969,0),1),"")</f>
        <v>1.0062854108138162</v>
      </c>
      <c r="O14" s="15">
        <f>IFERROR(INDEX('Scalars5.10.22'!$E$2:$E$969,MATCH($A14&amp;$B14&amp;O$2,'Scalars5.10.22'!$F$2:$F$969,0),1),"")</f>
        <v>1.0261687255672129</v>
      </c>
      <c r="P14" s="15">
        <f>IFERROR(INDEX('Scalars5.10.22'!$E$2:$E$969,MATCH($A14&amp;$B14&amp;P$2,'Scalars5.10.22'!$F$2:$F$969,0),1),"")</f>
        <v>1.0220443942725634</v>
      </c>
      <c r="Q14" s="15">
        <f>IFERROR(INDEX('Scalars5.10.22'!$E$2:$E$969,MATCH($A14&amp;$B14&amp;Q$2,'Scalars5.10.22'!$F$2:$F$969,0),1),"")</f>
        <v>1.0241027273706445</v>
      </c>
      <c r="R14" s="15">
        <f>IFERROR(INDEX('Scalars5.10.22'!$E$2:$E$969,MATCH($A14&amp;$B14&amp;R$2,'Scalars5.10.22'!$F$2:$F$969,0),1),"")</f>
        <v>1.0086767857843446</v>
      </c>
      <c r="S14" s="15">
        <f>IFERROR(INDEX('Scalars5.10.22'!$E$2:$E$969,MATCH($A14&amp;$B14&amp;S$2,'Scalars5.10.22'!$F$2:$F$969,0),1),"")</f>
        <v>1.0321195456068475</v>
      </c>
      <c r="T14" s="41">
        <f t="shared" ref="T14:T20" si="13">IF($AF$14="% Growth",
$S14*(1+INDEX($Z14:$AC14,1,MATCH($AF$13,$Z$2:$AC$2,0)))^(T$2-$S$2),
AI14)</f>
        <v>1.0248143619752337</v>
      </c>
      <c r="U14" s="41">
        <f t="shared" ref="U14:U20" si="14">IF($AF$14="% Growth",
$S14*(1+INDEX($Z14:$AC14,1,MATCH($AF$13,$Z$2:$AC$2,0)))^(U$2-$S$2),
AJ14)</f>
        <v>1.0436651248877356</v>
      </c>
      <c r="V14" s="41">
        <f t="shared" ref="V14:V20" si="15">IF($AF$14="% Growth",
$S14*(1+INDEX($Z14:$AC14,1,MATCH($AF$13,$Z$2:$AC$2,0)))^(V$2-$S$2),
AK14)</f>
        <v>1.0625158878002374</v>
      </c>
      <c r="W14" s="17">
        <f t="shared" si="8"/>
        <v>2.9899930986292046E-2</v>
      </c>
      <c r="X14" s="17">
        <f t="shared" si="9"/>
        <v>1.2038909287531896E-2</v>
      </c>
      <c r="Y14" s="17">
        <f t="shared" si="10"/>
        <v>4.2298802830671375E-2</v>
      </c>
      <c r="Z14" s="38">
        <f t="shared" ref="Z14:Z20" si="16">W14/40</f>
        <v>7.4749827465730111E-4</v>
      </c>
      <c r="AA14" s="38">
        <f t="shared" si="11"/>
        <v>3.009727321882974E-4</v>
      </c>
      <c r="AB14" s="38">
        <f t="shared" ref="AB14:AB20" si="17">Y14/80</f>
        <v>5.2873503538339219E-4</v>
      </c>
      <c r="AC14" s="38">
        <v>0</v>
      </c>
      <c r="AE14" t="s">
        <v>159</v>
      </c>
      <c r="AF14" s="40" t="s">
        <v>157</v>
      </c>
      <c r="AI14" s="41">
        <f t="shared" ref="AI14:AI20" si="18">IF($AF$13=$Y$2,_xlfn.FORECAST.LINEAR(AI$2,$C14:$S14,$C$2:$S$2),
IF($AF$13=$X$2,_xlfn.FORECAST.LINEAR(AI$2,$K14:$S14,$K$2:$S$2),
IF($AF$13=$W$2,_xlfn.FORECAST.LINEAR(AI$2,$C14:$J14,$C$2:$J$2),
$S14)))</f>
        <v>1.0248143619752337</v>
      </c>
      <c r="AJ14" s="41">
        <f t="shared" si="12"/>
        <v>1.0436651248877356</v>
      </c>
      <c r="AK14" s="41">
        <f t="shared" si="12"/>
        <v>1.0625158878002374</v>
      </c>
    </row>
    <row r="15" spans="1:39" x14ac:dyDescent="0.25">
      <c r="A15" t="str">
        <f t="shared" ref="A15:A20" si="19">A14</f>
        <v>road_miles_and_pop_other</v>
      </c>
      <c r="B15" s="12" t="s">
        <v>130</v>
      </c>
      <c r="C15" s="15">
        <f>IFERROR(INDEX('Scalars5.10.22'!$E$2:$E$969,MATCH($A15&amp;$B15&amp;C$2,'Scalars5.10.22'!$F$2:$F$969,0),1),"")</f>
        <v>0.9898689169579169</v>
      </c>
      <c r="D15" s="15">
        <f>IFERROR(INDEX('Scalars5.10.22'!$E$2:$E$969,MATCH($A15&amp;$B15&amp;D$2,'Scalars5.10.22'!$F$2:$F$969,0),1),"")</f>
        <v>0.99679240794480761</v>
      </c>
      <c r="E15" s="15">
        <f>IFERROR(INDEX('Scalars5.10.22'!$E$2:$E$969,MATCH($A15&amp;$B15&amp;E$2,'Scalars5.10.22'!$F$2:$F$969,0),1),"")</f>
        <v>1.0030349291791438</v>
      </c>
      <c r="F15" s="15">
        <f>IFERROR(INDEX('Scalars5.10.22'!$E$2:$E$969,MATCH($A15&amp;$B15&amp;F$2,'Scalars5.10.22'!$F$2:$F$969,0),1),"")</f>
        <v>1.0102314669151875</v>
      </c>
      <c r="G15" s="15">
        <f>IFERROR(INDEX('Scalars5.10.22'!$E$2:$E$969,MATCH($A15&amp;$B15&amp;G$2,'Scalars5.10.22'!$F$2:$F$969,0),1),"")</f>
        <v>1.0138668089280458</v>
      </c>
      <c r="H15" s="15">
        <f>IFERROR(INDEX('Scalars5.10.22'!$E$2:$E$969,MATCH($A15&amp;$B15&amp;H$2,'Scalars5.10.22'!$F$2:$F$969,0),1),"")</f>
        <v>1.0176808542235198</v>
      </c>
      <c r="I15" s="15">
        <f>IFERROR(INDEX('Scalars5.10.22'!$E$2:$E$969,MATCH($A15&amp;$B15&amp;I$2,'Scalars5.10.22'!$F$2:$F$969,0),1),"")</f>
        <v>1.0245172706743115</v>
      </c>
      <c r="J15" s="15">
        <f>IFERROR(INDEX('Scalars5.10.22'!$E$2:$E$969,MATCH($A15&amp;$B15&amp;J$2,'Scalars5.10.22'!$F$2:$F$969,0),1),"")</f>
        <v>1.0287689844014944</v>
      </c>
      <c r="K15" s="15">
        <f>IFERROR(INDEX('Scalars5.10.22'!$E$2:$E$969,MATCH($A15&amp;$B15&amp;K$2,'Scalars5.10.22'!$F$2:$F$969,0),1),"")</f>
        <v>1.0277447034337934</v>
      </c>
      <c r="L15" s="15">
        <f>IFERROR(INDEX('Scalars5.10.22'!$E$2:$E$969,MATCH($A15&amp;$B15&amp;L$2,'Scalars5.10.22'!$F$2:$F$969,0),1),"")</f>
        <v>1.0250860869122387</v>
      </c>
      <c r="M15" s="15">
        <f>IFERROR(INDEX('Scalars5.10.22'!$E$2:$E$969,MATCH($A15&amp;$B15&amp;M$2,'Scalars5.10.22'!$F$2:$F$969,0),1),"")</f>
        <v>1.032647711461929</v>
      </c>
      <c r="N15" s="15">
        <f>IFERROR(INDEX('Scalars5.10.22'!$E$2:$E$969,MATCH($A15&amp;$B15&amp;N$2,'Scalars5.10.22'!$F$2:$F$969,0),1),"")</f>
        <v>1.0412033271121681</v>
      </c>
      <c r="O15" s="15">
        <f>IFERROR(INDEX('Scalars5.10.22'!$E$2:$E$969,MATCH($A15&amp;$B15&amp;O$2,'Scalars5.10.22'!$F$2:$F$969,0),1),"")</f>
        <v>1.0403063149393112</v>
      </c>
      <c r="P15" s="15">
        <f>IFERROR(INDEX('Scalars5.10.22'!$E$2:$E$969,MATCH($A15&amp;$B15&amp;P$2,'Scalars5.10.22'!$F$2:$F$969,0),1),"")</f>
        <v>1.0331882817864475</v>
      </c>
      <c r="Q15" s="15">
        <f>IFERROR(INDEX('Scalars5.10.22'!$E$2:$E$969,MATCH($A15&amp;$B15&amp;Q$2,'Scalars5.10.22'!$F$2:$F$969,0),1),"")</f>
        <v>1.0407548217756586</v>
      </c>
      <c r="R15" s="15">
        <f>IFERROR(INDEX('Scalars5.10.22'!$E$2:$E$969,MATCH($A15&amp;$B15&amp;R$2,'Scalars5.10.22'!$F$2:$F$969,0),1),"")</f>
        <v>1.0519929834833939</v>
      </c>
      <c r="S15" s="15">
        <f>IFERROR(INDEX('Scalars5.10.22'!$E$2:$E$969,MATCH($A15&amp;$B15&amp;S$2,'Scalars5.10.22'!$F$2:$F$969,0),1),"")</f>
        <v>1.0518428748252653</v>
      </c>
      <c r="T15" s="41">
        <f t="shared" si="13"/>
        <v>1.0568387112503543</v>
      </c>
      <c r="U15" s="41">
        <f t="shared" si="14"/>
        <v>1.1186095614440514</v>
      </c>
      <c r="V15" s="41">
        <f t="shared" si="15"/>
        <v>1.1803804116377485</v>
      </c>
      <c r="W15" s="17">
        <f t="shared" si="8"/>
        <v>3.8263436528825537E-2</v>
      </c>
      <c r="X15" s="17">
        <f t="shared" si="9"/>
        <v>2.3447624016895985E-2</v>
      </c>
      <c r="Y15" s="17">
        <f t="shared" si="10"/>
        <v>6.2608247219043789E-2</v>
      </c>
      <c r="Z15" s="38">
        <f t="shared" si="16"/>
        <v>9.5658591322063846E-4</v>
      </c>
      <c r="AA15" s="38">
        <f t="shared" si="11"/>
        <v>5.8619060042239962E-4</v>
      </c>
      <c r="AB15" s="38">
        <f t="shared" si="17"/>
        <v>7.8260309023804738E-4</v>
      </c>
      <c r="AC15" s="38">
        <v>0</v>
      </c>
      <c r="AF15" s="8"/>
      <c r="AI15" s="41">
        <f t="shared" si="18"/>
        <v>1.0568387112503543</v>
      </c>
      <c r="AJ15" s="41">
        <f t="shared" si="12"/>
        <v>1.1186095614440514</v>
      </c>
      <c r="AK15" s="41">
        <f t="shared" si="12"/>
        <v>1.1803804116377485</v>
      </c>
    </row>
    <row r="16" spans="1:39" x14ac:dyDescent="0.25">
      <c r="A16" t="str">
        <f t="shared" si="19"/>
        <v>road_miles_and_pop_other</v>
      </c>
      <c r="B16" s="12" t="s">
        <v>131</v>
      </c>
      <c r="C16" s="15">
        <f>IFERROR(INDEX('Scalars5.10.22'!$E$2:$E$969,MATCH($A16&amp;$B16&amp;C$2,'Scalars5.10.22'!$F$2:$F$969,0),1),"")</f>
        <v>0.99438317012394328</v>
      </c>
      <c r="D16" s="15">
        <f>IFERROR(INDEX('Scalars5.10.22'!$E$2:$E$969,MATCH($A16&amp;$B16&amp;D$2,'Scalars5.10.22'!$F$2:$F$969,0),1),"")</f>
        <v>0.99808440818584954</v>
      </c>
      <c r="E16" s="15">
        <f>IFERROR(INDEX('Scalars5.10.22'!$E$2:$E$969,MATCH($A16&amp;$B16&amp;E$2,'Scalars5.10.22'!$F$2:$F$969,0),1),"")</f>
        <v>1.0019567460587548</v>
      </c>
      <c r="F16" s="15">
        <f>IFERROR(INDEX('Scalars5.10.22'!$E$2:$E$969,MATCH($A16&amp;$B16&amp;F$2,'Scalars5.10.22'!$F$2:$F$969,0),1),"")</f>
        <v>1.0087815619012046</v>
      </c>
      <c r="G16" s="15">
        <f>IFERROR(INDEX('Scalars5.10.22'!$E$2:$E$969,MATCH($A16&amp;$B16&amp;G$2,'Scalars5.10.22'!$F$2:$F$969,0),1),"")</f>
        <v>1.005873368943712</v>
      </c>
      <c r="H16" s="15">
        <f>IFERROR(INDEX('Scalars5.10.22'!$E$2:$E$969,MATCH($A16&amp;$B16&amp;H$2,'Scalars5.10.22'!$F$2:$F$969,0),1),"")</f>
        <v>1.0285272877240228</v>
      </c>
      <c r="I16" s="15">
        <f>IFERROR(INDEX('Scalars5.10.22'!$E$2:$E$969,MATCH($A16&amp;$B16&amp;I$2,'Scalars5.10.22'!$F$2:$F$969,0),1),"")</f>
        <v>1.0323022299700617</v>
      </c>
      <c r="J16" s="15">
        <f>IFERROR(INDEX('Scalars5.10.22'!$E$2:$E$969,MATCH($A16&amp;$B16&amp;J$2,'Scalars5.10.22'!$F$2:$F$969,0),1),"")</f>
        <v>1.0281397443665665</v>
      </c>
      <c r="K16" s="15">
        <f>IFERROR(INDEX('Scalars5.10.22'!$E$2:$E$969,MATCH($A16&amp;$B16&amp;K$2,'Scalars5.10.22'!$F$2:$F$969,0),1),"")</f>
        <v>1.0078694741009382</v>
      </c>
      <c r="L16" s="15">
        <f>IFERROR(INDEX('Scalars5.10.22'!$E$2:$E$969,MATCH($A16&amp;$B16&amp;L$2,'Scalars5.10.22'!$F$2:$F$969,0),1),"")</f>
        <v>1.0459238642735686</v>
      </c>
      <c r="M16" s="15">
        <f>IFERROR(INDEX('Scalars5.10.22'!$E$2:$E$969,MATCH($A16&amp;$B16&amp;M$2,'Scalars5.10.22'!$F$2:$F$969,0),1),"")</f>
        <v>1.0521939269426688</v>
      </c>
      <c r="N16" s="15">
        <f>IFERROR(INDEX('Scalars5.10.22'!$E$2:$E$969,MATCH($A16&amp;$B16&amp;N$2,'Scalars5.10.22'!$F$2:$F$969,0),1),"")</f>
        <v>1.0452330137454748</v>
      </c>
      <c r="O16" s="15">
        <f>IFERROR(INDEX('Scalars5.10.22'!$E$2:$E$969,MATCH($A16&amp;$B16&amp;O$2,'Scalars5.10.22'!$F$2:$F$969,0),1),"")</f>
        <v>1.0114022692441811</v>
      </c>
      <c r="P16" s="15">
        <f>IFERROR(INDEX('Scalars5.10.22'!$E$2:$E$969,MATCH($A16&amp;$B16&amp;P$2,'Scalars5.10.22'!$F$2:$F$969,0),1),"")</f>
        <v>1.0613516131958538</v>
      </c>
      <c r="Q16" s="15">
        <f>IFERROR(INDEX('Scalars5.10.22'!$E$2:$E$969,MATCH($A16&amp;$B16&amp;Q$2,'Scalars5.10.22'!$F$2:$F$969,0),1),"")</f>
        <v>1.0701318013138865</v>
      </c>
      <c r="R16" s="15">
        <f>IFERROR(INDEX('Scalars5.10.22'!$E$2:$E$969,MATCH($A16&amp;$B16&amp;R$2,'Scalars5.10.22'!$F$2:$F$969,0),1),"")</f>
        <v>1.061974472025617</v>
      </c>
      <c r="S16" s="15">
        <f>IFERROR(INDEX('Scalars5.10.22'!$E$2:$E$969,MATCH($A16&amp;$B16&amp;S$2,'Scalars5.10.22'!$F$2:$F$969,0),1),"")</f>
        <v>1.016953861942552</v>
      </c>
      <c r="T16" s="41">
        <f t="shared" si="13"/>
        <v>1.0550966274798459</v>
      </c>
      <c r="U16" s="41">
        <f t="shared" si="14"/>
        <v>1.1005912017516508</v>
      </c>
      <c r="V16" s="41">
        <f t="shared" si="15"/>
        <v>1.1460857760234557</v>
      </c>
      <c r="W16" s="17">
        <f t="shared" si="8"/>
        <v>1.3562482131826434E-2</v>
      </c>
      <c r="X16" s="17">
        <f t="shared" si="9"/>
        <v>9.0134566777284927E-3</v>
      </c>
      <c r="Y16" s="17">
        <f t="shared" si="10"/>
        <v>2.2698183654692613E-2</v>
      </c>
      <c r="Z16" s="38">
        <f t="shared" si="16"/>
        <v>3.3906205329566085E-4</v>
      </c>
      <c r="AA16" s="38">
        <f t="shared" si="11"/>
        <v>2.2533641694321232E-4</v>
      </c>
      <c r="AB16" s="38">
        <f t="shared" si="17"/>
        <v>2.8372729568365768E-4</v>
      </c>
      <c r="AC16" s="38">
        <v>0</v>
      </c>
      <c r="AI16" s="41">
        <f t="shared" si="18"/>
        <v>1.0550966274798459</v>
      </c>
      <c r="AJ16" s="41">
        <f t="shared" si="12"/>
        <v>1.1005912017516508</v>
      </c>
      <c r="AK16" s="41">
        <f t="shared" si="12"/>
        <v>1.1460857760234557</v>
      </c>
    </row>
    <row r="17" spans="1:37" x14ac:dyDescent="0.25">
      <c r="A17" t="str">
        <f t="shared" si="19"/>
        <v>road_miles_and_pop_other</v>
      </c>
      <c r="B17" s="12" t="s">
        <v>132</v>
      </c>
      <c r="C17" s="15">
        <f>IFERROR(INDEX('Scalars5.10.22'!$E$2:$E$969,MATCH($A17&amp;$B17&amp;C$2,'Scalars5.10.22'!$F$2:$F$969,0),1),"")</f>
        <v>0.97649139760687809</v>
      </c>
      <c r="D17" s="15">
        <f>IFERROR(INDEX('Scalars5.10.22'!$E$2:$E$969,MATCH($A17&amp;$B17&amp;D$2,'Scalars5.10.22'!$F$2:$F$969,0),1),"")</f>
        <v>0.9897408169866857</v>
      </c>
      <c r="E17" s="15">
        <f>IFERROR(INDEX('Scalars5.10.22'!$E$2:$E$969,MATCH($A17&amp;$B17&amp;E$2,'Scalars5.10.22'!$F$2:$F$969,0),1),"")</f>
        <v>1.005909905702014</v>
      </c>
      <c r="F17" s="15">
        <f>IFERROR(INDEX('Scalars5.10.22'!$E$2:$E$969,MATCH($A17&amp;$B17&amp;F$2,'Scalars5.10.22'!$F$2:$F$969,0),1),"")</f>
        <v>1.0194032412229879</v>
      </c>
      <c r="G17" s="15">
        <f>IFERROR(INDEX('Scalars5.10.22'!$E$2:$E$969,MATCH($A17&amp;$B17&amp;G$2,'Scalars5.10.22'!$F$2:$F$969,0),1),"")</f>
        <v>1.0273945340556616</v>
      </c>
      <c r="H17" s="15">
        <f>IFERROR(INDEX('Scalars5.10.22'!$E$2:$E$969,MATCH($A17&amp;$B17&amp;H$2,'Scalars5.10.22'!$F$2:$F$969,0),1),"")</f>
        <v>1.0449334045617042</v>
      </c>
      <c r="I17" s="15">
        <f>IFERROR(INDEX('Scalars5.10.22'!$E$2:$E$969,MATCH($A17&amp;$B17&amp;I$2,'Scalars5.10.22'!$F$2:$F$969,0),1),"")</f>
        <v>1.0532272845411119</v>
      </c>
      <c r="J17" s="15">
        <f>IFERROR(INDEX('Scalars5.10.22'!$E$2:$E$969,MATCH($A17&amp;$B17&amp;J$2,'Scalars5.10.22'!$F$2:$F$969,0),1),"")</f>
        <v>1.0637021766504471</v>
      </c>
      <c r="K17" s="15">
        <f>IFERROR(INDEX('Scalars5.10.22'!$E$2:$E$969,MATCH($A17&amp;$B17&amp;K$2,'Scalars5.10.22'!$F$2:$F$969,0),1),"")</f>
        <v>1.0581341550248464</v>
      </c>
      <c r="L17" s="15">
        <f>IFERROR(INDEX('Scalars5.10.22'!$E$2:$E$969,MATCH($A17&amp;$B17&amp;L$2,'Scalars5.10.22'!$F$2:$F$969,0),1),"")</f>
        <v>1.080389536828678</v>
      </c>
      <c r="M17" s="15">
        <f>IFERROR(INDEX('Scalars5.10.22'!$E$2:$E$969,MATCH($A17&amp;$B17&amp;M$2,'Scalars5.10.22'!$F$2:$F$969,0),1),"")</f>
        <v>1.0866953731206861</v>
      </c>
      <c r="N17" s="15">
        <f>IFERROR(INDEX('Scalars5.10.22'!$E$2:$E$969,MATCH($A17&amp;$B17&amp;N$2,'Scalars5.10.22'!$F$2:$F$969,0),1),"")</f>
        <v>1.099265862875348</v>
      </c>
      <c r="O17" s="15">
        <f>IFERROR(INDEX('Scalars5.10.22'!$E$2:$E$969,MATCH($A17&amp;$B17&amp;O$2,'Scalars5.10.22'!$F$2:$F$969,0),1),"")</f>
        <v>1.0823378889066726</v>
      </c>
      <c r="P17" s="15">
        <f>IFERROR(INDEX('Scalars5.10.22'!$E$2:$E$969,MATCH($A17&amp;$B17&amp;P$2,'Scalars5.10.22'!$F$2:$F$969,0),1),"")</f>
        <v>1.1106071082192359</v>
      </c>
      <c r="Q17" s="15">
        <f>IFERROR(INDEX('Scalars5.10.22'!$E$2:$E$969,MATCH($A17&amp;$B17&amp;Q$2,'Scalars5.10.22'!$F$2:$F$969,0),1),"")</f>
        <v>1.1164638949141337</v>
      </c>
      <c r="R17" s="15">
        <f>IFERROR(INDEX('Scalars5.10.22'!$E$2:$E$969,MATCH($A17&amp;$B17&amp;R$2,'Scalars5.10.22'!$F$2:$F$969,0),1),"")</f>
        <v>1.129773081505244</v>
      </c>
      <c r="S17" s="15">
        <f>IFERROR(INDEX('Scalars5.10.22'!$E$2:$E$969,MATCH($A17&amp;$B17&amp;S$2,'Scalars5.10.22'!$F$2:$F$969,0),1),"")</f>
        <v>1.1018711786476452</v>
      </c>
      <c r="T17" s="41">
        <f t="shared" si="13"/>
        <v>1.1355685995276663</v>
      </c>
      <c r="U17" s="41">
        <f t="shared" si="14"/>
        <v>1.2668942720115584</v>
      </c>
      <c r="V17" s="41">
        <f t="shared" si="15"/>
        <v>1.3982199444954504</v>
      </c>
      <c r="W17" s="17">
        <f t="shared" si="8"/>
        <v>8.3608271018109456E-2</v>
      </c>
      <c r="X17" s="17">
        <f t="shared" si="9"/>
        <v>4.1334100610117566E-2</v>
      </c>
      <c r="Y17" s="17">
        <f t="shared" si="10"/>
        <v>0.12839824431432753</v>
      </c>
      <c r="Z17" s="38">
        <f t="shared" si="16"/>
        <v>2.0902067754527366E-3</v>
      </c>
      <c r="AA17" s="38">
        <f t="shared" si="11"/>
        <v>1.0333525152529392E-3</v>
      </c>
      <c r="AB17" s="38">
        <f t="shared" si="17"/>
        <v>1.6049780539290942E-3</v>
      </c>
      <c r="AC17" s="38">
        <v>0</v>
      </c>
      <c r="AI17" s="41">
        <f t="shared" si="18"/>
        <v>1.1355685995276663</v>
      </c>
      <c r="AJ17" s="41">
        <f t="shared" si="12"/>
        <v>1.2668942720115584</v>
      </c>
      <c r="AK17" s="41">
        <f t="shared" si="12"/>
        <v>1.3982199444954504</v>
      </c>
    </row>
    <row r="18" spans="1:37" x14ac:dyDescent="0.25">
      <c r="A18" t="str">
        <f t="shared" si="19"/>
        <v>road_miles_and_pop_other</v>
      </c>
      <c r="B18" s="12" t="s">
        <v>133</v>
      </c>
      <c r="C18" s="15">
        <f>IFERROR(INDEX('Scalars5.10.22'!$E$2:$E$969,MATCH($A18&amp;$B18&amp;C$2,'Scalars5.10.22'!$F$2:$F$969,0),1),"")</f>
        <v>0.97850433749610433</v>
      </c>
      <c r="D18" s="15">
        <f>IFERROR(INDEX('Scalars5.10.22'!$E$2:$E$969,MATCH($A18&amp;$B18&amp;D$2,'Scalars5.10.22'!$F$2:$F$969,0),1),"")</f>
        <v>0.98844076788369506</v>
      </c>
      <c r="E18" s="15">
        <f>IFERROR(INDEX('Scalars5.10.22'!$E$2:$E$969,MATCH($A18&amp;$B18&amp;E$2,'Scalars5.10.22'!$F$2:$F$969,0),1),"")</f>
        <v>1.0041797265781853</v>
      </c>
      <c r="F18" s="15">
        <f>IFERROR(INDEX('Scalars5.10.22'!$E$2:$E$969,MATCH($A18&amp;$B18&amp;F$2,'Scalars5.10.22'!$F$2:$F$969,0),1),"")</f>
        <v>1.0142771707105749</v>
      </c>
      <c r="G18" s="15">
        <f>IFERROR(INDEX('Scalars5.10.22'!$E$2:$E$969,MATCH($A18&amp;$B18&amp;G$2,'Scalars5.10.22'!$F$2:$F$969,0),1),"")</f>
        <v>1.0281213013875936</v>
      </c>
      <c r="H18" s="15">
        <f>IFERROR(INDEX('Scalars5.10.22'!$E$2:$E$969,MATCH($A18&amp;$B18&amp;H$2,'Scalars5.10.22'!$F$2:$F$969,0),1),"")</f>
        <v>1.044811616372199</v>
      </c>
      <c r="I18" s="15">
        <f>IFERROR(INDEX('Scalars5.10.22'!$E$2:$E$969,MATCH($A18&amp;$B18&amp;I$2,'Scalars5.10.22'!$F$2:$F$969,0),1),"")</f>
        <v>1.0399129092294894</v>
      </c>
      <c r="J18" s="15">
        <f>IFERROR(INDEX('Scalars5.10.22'!$E$2:$E$969,MATCH($A18&amp;$B18&amp;J$2,'Scalars5.10.22'!$F$2:$F$969,0),1),"")</f>
        <v>1.0507915340418057</v>
      </c>
      <c r="K18" s="15">
        <f>IFERROR(INDEX('Scalars5.10.22'!$E$2:$E$969,MATCH($A18&amp;$B18&amp;K$2,'Scalars5.10.22'!$F$2:$F$969,0),1),"")</f>
        <v>1.0589837469873089</v>
      </c>
      <c r="L18" s="15">
        <f>IFERROR(INDEX('Scalars5.10.22'!$E$2:$E$969,MATCH($A18&amp;$B18&amp;L$2,'Scalars5.10.22'!$F$2:$F$969,0),1),"")</f>
        <v>1.0870036166914336</v>
      </c>
      <c r="M18" s="15">
        <f>IFERROR(INDEX('Scalars5.10.22'!$E$2:$E$969,MATCH($A18&amp;$B18&amp;M$2,'Scalars5.10.22'!$F$2:$F$969,0),1),"")</f>
        <v>1.0672268824213293</v>
      </c>
      <c r="N18" s="15">
        <f>IFERROR(INDEX('Scalars5.10.22'!$E$2:$E$969,MATCH($A18&amp;$B18&amp;N$2,'Scalars5.10.22'!$F$2:$F$969,0),1),"")</f>
        <v>1.0810515124544862</v>
      </c>
      <c r="O18" s="15">
        <f>IFERROR(INDEX('Scalars5.10.22'!$E$2:$E$969,MATCH($A18&amp;$B18&amp;O$2,'Scalars5.10.22'!$F$2:$F$969,0),1),"")</f>
        <v>1.0849739153609397</v>
      </c>
      <c r="P18" s="15">
        <f>IFERROR(INDEX('Scalars5.10.22'!$E$2:$E$969,MATCH($A18&amp;$B18&amp;P$2,'Scalars5.10.22'!$F$2:$F$969,0),1),"")</f>
        <v>1.1233512474591665</v>
      </c>
      <c r="Q18" s="15">
        <f>IFERROR(INDEX('Scalars5.10.22'!$E$2:$E$969,MATCH($A18&amp;$B18&amp;Q$2,'Scalars5.10.22'!$F$2:$F$969,0),1),"")</f>
        <v>1.0914250167371977</v>
      </c>
      <c r="R18" s="15">
        <f>IFERROR(INDEX('Scalars5.10.22'!$E$2:$E$969,MATCH($A18&amp;$B18&amp;R$2,'Scalars5.10.22'!$F$2:$F$969,0),1),"")</f>
        <v>1.1078914291185624</v>
      </c>
      <c r="S18" s="15">
        <f>IFERROR(INDEX('Scalars5.10.22'!$E$2:$E$969,MATCH($A18&amp;$B18&amp;S$2,'Scalars5.10.22'!$F$2:$F$969,0),1),"")</f>
        <v>1.1053717036493316</v>
      </c>
      <c r="T18" s="41">
        <f t="shared" si="13"/>
        <v>1.1235888012987842</v>
      </c>
      <c r="U18" s="41">
        <f t="shared" si="14"/>
        <v>1.236559223820749</v>
      </c>
      <c r="V18" s="41">
        <f t="shared" si="15"/>
        <v>1.3495296463427138</v>
      </c>
      <c r="W18" s="17">
        <f t="shared" si="8"/>
        <v>8.2247371224887372E-2</v>
      </c>
      <c r="X18" s="17">
        <f t="shared" si="9"/>
        <v>4.3804219653031738E-2</v>
      </c>
      <c r="Y18" s="17">
        <f t="shared" si="10"/>
        <v>0.12965437279293854</v>
      </c>
      <c r="Z18" s="38">
        <f t="shared" si="16"/>
        <v>2.0561842806221843E-3</v>
      </c>
      <c r="AA18" s="38">
        <f t="shared" si="11"/>
        <v>1.0951054913257935E-3</v>
      </c>
      <c r="AB18" s="38">
        <f t="shared" si="17"/>
        <v>1.6206796599117317E-3</v>
      </c>
      <c r="AC18" s="38">
        <v>0</v>
      </c>
      <c r="AI18" s="41">
        <f t="shared" si="18"/>
        <v>1.1235888012987842</v>
      </c>
      <c r="AJ18" s="41">
        <f t="shared" si="12"/>
        <v>1.236559223820749</v>
      </c>
      <c r="AK18" s="41">
        <f t="shared" si="12"/>
        <v>1.3495296463427138</v>
      </c>
    </row>
    <row r="19" spans="1:37" x14ac:dyDescent="0.25">
      <c r="A19" t="str">
        <f t="shared" si="19"/>
        <v>road_miles_and_pop_other</v>
      </c>
      <c r="B19" s="12" t="s">
        <v>134</v>
      </c>
      <c r="C19" s="15">
        <f>IFERROR(INDEX('Scalars5.10.22'!$E$2:$E$969,MATCH($A19&amp;$B19&amp;C$2,'Scalars5.10.22'!$F$2:$F$969,0),1),"")</f>
        <v>0.96372230106275758</v>
      </c>
      <c r="D19" s="15">
        <f>IFERROR(INDEX('Scalars5.10.22'!$E$2:$E$969,MATCH($A19&amp;$B19&amp;D$2,'Scalars5.10.22'!$F$2:$F$969,0),1),"")</f>
        <v>0.98373450803149665</v>
      </c>
      <c r="E19" s="15">
        <f>IFERROR(INDEX('Scalars5.10.22'!$E$2:$E$969,MATCH($A19&amp;$B19&amp;E$2,'Scalars5.10.22'!$F$2:$F$969,0),1),"")</f>
        <v>1.0081382363548503</v>
      </c>
      <c r="F19" s="15">
        <f>IFERROR(INDEX('Scalars5.10.22'!$E$2:$E$969,MATCH($A19&amp;$B19&amp;F$2,'Scalars5.10.22'!$F$2:$F$969,0),1),"")</f>
        <v>1.0312300575616644</v>
      </c>
      <c r="G19" s="15">
        <f>IFERROR(INDEX('Scalars5.10.22'!$E$2:$E$969,MATCH($A19&amp;$B19&amp;G$2,'Scalars5.10.22'!$F$2:$F$969,0),1),"")</f>
        <v>1.052897527115511</v>
      </c>
      <c r="H19" s="15">
        <f>IFERROR(INDEX('Scalars5.10.22'!$E$2:$E$969,MATCH($A19&amp;$B19&amp;H$2,'Scalars5.10.22'!$F$2:$F$969,0),1),"")</f>
        <v>1.0949860328622261</v>
      </c>
      <c r="I19" s="15">
        <f>IFERROR(INDEX('Scalars5.10.22'!$E$2:$E$969,MATCH($A19&amp;$B19&amp;I$2,'Scalars5.10.22'!$F$2:$F$969,0),1),"")</f>
        <v>1.0931962359327143</v>
      </c>
      <c r="J19" s="15">
        <f>IFERROR(INDEX('Scalars5.10.22'!$E$2:$E$969,MATCH($A19&amp;$B19&amp;J$2,'Scalars5.10.22'!$F$2:$F$969,0),1),"")</f>
        <v>1.1059310346293079</v>
      </c>
      <c r="K19" s="15">
        <f>IFERROR(INDEX('Scalars5.10.22'!$E$2:$E$969,MATCH($A19&amp;$B19&amp;K$2,'Scalars5.10.22'!$F$2:$F$969,0),1),"")</f>
        <v>1.1309010900475633</v>
      </c>
      <c r="L19" s="15">
        <f>IFERROR(INDEX('Scalars5.10.22'!$E$2:$E$969,MATCH($A19&amp;$B19&amp;L$2,'Scalars5.10.22'!$F$2:$F$969,0),1),"")</f>
        <v>1.1956046863866441</v>
      </c>
      <c r="M19" s="15">
        <f>IFERROR(INDEX('Scalars5.10.22'!$E$2:$E$969,MATCH($A19&amp;$B19&amp;M$2,'Scalars5.10.22'!$F$2:$F$969,0),1),"")</f>
        <v>1.1633923302049736</v>
      </c>
      <c r="N19" s="15">
        <f>IFERROR(INDEX('Scalars5.10.22'!$E$2:$E$969,MATCH($A19&amp;$B19&amp;N$2,'Scalars5.10.22'!$F$2:$F$969,0),1),"")</f>
        <v>1.1680531809971832</v>
      </c>
      <c r="O19" s="15">
        <f>IFERROR(INDEX('Scalars5.10.22'!$E$2:$E$969,MATCH($A19&amp;$B19&amp;O$2,'Scalars5.10.22'!$F$2:$F$969,0),1),"")</f>
        <v>1.2014910756136641</v>
      </c>
      <c r="P19" s="15">
        <f>IFERROR(INDEX('Scalars5.10.22'!$E$2:$E$969,MATCH($A19&amp;$B19&amp;P$2,'Scalars5.10.22'!$F$2:$F$969,0),1),"")</f>
        <v>1.287486891627224</v>
      </c>
      <c r="Q19" s="15">
        <f>IFERROR(INDEX('Scalars5.10.22'!$E$2:$E$969,MATCH($A19&amp;$B19&amp;Q$2,'Scalars5.10.22'!$F$2:$F$969,0),1),"")</f>
        <v>1.2264762049574025</v>
      </c>
      <c r="R19" s="15">
        <f>IFERROR(INDEX('Scalars5.10.22'!$E$2:$E$969,MATCH($A19&amp;$B19&amp;R$2,'Scalars5.10.22'!$F$2:$F$969,0),1),"")</f>
        <v>1.2210431423001067</v>
      </c>
      <c r="S19" s="15">
        <f>IFERROR(INDEX('Scalars5.10.22'!$E$2:$E$969,MATCH($A19&amp;$B19&amp;S$2,'Scalars5.10.22'!$F$2:$F$969,0),1),"")</f>
        <v>1.255953138391471</v>
      </c>
      <c r="T19" s="41">
        <f t="shared" si="13"/>
        <v>1.2878126955168945</v>
      </c>
      <c r="U19" s="41">
        <f t="shared" si="14"/>
        <v>1.5618543692672002</v>
      </c>
      <c r="V19" s="41">
        <f t="shared" si="15"/>
        <v>1.835896043017506</v>
      </c>
      <c r="W19" s="17">
        <f t="shared" si="8"/>
        <v>0.17347195224230791</v>
      </c>
      <c r="X19" s="17">
        <f t="shared" si="9"/>
        <v>0.11057735238246899</v>
      </c>
      <c r="Y19" s="17">
        <f t="shared" si="10"/>
        <v>0.3032313738163494</v>
      </c>
      <c r="Z19" s="38">
        <f t="shared" si="16"/>
        <v>4.3367988060576974E-3</v>
      </c>
      <c r="AA19" s="38">
        <f t="shared" si="11"/>
        <v>2.7644338095617247E-3</v>
      </c>
      <c r="AB19" s="38">
        <f t="shared" si="17"/>
        <v>3.7903921727043674E-3</v>
      </c>
      <c r="AC19" s="38">
        <v>0</v>
      </c>
      <c r="AI19" s="41">
        <f t="shared" si="18"/>
        <v>1.2878126955168945</v>
      </c>
      <c r="AJ19" s="41">
        <f t="shared" si="12"/>
        <v>1.5618543692672002</v>
      </c>
      <c r="AK19" s="41">
        <f t="shared" si="12"/>
        <v>1.835896043017506</v>
      </c>
    </row>
    <row r="20" spans="1:37" x14ac:dyDescent="0.25">
      <c r="A20" t="str">
        <f t="shared" si="19"/>
        <v>road_miles_and_pop_other</v>
      </c>
      <c r="B20" s="12" t="s">
        <v>135</v>
      </c>
      <c r="C20" s="15">
        <f>IFERROR(INDEX('Scalars5.10.22'!$E$2:$E$969,MATCH($A20&amp;$B20&amp;C$2,'Scalars5.10.22'!$F$2:$F$969,0),1),"")</f>
        <v>0.97800238371372372</v>
      </c>
      <c r="D20" s="15">
        <f>IFERROR(INDEX('Scalars5.10.22'!$E$2:$E$969,MATCH($A20&amp;$B20&amp;D$2,'Scalars5.10.22'!$F$2:$F$969,0),1),"")</f>
        <v>0.98983155206195428</v>
      </c>
      <c r="E20" s="15">
        <f>IFERROR(INDEX('Scalars5.10.22'!$E$2:$E$969,MATCH($A20&amp;$B20&amp;E$2,'Scalars5.10.22'!$F$2:$F$969,0),1),"")</f>
        <v>1.0056275770387353</v>
      </c>
      <c r="F20" s="15">
        <f>IFERROR(INDEX('Scalars5.10.22'!$E$2:$E$969,MATCH($A20&amp;$B20&amp;F$2,'Scalars5.10.22'!$F$2:$F$969,0),1),"")</f>
        <v>1.0197675500853718</v>
      </c>
      <c r="G20" s="15">
        <f>IFERROR(INDEX('Scalars5.10.22'!$E$2:$E$969,MATCH($A20&amp;$B20&amp;G$2,'Scalars5.10.22'!$F$2:$F$969,0),1),"")</f>
        <v>1.0315485372432658</v>
      </c>
      <c r="H20" s="15">
        <f>IFERROR(INDEX('Scalars5.10.22'!$E$2:$E$969,MATCH($A20&amp;$B20&amp;H$2,'Scalars5.10.22'!$F$2:$F$969,0),1),"")</f>
        <v>1.0559177172347918</v>
      </c>
      <c r="I20" s="15">
        <f>IFERROR(INDEX('Scalars5.10.22'!$E$2:$E$969,MATCH($A20&amp;$B20&amp;I$2,'Scalars5.10.22'!$F$2:$F$969,0),1),"")</f>
        <v>1.0590821459064093</v>
      </c>
      <c r="J20" s="15">
        <f>IFERROR(INDEX('Scalars5.10.22'!$E$2:$E$969,MATCH($A20&amp;$B20&amp;J$2,'Scalars5.10.22'!$F$2:$F$969,0),1),"")</f>
        <v>1.0652986497195616</v>
      </c>
      <c r="K20" s="15">
        <f>IFERROR(INDEX('Scalars5.10.22'!$E$2:$E$969,MATCH($A20&amp;$B20&amp;K$2,'Scalars5.10.22'!$F$2:$F$969,0),1),"")</f>
        <v>1.0721793570589024</v>
      </c>
      <c r="L20" s="15">
        <f>IFERROR(INDEX('Scalars5.10.22'!$E$2:$E$969,MATCH($A20&amp;$B20&amp;L$2,'Scalars5.10.22'!$F$2:$F$969,0),1),"")</f>
        <v>1.1079975842483651</v>
      </c>
      <c r="M20" s="15">
        <f>IFERROR(INDEX('Scalars5.10.22'!$E$2:$E$969,MATCH($A20&amp;$B20&amp;M$2,'Scalars5.10.22'!$F$2:$F$969,0),1),"")</f>
        <v>1.0995518791251637</v>
      </c>
      <c r="N20" s="15">
        <f>IFERROR(INDEX('Scalars5.10.22'!$E$2:$E$969,MATCH($A20&amp;$B20&amp;N$2,'Scalars5.10.22'!$F$2:$F$969,0),1),"")</f>
        <v>1.1022084524470082</v>
      </c>
      <c r="O20" s="15">
        <f>IFERROR(INDEX('Scalars5.10.22'!$E$2:$E$969,MATCH($A20&amp;$B20&amp;O$2,'Scalars5.10.22'!$F$2:$F$969,0),1),"")</f>
        <v>1.1072976975408788</v>
      </c>
      <c r="P20" s="15">
        <f>IFERROR(INDEX('Scalars5.10.22'!$E$2:$E$969,MATCH($A20&amp;$B20&amp;P$2,'Scalars5.10.22'!$F$2:$F$969,0),1),"")</f>
        <v>1.1546973768678432</v>
      </c>
      <c r="Q20" s="15">
        <f>IFERROR(INDEX('Scalars5.10.22'!$E$2:$E$969,MATCH($A20&amp;$B20&amp;Q$2,'Scalars5.10.22'!$F$2:$F$969,0),1),"")</f>
        <v>1.1357863068508682</v>
      </c>
      <c r="R20" s="15">
        <f>IFERROR(INDEX('Scalars5.10.22'!$E$2:$E$969,MATCH($A20&amp;$B20&amp;R$2,'Scalars5.10.22'!$F$2:$F$969,0),1),"")</f>
        <v>1.1338851727648136</v>
      </c>
      <c r="S20" s="15">
        <f>IFERROR(INDEX('Scalars5.10.22'!$E$2:$E$969,MATCH($A20&amp;$B20&amp;S$2,'Scalars5.10.22'!$F$2:$F$969,0),1),"")</f>
        <v>1.1348221300780281</v>
      </c>
      <c r="T20" s="41">
        <f t="shared" si="13"/>
        <v>1.1618109367477945</v>
      </c>
      <c r="U20" s="41">
        <f t="shared" si="14"/>
        <v>1.3128748159138253</v>
      </c>
      <c r="V20" s="41">
        <f t="shared" si="15"/>
        <v>1.4639386950798561</v>
      </c>
      <c r="W20" s="17">
        <f t="shared" ref="W20" si="20">(K20-C20)/C20</f>
        <v>9.6295239064310659E-2</v>
      </c>
      <c r="X20" s="17">
        <f t="shared" ref="X20" si="21">(S20-K20)/K20</f>
        <v>5.8425647357137352E-2</v>
      </c>
      <c r="Y20" s="17">
        <f>(S20-C20)/C20</f>
        <v>0.16034699810119066</v>
      </c>
      <c r="Z20" s="38">
        <f t="shared" si="16"/>
        <v>2.4073809766077666E-3</v>
      </c>
      <c r="AA20" s="38">
        <f t="shared" si="11"/>
        <v>1.4606411839284338E-3</v>
      </c>
      <c r="AB20" s="38">
        <f t="shared" si="17"/>
        <v>2.0043374762648831E-3</v>
      </c>
      <c r="AC20" s="38">
        <v>0</v>
      </c>
      <c r="AI20" s="41">
        <f t="shared" si="18"/>
        <v>1.1618109367477945</v>
      </c>
      <c r="AJ20" s="41">
        <f t="shared" si="12"/>
        <v>1.3128748159138253</v>
      </c>
      <c r="AK20" s="41">
        <f t="shared" si="12"/>
        <v>1.4639386950798561</v>
      </c>
    </row>
    <row r="22" spans="1:37" x14ac:dyDescent="0.25">
      <c r="A22" t="s">
        <v>137</v>
      </c>
      <c r="B22" s="1"/>
      <c r="C22" s="13">
        <v>2010</v>
      </c>
      <c r="D22" s="13">
        <v>2015</v>
      </c>
      <c r="E22" s="13">
        <v>2020</v>
      </c>
      <c r="F22" s="13">
        <v>2025</v>
      </c>
      <c r="G22" s="13">
        <v>2030</v>
      </c>
      <c r="H22" s="13">
        <v>2035</v>
      </c>
      <c r="I22" s="13">
        <v>2040</v>
      </c>
      <c r="J22" s="13">
        <v>2045</v>
      </c>
      <c r="K22" s="13">
        <v>2050</v>
      </c>
      <c r="L22" s="13">
        <v>2055</v>
      </c>
      <c r="M22" s="13">
        <v>2060</v>
      </c>
      <c r="N22" s="13">
        <v>2065</v>
      </c>
      <c r="O22" s="13">
        <v>2070</v>
      </c>
      <c r="P22" s="13">
        <v>2075</v>
      </c>
      <c r="Q22" s="13">
        <v>2080</v>
      </c>
      <c r="R22" s="13">
        <v>2085</v>
      </c>
      <c r="S22" s="13">
        <v>2090</v>
      </c>
      <c r="T22" s="14">
        <v>2100</v>
      </c>
      <c r="U22" s="14">
        <v>2200</v>
      </c>
      <c r="V22" s="14">
        <v>2300</v>
      </c>
      <c r="W22" t="s">
        <v>143</v>
      </c>
      <c r="X22" t="s">
        <v>141</v>
      </c>
      <c r="Y22" t="s">
        <v>142</v>
      </c>
      <c r="Z22" t="s">
        <v>143</v>
      </c>
      <c r="AA22" t="s">
        <v>141</v>
      </c>
      <c r="AB22" t="s">
        <v>142</v>
      </c>
      <c r="AC22" t="s">
        <v>151</v>
      </c>
      <c r="AF22" t="s">
        <v>150</v>
      </c>
      <c r="AI22" s="14">
        <v>2100</v>
      </c>
      <c r="AJ22" s="14">
        <v>2200</v>
      </c>
      <c r="AK22" s="14">
        <v>2300</v>
      </c>
    </row>
    <row r="23" spans="1:37" x14ac:dyDescent="0.25">
      <c r="A23" t="str">
        <f>A22</f>
        <v>road_miles_and_pop_proactive</v>
      </c>
      <c r="B23" s="12" t="s">
        <v>128</v>
      </c>
      <c r="C23" s="15">
        <f>IFERROR(INDEX('Scalars5.10.22'!$E$2:$E$969,MATCH($A23&amp;$B23&amp;C$2,'Scalars5.10.22'!$F$2:$F$969,0),1),"")</f>
        <v>0.99729124768218647</v>
      </c>
      <c r="D23" s="15">
        <f>IFERROR(INDEX('Scalars5.10.22'!$E$2:$E$969,MATCH($A23&amp;$B23&amp;D$2,'Scalars5.10.22'!$F$2:$F$969,0),1),"")</f>
        <v>0.99852022729628509</v>
      </c>
      <c r="E23" s="15">
        <f>IFERROR(INDEX('Scalars5.10.22'!$E$2:$E$969,MATCH($A23&amp;$B23&amp;E$2,'Scalars5.10.22'!$F$2:$F$969,0),1),"")</f>
        <v>1.0006205353506674</v>
      </c>
      <c r="F23" s="15">
        <f>IFERROR(INDEX('Scalars5.10.22'!$E$2:$E$969,MATCH($A23&amp;$B23&amp;F$2,'Scalars5.10.22'!$F$2:$F$969,0),1),"")</f>
        <v>1.0016132838371696</v>
      </c>
      <c r="G23" s="15">
        <f>IFERROR(INDEX('Scalars5.10.22'!$E$2:$E$969,MATCH($A23&amp;$B23&amp;G$2,'Scalars5.10.22'!$F$2:$F$969,0),1),"")</f>
        <v>1.0028113647704511</v>
      </c>
      <c r="H23" s="15">
        <f>IFERROR(INDEX('Scalars5.10.22'!$E$2:$E$969,MATCH($A23&amp;$B23&amp;H$2,'Scalars5.10.22'!$F$2:$F$969,0),1),"")</f>
        <v>1.0119517149970192</v>
      </c>
      <c r="I23" s="15">
        <f>IFERROR(INDEX('Scalars5.10.22'!$E$2:$E$969,MATCH($A23&amp;$B23&amp;I$2,'Scalars5.10.22'!$F$2:$F$969,0),1),"")</f>
        <v>1.0118817671150346</v>
      </c>
      <c r="J23" s="15">
        <f>IFERROR(INDEX('Scalars5.10.22'!$E$2:$E$969,MATCH($A23&amp;$B23&amp;J$2,'Scalars5.10.22'!$F$2:$F$969,0),1),"")</f>
        <v>1.0033066916788267</v>
      </c>
      <c r="K23" s="15">
        <f>IFERROR(INDEX('Scalars5.10.22'!$E$2:$E$969,MATCH($A23&amp;$B23&amp;K$2,'Scalars5.10.22'!$F$2:$F$969,0),1),"")</f>
        <v>1.0058229151969218</v>
      </c>
      <c r="L23" s="15">
        <f>IFERROR(INDEX('Scalars5.10.22'!$E$2:$E$969,MATCH($A23&amp;$B23&amp;L$2,'Scalars5.10.22'!$F$2:$F$969,0),1),"")</f>
        <v>1.0194749766324627</v>
      </c>
      <c r="M23" s="15">
        <f>IFERROR(INDEX('Scalars5.10.22'!$E$2:$E$969,MATCH($A23&amp;$B23&amp;M$2,'Scalars5.10.22'!$F$2:$F$969,0),1),"")</f>
        <v>1.0186893401130714</v>
      </c>
      <c r="N23" s="15">
        <f>IFERROR(INDEX('Scalars5.10.22'!$E$2:$E$969,MATCH($A23&amp;$B23&amp;N$2,'Scalars5.10.22'!$F$2:$F$969,0),1),"")</f>
        <v>1.0049071002150418</v>
      </c>
      <c r="O23" s="15">
        <f>IFERROR(INDEX('Scalars5.10.22'!$E$2:$E$969,MATCH($A23&amp;$B23&amp;O$2,'Scalars5.10.22'!$F$2:$F$969,0),1),"")</f>
        <v>1.0082045847032333</v>
      </c>
      <c r="P23" s="15">
        <f>IFERROR(INDEX('Scalars5.10.22'!$E$2:$E$969,MATCH($A23&amp;$B23&amp;P$2,'Scalars5.10.22'!$F$2:$F$969,0),1),"")</f>
        <v>1.0266615387157101</v>
      </c>
      <c r="Q23" s="15">
        <f>IFERROR(INDEX('Scalars5.10.22'!$E$2:$E$969,MATCH($A23&amp;$B23&amp;Q$2,'Scalars5.10.22'!$F$2:$F$969,0),1),"")</f>
        <v>1.0254472353160473</v>
      </c>
      <c r="R23" s="15">
        <f>IFERROR(INDEX('Scalars5.10.22'!$E$2:$E$969,MATCH($A23&amp;$B23&amp;R$2,'Scalars5.10.22'!$F$2:$F$969,0),1),"")</f>
        <v>1.0064991259563842</v>
      </c>
      <c r="S23" s="15">
        <f>IFERROR(INDEX('Scalars5.10.22'!$E$2:$E$969,MATCH($A23&amp;$B23&amp;S$2,'Scalars5.10.22'!$F$2:$F$969,0),1),"")</f>
        <v>1.0103497325430746</v>
      </c>
      <c r="T23" s="41">
        <f>IF($AF$24="% Growth",
$S23*(1+INDEX($Z23:$AC23,1,MATCH($AF$23,$Z$2:$AC$2,0)))^(T$2-$S$2),
AI23)</f>
        <v>1.0154512778920715</v>
      </c>
      <c r="U23" s="41">
        <f t="shared" ref="U23:V23" si="22">IF($AF$24="% Growth",
$S23*(1+INDEX($Z23:$AC23,1,MATCH($AF$23,$Z$2:$AC$2,0)))^(U$2-$S$2),
AJ23)</f>
        <v>1.0202679266464034</v>
      </c>
      <c r="V23" s="41">
        <f t="shared" si="22"/>
        <v>1.0250845754007354</v>
      </c>
      <c r="W23" s="17">
        <f t="shared" ref="W23:W30" si="23">(K23-C23)/C23</f>
        <v>8.5548404586562408E-3</v>
      </c>
      <c r="X23" s="17">
        <f t="shared" ref="X23:X30" si="24">(S23-K23)/K23</f>
        <v>4.5006106718760933E-3</v>
      </c>
      <c r="Y23" s="17">
        <f t="shared" ref="Y23:Y29" si="25">(S23-C23)/C23</f>
        <v>1.309395313679676E-2</v>
      </c>
      <c r="Z23" s="38">
        <f>W23/40</f>
        <v>2.1387101146640603E-4</v>
      </c>
      <c r="AA23" s="38">
        <f t="shared" ref="AA23:AA30" si="26">X23/40</f>
        <v>1.1251526679690234E-4</v>
      </c>
      <c r="AB23" s="38">
        <f>Y23/80</f>
        <v>1.6367441420995951E-4</v>
      </c>
      <c r="AC23" s="38">
        <v>0</v>
      </c>
      <c r="AE23" t="s">
        <v>158</v>
      </c>
      <c r="AF23" s="40" t="s">
        <v>141</v>
      </c>
      <c r="AI23" s="46">
        <f>IF($AF$23=$Y$2,_xlfn.FORECAST.LINEAR(AI$2,$C23:$S23,$C$2:$S$2),
IF($AF$23=$X$2,_xlfn.FORECAST.LINEAR(AI$2,$K23:$S23,$K$2:$S$2),
IF($AF$23=$W$2,_xlfn.FORECAST.LINEAR(AI$2,$C23:$J23,$C$2:$J$2),
$S23)))</f>
        <v>1.0154512778920715</v>
      </c>
      <c r="AJ23" s="46">
        <f t="shared" ref="AJ23:AK23" si="27">IF($AF$23=$Y$2,_xlfn.FORECAST.LINEAR(AJ$2,$C23:$S23,$C$2:$S$2),
IF($AF$23=$X$2,_xlfn.FORECAST.LINEAR(AJ$2,$K23:$S23,$K$2:$S$2),
IF($AF$23=$W$2,_xlfn.FORECAST.LINEAR(AJ$2,$C23:$J23,$C$2:$J$2),
$S23)))</f>
        <v>1.0202679266464034</v>
      </c>
      <c r="AK23" s="46">
        <f t="shared" si="27"/>
        <v>1.0250845754007354</v>
      </c>
    </row>
    <row r="24" spans="1:37" x14ac:dyDescent="0.25">
      <c r="A24" t="str">
        <f>A23</f>
        <v>road_miles_and_pop_proactive</v>
      </c>
      <c r="B24" s="12" t="s">
        <v>129</v>
      </c>
      <c r="C24" s="15">
        <f>IFERROR(INDEX('Scalars5.10.22'!$E$2:$E$969,MATCH($A24&amp;$B24&amp;C$2,'Scalars5.10.22'!$F$2:$F$969,0),1),"")</f>
        <v>0.99316624817819354</v>
      </c>
      <c r="D24" s="15">
        <f>IFERROR(INDEX('Scalars5.10.22'!$E$2:$E$969,MATCH($A24&amp;$B24&amp;D$2,'Scalars5.10.22'!$F$2:$F$969,0),1),"")</f>
        <v>0.99774239064012193</v>
      </c>
      <c r="E24" s="15">
        <f>IFERROR(INDEX('Scalars5.10.22'!$E$2:$E$969,MATCH($A24&amp;$B24&amp;E$2,'Scalars5.10.22'!$F$2:$F$969,0),1),"")</f>
        <v>1.0000599747899594</v>
      </c>
      <c r="F24" s="15">
        <f>IFERROR(INDEX('Scalars5.10.22'!$E$2:$E$969,MATCH($A24&amp;$B24&amp;F$2,'Scalars5.10.22'!$F$2:$F$969,0),1),"")</f>
        <v>1.0029434972529123</v>
      </c>
      <c r="G24" s="15">
        <f>IFERROR(INDEX('Scalars5.10.22'!$E$2:$E$969,MATCH($A24&amp;$B24&amp;G$2,'Scalars5.10.22'!$F$2:$F$969,0),1),"")</f>
        <v>1.0044452486192244</v>
      </c>
      <c r="H24" s="15">
        <f>IFERROR(INDEX('Scalars5.10.22'!$E$2:$E$969,MATCH($A24&amp;$B24&amp;H$2,'Scalars5.10.22'!$F$2:$F$969,0),1),"")</f>
        <v>1.0101530881365701</v>
      </c>
      <c r="I24" s="15">
        <f>IFERROR(INDEX('Scalars5.10.22'!$E$2:$E$969,MATCH($A24&amp;$B24&amp;I$2,'Scalars5.10.22'!$F$2:$F$969,0),1),"")</f>
        <v>1.0111397074768396</v>
      </c>
      <c r="J24" s="15">
        <f>IFERROR(INDEX('Scalars5.10.22'!$E$2:$E$969,MATCH($A24&amp;$B24&amp;J$2,'Scalars5.10.22'!$F$2:$F$969,0),1),"")</f>
        <v>1.007266685107016</v>
      </c>
      <c r="K24" s="15">
        <f>IFERROR(INDEX('Scalars5.10.22'!$E$2:$E$969,MATCH($A24&amp;$B24&amp;K$2,'Scalars5.10.22'!$F$2:$F$969,0),1),"")</f>
        <v>1.0084155713537843</v>
      </c>
      <c r="L24" s="15">
        <f>IFERROR(INDEX('Scalars5.10.22'!$E$2:$E$969,MATCH($A24&amp;$B24&amp;L$2,'Scalars5.10.22'!$F$2:$F$969,0),1),"")</f>
        <v>1.0152942350056824</v>
      </c>
      <c r="M24" s="15">
        <f>IFERROR(INDEX('Scalars5.10.22'!$E$2:$E$969,MATCH($A24&amp;$B24&amp;M$2,'Scalars5.10.22'!$F$2:$F$969,0),1),"")</f>
        <v>1.015971554168188</v>
      </c>
      <c r="N24" s="15">
        <f>IFERROR(INDEX('Scalars5.10.22'!$E$2:$E$969,MATCH($A24&amp;$B24&amp;N$2,'Scalars5.10.22'!$F$2:$F$969,0),1),"")</f>
        <v>1.0091895081799214</v>
      </c>
      <c r="O24" s="15">
        <f>IFERROR(INDEX('Scalars5.10.22'!$E$2:$E$969,MATCH($A24&amp;$B24&amp;O$2,'Scalars5.10.22'!$F$2:$F$969,0),1),"")</f>
        <v>1.011045303883108</v>
      </c>
      <c r="P24" s="15">
        <f>IFERROR(INDEX('Scalars5.10.22'!$E$2:$E$969,MATCH($A24&amp;$B24&amp;P$2,'Scalars5.10.22'!$F$2:$F$969,0),1),"")</f>
        <v>1.0200506046091418</v>
      </c>
      <c r="Q24" s="15">
        <f>IFERROR(INDEX('Scalars5.10.22'!$E$2:$E$969,MATCH($A24&amp;$B24&amp;Q$2,'Scalars5.10.22'!$F$2:$F$969,0),1),"")</f>
        <v>1.0205971477048312</v>
      </c>
      <c r="R24" s="15">
        <f>IFERROR(INDEX('Scalars5.10.22'!$E$2:$E$969,MATCH($A24&amp;$B24&amp;R$2,'Scalars5.10.22'!$F$2:$F$969,0),1),"")</f>
        <v>1.0110655755411129</v>
      </c>
      <c r="S24" s="15">
        <f>IFERROR(INDEX('Scalars5.10.22'!$E$2:$E$969,MATCH($A24&amp;$B24&amp;S$2,'Scalars5.10.22'!$F$2:$F$969,0),1),"")</f>
        <v>1.0135237197755664</v>
      </c>
      <c r="T24" s="41">
        <f t="shared" ref="T24:T30" si="28">IF($AF$24="% Growth",
$S24*(1+INDEX($Z24:$AC24,1,MATCH($AF$23,$Z$2:$AC$2,0)))^(T$2-$S$2),
AI24)</f>
        <v>1.016691803237519</v>
      </c>
      <c r="U24" s="41">
        <f t="shared" ref="U24:U30" si="29">IF($AF$24="% Growth",
$S24*(1+INDEX($Z24:$AC24,1,MATCH($AF$23,$Z$2:$AC$2,0)))^(U$2-$S$2),
AJ24)</f>
        <v>1.0259781028361612</v>
      </c>
      <c r="V24" s="41">
        <f t="shared" ref="V24:V30" si="30">IF($AF$24="% Growth",
$S24*(1+INDEX($Z24:$AC24,1,MATCH($AF$23,$Z$2:$AC$2,0)))^(V$2-$S$2),
AK24)</f>
        <v>1.0352644024348034</v>
      </c>
      <c r="W24" s="17">
        <f t="shared" si="23"/>
        <v>1.5354250311630378E-2</v>
      </c>
      <c r="X24" s="17">
        <f t="shared" si="24"/>
        <v>5.0655191836481341E-3</v>
      </c>
      <c r="Y24" s="17">
        <f t="shared" si="25"/>
        <v>2.0497546744782609E-2</v>
      </c>
      <c r="Z24" s="38">
        <f t="shared" ref="Z24:Z30" si="31">W24/40</f>
        <v>3.8385625779075946E-4</v>
      </c>
      <c r="AA24" s="38">
        <f t="shared" si="26"/>
        <v>1.2663797959120335E-4</v>
      </c>
      <c r="AB24" s="38">
        <f t="shared" ref="AB24:AB30" si="32">Y24/80</f>
        <v>2.5621933430978262E-4</v>
      </c>
      <c r="AC24" s="38">
        <v>0</v>
      </c>
      <c r="AE24" t="s">
        <v>159</v>
      </c>
      <c r="AF24" s="40" t="s">
        <v>157</v>
      </c>
      <c r="AI24" s="46">
        <f t="shared" ref="AI24:AK30" si="33">IF($AF$23=$Y$2,_xlfn.FORECAST.LINEAR(AI$2,$C24:$S24,$C$2:$S$2),
IF($AF$23=$X$2,_xlfn.FORECAST.LINEAR(AI$2,$K24:$S24,$K$2:$S$2),
IF($AF$23=$W$2,_xlfn.FORECAST.LINEAR(AI$2,$C24:$J24,$C$2:$J$2),
$S24)))</f>
        <v>1.016691803237519</v>
      </c>
      <c r="AJ24" s="46">
        <f t="shared" si="33"/>
        <v>1.0259781028361612</v>
      </c>
      <c r="AK24" s="46">
        <f t="shared" si="33"/>
        <v>1.0352644024348034</v>
      </c>
    </row>
    <row r="25" spans="1:37" x14ac:dyDescent="0.25">
      <c r="A25" t="str">
        <f t="shared" ref="A25:A30" si="34">A24</f>
        <v>road_miles_and_pop_proactive</v>
      </c>
      <c r="B25" s="12" t="s">
        <v>130</v>
      </c>
      <c r="C25" s="15">
        <f>IFERROR(INDEX('Scalars5.10.22'!$E$2:$E$969,MATCH($A25&amp;$B25&amp;C$2,'Scalars5.10.22'!$F$2:$F$969,0),1),"")</f>
        <v>0.99168132488861971</v>
      </c>
      <c r="D25" s="15">
        <f>IFERROR(INDEX('Scalars5.10.22'!$E$2:$E$969,MATCH($A25&amp;$B25&amp;D$2,'Scalars5.10.22'!$F$2:$F$969,0),1),"")</f>
        <v>0.99683932077544535</v>
      </c>
      <c r="E25" s="15">
        <f>IFERROR(INDEX('Scalars5.10.22'!$E$2:$E$969,MATCH($A25&amp;$B25&amp;E$2,'Scalars5.10.22'!$F$2:$F$969,0),1),"")</f>
        <v>1.0021107823774307</v>
      </c>
      <c r="F25" s="15">
        <f>IFERROR(INDEX('Scalars5.10.22'!$E$2:$E$969,MATCH($A25&amp;$B25&amp;F$2,'Scalars5.10.22'!$F$2:$F$969,0),1),"")</f>
        <v>1.0086573560287846</v>
      </c>
      <c r="G25" s="15">
        <f>IFERROR(INDEX('Scalars5.10.22'!$E$2:$E$969,MATCH($A25&amp;$B25&amp;G$2,'Scalars5.10.22'!$F$2:$F$969,0),1),"")</f>
        <v>1.0140272126807266</v>
      </c>
      <c r="H25" s="15">
        <f>IFERROR(INDEX('Scalars5.10.22'!$E$2:$E$969,MATCH($A25&amp;$B25&amp;H$2,'Scalars5.10.22'!$F$2:$F$969,0),1),"")</f>
        <v>1.0174701751653472</v>
      </c>
      <c r="I25" s="15">
        <f>IFERROR(INDEX('Scalars5.10.22'!$E$2:$E$969,MATCH($A25&amp;$B25&amp;I$2,'Scalars5.10.22'!$F$2:$F$969,0),1),"")</f>
        <v>1.0188598452900142</v>
      </c>
      <c r="J25" s="15">
        <f>IFERROR(INDEX('Scalars5.10.22'!$E$2:$E$969,MATCH($A25&amp;$B25&amp;J$2,'Scalars5.10.22'!$F$2:$F$969,0),1),"")</f>
        <v>1.0271928957082805</v>
      </c>
      <c r="K25" s="15">
        <f>IFERROR(INDEX('Scalars5.10.22'!$E$2:$E$969,MATCH($A25&amp;$B25&amp;K$2,'Scalars5.10.22'!$F$2:$F$969,0),1),"")</f>
        <v>1.0321797371557961</v>
      </c>
      <c r="L25" s="15">
        <f>IFERROR(INDEX('Scalars5.10.22'!$E$2:$E$969,MATCH($A25&amp;$B25&amp;L$2,'Scalars5.10.22'!$F$2:$F$969,0),1),"")</f>
        <v>1.029512113874856</v>
      </c>
      <c r="M25" s="15">
        <f>IFERROR(INDEX('Scalars5.10.22'!$E$2:$E$969,MATCH($A25&amp;$B25&amp;M$2,'Scalars5.10.22'!$F$2:$F$969,0),1),"")</f>
        <v>1.0281413792155734</v>
      </c>
      <c r="N25" s="15">
        <f>IFERROR(INDEX('Scalars5.10.22'!$E$2:$E$969,MATCH($A25&amp;$B25&amp;N$2,'Scalars5.10.22'!$F$2:$F$969,0),1),"")</f>
        <v>1.0399927051844884</v>
      </c>
      <c r="O25" s="15">
        <f>IFERROR(INDEX('Scalars5.10.22'!$E$2:$E$969,MATCH($A25&amp;$B25&amp;O$2,'Scalars5.10.22'!$F$2:$F$969,0),1),"")</f>
        <v>1.0467617948464771</v>
      </c>
      <c r="P25" s="15">
        <f>IFERROR(INDEX('Scalars5.10.22'!$E$2:$E$969,MATCH($A25&amp;$B25&amp;P$2,'Scalars5.10.22'!$F$2:$F$969,0),1),"")</f>
        <v>1.0405689482034703</v>
      </c>
      <c r="Q25" s="15">
        <f>IFERROR(INDEX('Scalars5.10.22'!$E$2:$E$969,MATCH($A25&amp;$B25&amp;Q$2,'Scalars5.10.22'!$F$2:$F$969,0),1),"")</f>
        <v>1.0370678359256502</v>
      </c>
      <c r="R25" s="15">
        <f>IFERROR(INDEX('Scalars5.10.22'!$E$2:$E$969,MATCH($A25&amp;$B25&amp;R$2,'Scalars5.10.22'!$F$2:$F$969,0),1),"")</f>
        <v>1.0508150357462342</v>
      </c>
      <c r="S25" s="15">
        <f>IFERROR(INDEX('Scalars5.10.22'!$E$2:$E$969,MATCH($A25&amp;$B25&amp;S$2,'Scalars5.10.22'!$F$2:$F$969,0),1),"")</f>
        <v>1.0587326264259787</v>
      </c>
      <c r="T25" s="41">
        <f t="shared" si="28"/>
        <v>1.0592740786443469</v>
      </c>
      <c r="U25" s="41">
        <f t="shared" si="29"/>
        <v>1.122123905022347</v>
      </c>
      <c r="V25" s="41">
        <f t="shared" si="30"/>
        <v>1.1849737314003472</v>
      </c>
      <c r="W25" s="17">
        <f t="shared" si="23"/>
        <v>4.0838131414570093E-2</v>
      </c>
      <c r="X25" s="17">
        <f t="shared" si="24"/>
        <v>2.572506348879686E-2</v>
      </c>
      <c r="Y25" s="17">
        <f t="shared" si="25"/>
        <v>6.7613758426770601E-2</v>
      </c>
      <c r="Z25" s="38">
        <f t="shared" si="31"/>
        <v>1.0209532853642524E-3</v>
      </c>
      <c r="AA25" s="38">
        <f t="shared" si="26"/>
        <v>6.431265872199215E-4</v>
      </c>
      <c r="AB25" s="38">
        <f t="shared" si="32"/>
        <v>8.4517198033463251E-4</v>
      </c>
      <c r="AC25" s="38">
        <v>0</v>
      </c>
      <c r="AI25" s="46">
        <f t="shared" si="33"/>
        <v>1.0592740786443469</v>
      </c>
      <c r="AJ25" s="46">
        <f t="shared" si="33"/>
        <v>1.122123905022347</v>
      </c>
      <c r="AK25" s="46">
        <f t="shared" si="33"/>
        <v>1.1849737314003472</v>
      </c>
    </row>
    <row r="26" spans="1:37" x14ac:dyDescent="0.25">
      <c r="A26" t="str">
        <f t="shared" si="34"/>
        <v>road_miles_and_pop_proactive</v>
      </c>
      <c r="B26" s="12" t="s">
        <v>131</v>
      </c>
      <c r="C26" s="15">
        <f>IFERROR(INDEX('Scalars5.10.22'!$E$2:$E$969,MATCH($A26&amp;$B26&amp;C$2,'Scalars5.10.22'!$F$2:$F$969,0),1),"")</f>
        <v>0.99695404436621893</v>
      </c>
      <c r="D26" s="15">
        <f>IFERROR(INDEX('Scalars5.10.22'!$E$2:$E$969,MATCH($A26&amp;$B26&amp;D$2,'Scalars5.10.22'!$F$2:$F$969,0),1),"")</f>
        <v>0.99864208936008025</v>
      </c>
      <c r="E26" s="15">
        <f>IFERROR(INDEX('Scalars5.10.22'!$E$2:$E$969,MATCH($A26&amp;$B26&amp;E$2,'Scalars5.10.22'!$F$2:$F$969,0),1),"")</f>
        <v>1.0014099306263136</v>
      </c>
      <c r="F26" s="15">
        <f>IFERROR(INDEX('Scalars5.10.22'!$E$2:$E$969,MATCH($A26&amp;$B26&amp;F$2,'Scalars5.10.22'!$F$2:$F$969,0),1),"")</f>
        <v>1.0075103222082857</v>
      </c>
      <c r="G26" s="15">
        <f>IFERROR(INDEX('Scalars5.10.22'!$E$2:$E$969,MATCH($A26&amp;$B26&amp;G$2,'Scalars5.10.22'!$F$2:$F$969,0),1),"")</f>
        <v>1.0049892754985268</v>
      </c>
      <c r="H26" s="15">
        <f>IFERROR(INDEX('Scalars5.10.22'!$E$2:$E$969,MATCH($A26&amp;$B26&amp;H$2,'Scalars5.10.22'!$F$2:$F$969,0),1),"")</f>
        <v>1.0263205610244499</v>
      </c>
      <c r="I26" s="15">
        <f>IFERROR(INDEX('Scalars5.10.22'!$E$2:$E$969,MATCH($A26&amp;$B26&amp;I$2,'Scalars5.10.22'!$F$2:$F$969,0),1),"")</f>
        <v>1.0244904548490981</v>
      </c>
      <c r="J26" s="15">
        <f>IFERROR(INDEX('Scalars5.10.22'!$E$2:$E$969,MATCH($A26&amp;$B26&amp;J$2,'Scalars5.10.22'!$F$2:$F$969,0),1),"")</f>
        <v>1.02599851951012</v>
      </c>
      <c r="K26" s="15">
        <f>IFERROR(INDEX('Scalars5.10.22'!$E$2:$E$969,MATCH($A26&amp;$B26&amp;K$2,'Scalars5.10.22'!$F$2:$F$969,0),1),"")</f>
        <v>1.008461828120935</v>
      </c>
      <c r="L26" s="15">
        <f>IFERROR(INDEX('Scalars5.10.22'!$E$2:$E$969,MATCH($A26&amp;$B26&amp;L$2,'Scalars5.10.22'!$F$2:$F$969,0),1),"")</f>
        <v>1.0435235620942025</v>
      </c>
      <c r="M26" s="15">
        <f>IFERROR(INDEX('Scalars5.10.22'!$E$2:$E$969,MATCH($A26&amp;$B26&amp;M$2,'Scalars5.10.22'!$F$2:$F$969,0),1),"")</f>
        <v>1.0400983966322925</v>
      </c>
      <c r="N26" s="15">
        <f>IFERROR(INDEX('Scalars5.10.22'!$E$2:$E$969,MATCH($A26&amp;$B26&amp;N$2,'Scalars5.10.22'!$F$2:$F$969,0),1),"")</f>
        <v>1.0417904871105337</v>
      </c>
      <c r="O26" s="15">
        <f>IFERROR(INDEX('Scalars5.10.22'!$E$2:$E$969,MATCH($A26&amp;$B26&amp;O$2,'Scalars5.10.22'!$F$2:$F$969,0),1),"")</f>
        <v>1.0117543251629926</v>
      </c>
      <c r="P26" s="15">
        <f>IFERROR(INDEX('Scalars5.10.22'!$E$2:$E$969,MATCH($A26&amp;$B26&amp;P$2,'Scalars5.10.22'!$F$2:$F$969,0),1),"")</f>
        <v>1.0584746936141951</v>
      </c>
      <c r="Q26" s="15">
        <f>IFERROR(INDEX('Scalars5.10.22'!$E$2:$E$969,MATCH($A26&amp;$B26&amp;Q$2,'Scalars5.10.22'!$F$2:$F$969,0),1),"")</f>
        <v>1.0541904767828851</v>
      </c>
      <c r="R26" s="15">
        <f>IFERROR(INDEX('Scalars5.10.22'!$E$2:$E$969,MATCH($A26&amp;$B26&amp;R$2,'Scalars5.10.22'!$F$2:$F$969,0),1),"")</f>
        <v>1.0564928605030903</v>
      </c>
      <c r="S26" s="15">
        <f>IFERROR(INDEX('Scalars5.10.22'!$E$2:$E$969,MATCH($A26&amp;$B26&amp;S$2,'Scalars5.10.22'!$F$2:$F$969,0),1),"")</f>
        <v>1.0156636675966877</v>
      </c>
      <c r="T26" s="41">
        <f t="shared" si="28"/>
        <v>1.0479750617287646</v>
      </c>
      <c r="U26" s="41">
        <f t="shared" si="29"/>
        <v>1.0855029350402716</v>
      </c>
      <c r="V26" s="41">
        <f t="shared" si="30"/>
        <v>1.1230308083517786</v>
      </c>
      <c r="W26" s="17">
        <f t="shared" si="23"/>
        <v>1.1542943047120852E-2</v>
      </c>
      <c r="X26" s="17">
        <f t="shared" si="24"/>
        <v>7.1414100910213692E-3</v>
      </c>
      <c r="Y26" s="17">
        <f t="shared" si="25"/>
        <v>1.8766786028099017E-2</v>
      </c>
      <c r="Z26" s="38">
        <f t="shared" si="31"/>
        <v>2.8857357617802129E-4</v>
      </c>
      <c r="AA26" s="38">
        <f t="shared" si="26"/>
        <v>1.7853525227553424E-4</v>
      </c>
      <c r="AB26" s="38">
        <f t="shared" si="32"/>
        <v>2.3458482535123771E-4</v>
      </c>
      <c r="AC26" s="38">
        <v>0</v>
      </c>
      <c r="AI26" s="46">
        <f t="shared" si="33"/>
        <v>1.0479750617287646</v>
      </c>
      <c r="AJ26" s="46">
        <f t="shared" si="33"/>
        <v>1.0855029350402716</v>
      </c>
      <c r="AK26" s="46">
        <f t="shared" si="33"/>
        <v>1.1230308083517786</v>
      </c>
    </row>
    <row r="27" spans="1:37" x14ac:dyDescent="0.25">
      <c r="A27" t="str">
        <f t="shared" si="34"/>
        <v>road_miles_and_pop_proactive</v>
      </c>
      <c r="B27" s="12" t="s">
        <v>132</v>
      </c>
      <c r="C27" s="15">
        <f>IFERROR(INDEX('Scalars5.10.22'!$E$2:$E$969,MATCH($A27&amp;$B27&amp;C$2,'Scalars5.10.22'!$F$2:$F$969,0),1),"")</f>
        <v>0.98723048341172714</v>
      </c>
      <c r="D27" s="15">
        <f>IFERROR(INDEX('Scalars5.10.22'!$E$2:$E$969,MATCH($A27&amp;$B27&amp;D$2,'Scalars5.10.22'!$F$2:$F$969,0),1),"")</f>
        <v>0.99437298199460544</v>
      </c>
      <c r="E27" s="15">
        <f>IFERROR(INDEX('Scalars5.10.22'!$E$2:$E$969,MATCH($A27&amp;$B27&amp;E$2,'Scalars5.10.22'!$F$2:$F$969,0),1),"")</f>
        <v>1.0043803892341785</v>
      </c>
      <c r="F27" s="15">
        <f>IFERROR(INDEX('Scalars5.10.22'!$E$2:$E$969,MATCH($A27&amp;$B27&amp;F$2,'Scalars5.10.22'!$F$2:$F$969,0),1),"")</f>
        <v>1.0136218823821546</v>
      </c>
      <c r="G27" s="15">
        <f>IFERROR(INDEX('Scalars5.10.22'!$E$2:$E$969,MATCH($A27&amp;$B27&amp;G$2,'Scalars5.10.22'!$F$2:$F$969,0),1),"")</f>
        <v>1.0166053782772158</v>
      </c>
      <c r="H27" s="15">
        <f>IFERROR(INDEX('Scalars5.10.22'!$E$2:$E$969,MATCH($A27&amp;$B27&amp;H$2,'Scalars5.10.22'!$F$2:$F$969,0),1),"")</f>
        <v>1.0352427582862314</v>
      </c>
      <c r="I27" s="15">
        <f>IFERROR(INDEX('Scalars5.10.22'!$E$2:$E$969,MATCH($A27&amp;$B27&amp;I$2,'Scalars5.10.22'!$F$2:$F$969,0),1),"")</f>
        <v>1.0341875674675216</v>
      </c>
      <c r="J27" s="15">
        <f>IFERROR(INDEX('Scalars5.10.22'!$E$2:$E$969,MATCH($A27&amp;$B27&amp;J$2,'Scalars5.10.22'!$F$2:$F$969,0),1),"")</f>
        <v>1.0367368790143774</v>
      </c>
      <c r="K27" s="15">
        <f>IFERROR(INDEX('Scalars5.10.22'!$E$2:$E$969,MATCH($A27&amp;$B27&amp;K$2,'Scalars5.10.22'!$F$2:$F$969,0),1),"")</f>
        <v>1.0366726988716135</v>
      </c>
      <c r="L27" s="15">
        <f>IFERROR(INDEX('Scalars5.10.22'!$E$2:$E$969,MATCH($A27&amp;$B27&amp;L$2,'Scalars5.10.22'!$F$2:$F$969,0),1),"")</f>
        <v>1.0634843282506652</v>
      </c>
      <c r="M27" s="15">
        <f>IFERROR(INDEX('Scalars5.10.22'!$E$2:$E$969,MATCH($A27&amp;$B27&amp;M$2,'Scalars5.10.22'!$F$2:$F$969,0),1),"")</f>
        <v>1.0556897079873935</v>
      </c>
      <c r="N27" s="15">
        <f>IFERROR(INDEX('Scalars5.10.22'!$E$2:$E$969,MATCH($A27&amp;$B27&amp;N$2,'Scalars5.10.22'!$F$2:$F$969,0),1),"")</f>
        <v>1.0559503569015427</v>
      </c>
      <c r="O27" s="15">
        <f>IFERROR(INDEX('Scalars5.10.22'!$E$2:$E$969,MATCH($A27&amp;$B27&amp;O$2,'Scalars5.10.22'!$F$2:$F$969,0),1),"")</f>
        <v>1.0522747530480363</v>
      </c>
      <c r="P27" s="15">
        <f>IFERROR(INDEX('Scalars5.10.22'!$E$2:$E$969,MATCH($A27&amp;$B27&amp;P$2,'Scalars5.10.22'!$F$2:$F$969,0),1),"")</f>
        <v>1.0881424290794715</v>
      </c>
      <c r="Q27" s="15">
        <f>IFERROR(INDEX('Scalars5.10.22'!$E$2:$E$969,MATCH($A27&amp;$B27&amp;Q$2,'Scalars5.10.22'!$F$2:$F$969,0),1),"")</f>
        <v>1.0749943023541855</v>
      </c>
      <c r="R27" s="15">
        <f>IFERROR(INDEX('Scalars5.10.22'!$E$2:$E$969,MATCH($A27&amp;$B27&amp;R$2,'Scalars5.10.22'!$F$2:$F$969,0),1),"")</f>
        <v>1.0720947033812971</v>
      </c>
      <c r="S27" s="15">
        <f>IFERROR(INDEX('Scalars5.10.22'!$E$2:$E$969,MATCH($A27&amp;$B27&amp;S$2,'Scalars5.10.22'!$F$2:$F$969,0),1),"")</f>
        <v>1.0652787016031651</v>
      </c>
      <c r="T27" s="41">
        <f t="shared" si="28"/>
        <v>1.083836970998225</v>
      </c>
      <c r="U27" s="41">
        <f t="shared" si="29"/>
        <v>1.1541891034080964</v>
      </c>
      <c r="V27" s="41">
        <f t="shared" si="30"/>
        <v>1.2245412358179681</v>
      </c>
      <c r="W27" s="17">
        <f t="shared" si="23"/>
        <v>5.0081735005812575E-2</v>
      </c>
      <c r="X27" s="17">
        <f t="shared" si="24"/>
        <v>2.7594054288000755E-2</v>
      </c>
      <c r="Y27" s="17">
        <f t="shared" si="25"/>
        <v>7.9057747408400991E-2</v>
      </c>
      <c r="Z27" s="38">
        <f t="shared" si="31"/>
        <v>1.2520433751453143E-3</v>
      </c>
      <c r="AA27" s="38">
        <f t="shared" si="26"/>
        <v>6.8985135720001892E-4</v>
      </c>
      <c r="AB27" s="38">
        <f t="shared" si="32"/>
        <v>9.882218426050123E-4</v>
      </c>
      <c r="AC27" s="38">
        <v>0</v>
      </c>
      <c r="AI27" s="46">
        <f t="shared" si="33"/>
        <v>1.083836970998225</v>
      </c>
      <c r="AJ27" s="46">
        <f t="shared" si="33"/>
        <v>1.1541891034080964</v>
      </c>
      <c r="AK27" s="46">
        <f t="shared" si="33"/>
        <v>1.2245412358179681</v>
      </c>
    </row>
    <row r="28" spans="1:37" x14ac:dyDescent="0.25">
      <c r="A28" t="str">
        <f t="shared" si="34"/>
        <v>road_miles_and_pop_proactive</v>
      </c>
      <c r="B28" s="12" t="s">
        <v>133</v>
      </c>
      <c r="C28" s="15">
        <f>IFERROR(INDEX('Scalars5.10.22'!$E$2:$E$969,MATCH($A28&amp;$B28&amp;C$2,'Scalars5.10.22'!$F$2:$F$969,0),1),"")</f>
        <v>0.98526135715293206</v>
      </c>
      <c r="D28" s="15">
        <f>IFERROR(INDEX('Scalars5.10.22'!$E$2:$E$969,MATCH($A28&amp;$B28&amp;D$2,'Scalars5.10.22'!$F$2:$F$969,0),1),"")</f>
        <v>0.99109401274516251</v>
      </c>
      <c r="E28" s="15">
        <f>IFERROR(INDEX('Scalars5.10.22'!$E$2:$E$969,MATCH($A28&amp;$B28&amp;E$2,'Scalars5.10.22'!$F$2:$F$969,0),1),"")</f>
        <v>1.0025416043680844</v>
      </c>
      <c r="F28" s="15">
        <f>IFERROR(INDEX('Scalars5.10.22'!$E$2:$E$969,MATCH($A28&amp;$B28&amp;F$2,'Scalars5.10.22'!$F$2:$F$969,0),1),"")</f>
        <v>1.0097916063692476</v>
      </c>
      <c r="G28" s="15">
        <f>IFERROR(INDEX('Scalars5.10.22'!$E$2:$E$969,MATCH($A28&amp;$B28&amp;G$2,'Scalars5.10.22'!$F$2:$F$969,0),1),"")</f>
        <v>1.0159399622315675</v>
      </c>
      <c r="H28" s="15">
        <f>IFERROR(INDEX('Scalars5.10.22'!$E$2:$E$969,MATCH($A28&amp;$B28&amp;H$2,'Scalars5.10.22'!$F$2:$F$969,0),1),"")</f>
        <v>1.0282238164663542</v>
      </c>
      <c r="I28" s="15">
        <f>IFERROR(INDEX('Scalars5.10.22'!$E$2:$E$969,MATCH($A28&amp;$B28&amp;I$2,'Scalars5.10.22'!$F$2:$F$969,0),1),"")</f>
        <v>1.0250120344632698</v>
      </c>
      <c r="J28" s="15">
        <f>IFERROR(INDEX('Scalars5.10.22'!$E$2:$E$969,MATCH($A28&amp;$B28&amp;J$2,'Scalars5.10.22'!$F$2:$F$969,0),1),"")</f>
        <v>1.0272792660680254</v>
      </c>
      <c r="K28" s="15">
        <f>IFERROR(INDEX('Scalars5.10.22'!$E$2:$E$969,MATCH($A28&amp;$B28&amp;K$2,'Scalars5.10.22'!$F$2:$F$969,0),1),"")</f>
        <v>1.0352786545612753</v>
      </c>
      <c r="L28" s="15">
        <f>IFERROR(INDEX('Scalars5.10.22'!$E$2:$E$969,MATCH($A28&amp;$B28&amp;L$2,'Scalars5.10.22'!$F$2:$F$969,0),1),"")</f>
        <v>1.0536102672277987</v>
      </c>
      <c r="M28" s="15">
        <f>IFERROR(INDEX('Scalars5.10.22'!$E$2:$E$969,MATCH($A28&amp;$B28&amp;M$2,'Scalars5.10.22'!$F$2:$F$969,0),1),"")</f>
        <v>1.0421143083840305</v>
      </c>
      <c r="N28" s="15">
        <f>IFERROR(INDEX('Scalars5.10.22'!$E$2:$E$969,MATCH($A28&amp;$B28&amp;N$2,'Scalars5.10.22'!$F$2:$F$969,0),1),"")</f>
        <v>1.0420275437951636</v>
      </c>
      <c r="O28" s="15">
        <f>IFERROR(INDEX('Scalars5.10.22'!$E$2:$E$969,MATCH($A28&amp;$B28&amp;O$2,'Scalars5.10.22'!$F$2:$F$969,0),1),"")</f>
        <v>1.0506310448253937</v>
      </c>
      <c r="P28" s="15">
        <f>IFERROR(INDEX('Scalars5.10.22'!$E$2:$E$969,MATCH($A28&amp;$B28&amp;P$2,'Scalars5.10.22'!$F$2:$F$969,0),1),"")</f>
        <v>1.0750007291660089</v>
      </c>
      <c r="Q28" s="15">
        <f>IFERROR(INDEX('Scalars5.10.22'!$E$2:$E$969,MATCH($A28&amp;$B28&amp;Q$2,'Scalars5.10.22'!$F$2:$F$969,0),1),"")</f>
        <v>1.0569820128789529</v>
      </c>
      <c r="R28" s="15">
        <f>IFERROR(INDEX('Scalars5.10.22'!$E$2:$E$969,MATCH($A28&amp;$B28&amp;R$2,'Scalars5.10.22'!$F$2:$F$969,0),1),"")</f>
        <v>1.0545888047461724</v>
      </c>
      <c r="S28" s="15">
        <f>IFERROR(INDEX('Scalars5.10.22'!$E$2:$E$969,MATCH($A28&amp;$B28&amp;S$2,'Scalars5.10.22'!$F$2:$F$969,0),1),"")</f>
        <v>1.062875391822603</v>
      </c>
      <c r="T28" s="41">
        <f t="shared" si="28"/>
        <v>1.0701707553080455</v>
      </c>
      <c r="U28" s="41">
        <f t="shared" si="29"/>
        <v>1.128847807295086</v>
      </c>
      <c r="V28" s="41">
        <f t="shared" si="30"/>
        <v>1.1875248592821268</v>
      </c>
      <c r="W28" s="17">
        <f t="shared" si="23"/>
        <v>5.076551216103322E-2</v>
      </c>
      <c r="X28" s="17">
        <f t="shared" si="24"/>
        <v>2.6656337537474404E-2</v>
      </c>
      <c r="Y28" s="17">
        <f t="shared" si="25"/>
        <v>7.8775072325934878E-2</v>
      </c>
      <c r="Z28" s="38">
        <f t="shared" si="31"/>
        <v>1.2691378040258305E-3</v>
      </c>
      <c r="AA28" s="38">
        <f t="shared" si="26"/>
        <v>6.6640843843686012E-4</v>
      </c>
      <c r="AB28" s="38">
        <f t="shared" si="32"/>
        <v>9.8468840407418606E-4</v>
      </c>
      <c r="AC28" s="38">
        <v>0</v>
      </c>
      <c r="AI28" s="46">
        <f t="shared" si="33"/>
        <v>1.0701707553080455</v>
      </c>
      <c r="AJ28" s="46">
        <f t="shared" si="33"/>
        <v>1.128847807295086</v>
      </c>
      <c r="AK28" s="46">
        <f t="shared" si="33"/>
        <v>1.1875248592821268</v>
      </c>
    </row>
    <row r="29" spans="1:37" x14ac:dyDescent="0.25">
      <c r="A29" t="str">
        <f t="shared" si="34"/>
        <v>road_miles_and_pop_proactive</v>
      </c>
      <c r="B29" s="12" t="s">
        <v>134</v>
      </c>
      <c r="C29" s="15">
        <f>IFERROR(INDEX('Scalars5.10.22'!$E$2:$E$969,MATCH($A29&amp;$B29&amp;C$2,'Scalars5.10.22'!$F$2:$F$969,0),1),"")</f>
        <v>0.97124240092138137</v>
      </c>
      <c r="D29" s="15">
        <f>IFERROR(INDEX('Scalars5.10.22'!$E$2:$E$969,MATCH($A29&amp;$B29&amp;D$2,'Scalars5.10.22'!$F$2:$F$969,0),1),"")</f>
        <v>0.98523472797814593</v>
      </c>
      <c r="E29" s="15">
        <f>IFERROR(INDEX('Scalars5.10.22'!$E$2:$E$969,MATCH($A29&amp;$B29&amp;E$2,'Scalars5.10.22'!$F$2:$F$969,0),1),"")</f>
        <v>1.0084722327138929</v>
      </c>
      <c r="F29" s="15">
        <f>IFERROR(INDEX('Scalars5.10.22'!$E$2:$E$969,MATCH($A29&amp;$B29&amp;F$2,'Scalars5.10.22'!$F$2:$F$969,0),1),"")</f>
        <v>1.0273954741722957</v>
      </c>
      <c r="G29" s="15">
        <f>IFERROR(INDEX('Scalars5.10.22'!$E$2:$E$969,MATCH($A29&amp;$B29&amp;G$2,'Scalars5.10.22'!$F$2:$F$969,0),1),"")</f>
        <v>1.0383199091780975</v>
      </c>
      <c r="H29" s="15">
        <f>IFERROR(INDEX('Scalars5.10.22'!$E$2:$E$969,MATCH($A29&amp;$B29&amp;H$2,'Scalars5.10.22'!$F$2:$F$969,0),1),"")</f>
        <v>1.071034940348615</v>
      </c>
      <c r="I29" s="15">
        <f>IFERROR(INDEX('Scalars5.10.22'!$E$2:$E$969,MATCH($A29&amp;$B29&amp;I$2,'Scalars5.10.22'!$F$2:$F$969,0),1),"")</f>
        <v>1.0806242834758679</v>
      </c>
      <c r="J29" s="15">
        <f>IFERROR(INDEX('Scalars5.10.22'!$E$2:$E$969,MATCH($A29&amp;$B29&amp;J$2,'Scalars5.10.22'!$F$2:$F$969,0),1),"")</f>
        <v>1.096028869063455</v>
      </c>
      <c r="K29" s="15">
        <f>IFERROR(INDEX('Scalars5.10.22'!$E$2:$E$969,MATCH($A29&amp;$B29&amp;K$2,'Scalars5.10.22'!$F$2:$F$969,0),1),"")</f>
        <v>1.1035738968516009</v>
      </c>
      <c r="L29" s="15">
        <f>IFERROR(INDEX('Scalars5.10.22'!$E$2:$E$969,MATCH($A29&amp;$B29&amp;L$2,'Scalars5.10.22'!$F$2:$F$969,0),1),"")</f>
        <v>1.1477178396705847</v>
      </c>
      <c r="M29" s="15">
        <f>IFERROR(INDEX('Scalars5.10.22'!$E$2:$E$969,MATCH($A29&amp;$B29&amp;M$2,'Scalars5.10.22'!$F$2:$F$969,0),1),"")</f>
        <v>1.1443295820061026</v>
      </c>
      <c r="N29" s="15">
        <f>IFERROR(INDEX('Scalars5.10.22'!$E$2:$E$969,MATCH($A29&amp;$B29&amp;N$2,'Scalars5.10.22'!$F$2:$F$969,0),1),"")</f>
        <v>1.1541982909697466</v>
      </c>
      <c r="O29" s="15">
        <f>IFERROR(INDEX('Scalars5.10.22'!$E$2:$E$969,MATCH($A29&amp;$B29&amp;O$2,'Scalars5.10.22'!$F$2:$F$969,0),1),"")</f>
        <v>1.1585511076900143</v>
      </c>
      <c r="P29" s="15">
        <f>IFERROR(INDEX('Scalars5.10.22'!$E$2:$E$969,MATCH($A29&amp;$B29&amp;P$2,'Scalars5.10.22'!$F$2:$F$969,0),1),"")</f>
        <v>1.2164338581475647</v>
      </c>
      <c r="Q29" s="15">
        <f>IFERROR(INDEX('Scalars5.10.22'!$E$2:$E$969,MATCH($A29&amp;$B29&amp;Q$2,'Scalars5.10.22'!$F$2:$F$969,0),1),"")</f>
        <v>1.2016470685781482</v>
      </c>
      <c r="R29" s="15">
        <f>IFERROR(INDEX('Scalars5.10.22'!$E$2:$E$969,MATCH($A29&amp;$B29&amp;R$2,'Scalars5.10.22'!$F$2:$F$969,0),1),"")</f>
        <v>1.2035209148308079</v>
      </c>
      <c r="S29" s="15">
        <f>IFERROR(INDEX('Scalars5.10.22'!$E$2:$E$969,MATCH($A29&amp;$B29&amp;S$2,'Scalars5.10.22'!$F$2:$F$969,0),1),"")</f>
        <v>1.2009383366693149</v>
      </c>
      <c r="T29" s="41">
        <f t="shared" si="28"/>
        <v>1.2434749631088868</v>
      </c>
      <c r="U29" s="41">
        <f t="shared" si="29"/>
        <v>1.4880541381333652</v>
      </c>
      <c r="V29" s="41">
        <f t="shared" si="30"/>
        <v>1.7326333131578435</v>
      </c>
      <c r="W29" s="17">
        <f t="shared" si="23"/>
        <v>0.13624971047874515</v>
      </c>
      <c r="X29" s="17">
        <f t="shared" si="24"/>
        <v>8.8226479527547905E-2</v>
      </c>
      <c r="Y29" s="17">
        <f t="shared" si="25"/>
        <v>0.23649702229848041</v>
      </c>
      <c r="Z29" s="38">
        <f t="shared" si="31"/>
        <v>3.4062427619686287E-3</v>
      </c>
      <c r="AA29" s="38">
        <f t="shared" si="26"/>
        <v>2.2056619881886978E-3</v>
      </c>
      <c r="AB29" s="38">
        <f t="shared" si="32"/>
        <v>2.9562127787310052E-3</v>
      </c>
      <c r="AC29" s="38">
        <v>0</v>
      </c>
      <c r="AI29" s="46">
        <f>IF($AF$23=$Y$2,_xlfn.FORECAST.LINEAR(AI$2,$C29:$S29,$C$2:$S$2),
IF($AF$23=$X$2,_xlfn.FORECAST.LINEAR(AI$2,$K29:$S29,$K$2:$S$2),
IF($AF$23=$W$2,_xlfn.FORECAST.LINEAR(AI$2,$C29:$J29,$C$2:$J$2),
$S29)))</f>
        <v>1.2434749631088868</v>
      </c>
      <c r="AJ29" s="46">
        <f t="shared" si="33"/>
        <v>1.4880541381333652</v>
      </c>
      <c r="AK29" s="46">
        <f t="shared" si="33"/>
        <v>1.7326333131578435</v>
      </c>
    </row>
    <row r="30" spans="1:37" x14ac:dyDescent="0.25">
      <c r="A30" t="str">
        <f t="shared" si="34"/>
        <v>road_miles_and_pop_proactive</v>
      </c>
      <c r="B30" s="12" t="s">
        <v>135</v>
      </c>
      <c r="C30" s="15">
        <f>IFERROR(INDEX('Scalars5.10.22'!$E$2:$E$969,MATCH($A30&amp;$B30&amp;C$2,'Scalars5.10.22'!$F$2:$F$969,0),1),"")</f>
        <v>0.98358750479840795</v>
      </c>
      <c r="D30" s="15">
        <f>IFERROR(INDEX('Scalars5.10.22'!$E$2:$E$969,MATCH($A30&amp;$B30&amp;D$2,'Scalars5.10.22'!$F$2:$F$969,0),1),"")</f>
        <v>0.99124795682179823</v>
      </c>
      <c r="E30" s="15">
        <f>IFERROR(INDEX('Scalars5.10.22'!$E$2:$E$969,MATCH($A30&amp;$B30&amp;E$2,'Scalars5.10.22'!$F$2:$F$969,0),1),"")</f>
        <v>1.0050514667094006</v>
      </c>
      <c r="F30" s="15">
        <f>IFERROR(INDEX('Scalars5.10.22'!$E$2:$E$969,MATCH($A30&amp;$B30&amp;F$2,'Scalars5.10.22'!$F$2:$F$969,0),1),"")</f>
        <v>1.0160619729752172</v>
      </c>
      <c r="G30" s="15">
        <f>IFERROR(INDEX('Scalars5.10.22'!$E$2:$E$969,MATCH($A30&amp;$B30&amp;G$2,'Scalars5.10.22'!$F$2:$F$969,0),1),"")</f>
        <v>1.0206574935257926</v>
      </c>
      <c r="H30" s="15">
        <f>IFERROR(INDEX('Scalars5.10.22'!$E$2:$E$969,MATCH($A30&amp;$B30&amp;H$2,'Scalars5.10.22'!$F$2:$F$969,0),1),"")</f>
        <v>1.0388483729036293</v>
      </c>
      <c r="I30" s="15">
        <f>IFERROR(INDEX('Scalars5.10.22'!$E$2:$E$969,MATCH($A30&amp;$B30&amp;I$2,'Scalars5.10.22'!$F$2:$F$969,0),1),"")</f>
        <v>1.0436872429560189</v>
      </c>
      <c r="J30" s="15">
        <f>IFERROR(INDEX('Scalars5.10.22'!$E$2:$E$969,MATCH($A30&amp;$B30&amp;J$2,'Scalars5.10.22'!$F$2:$F$969,0),1),"")</f>
        <v>1.0525715019238424</v>
      </c>
      <c r="K30" s="15">
        <f>IFERROR(INDEX('Scalars5.10.22'!$E$2:$E$969,MATCH($A30&amp;$B30&amp;K$2,'Scalars5.10.22'!$F$2:$F$969,0),1),"")</f>
        <v>1.050845951009528</v>
      </c>
      <c r="L30" s="15">
        <f>IFERROR(INDEX('Scalars5.10.22'!$E$2:$E$969,MATCH($A30&amp;$B30&amp;L$2,'Scalars5.10.22'!$F$2:$F$969,0),1),"")</f>
        <v>1.0745595328019095</v>
      </c>
      <c r="M30" s="15">
        <f>IFERROR(INDEX('Scalars5.10.22'!$E$2:$E$969,MATCH($A30&amp;$B30&amp;M$2,'Scalars5.10.22'!$F$2:$F$969,0),1),"")</f>
        <v>1.0746369955380113</v>
      </c>
      <c r="N30" s="15">
        <f>IFERROR(INDEX('Scalars5.10.22'!$E$2:$E$969,MATCH($A30&amp;$B30&amp;N$2,'Scalars5.10.22'!$F$2:$F$969,0),1),"")</f>
        <v>1.0830508901943572</v>
      </c>
      <c r="O30" s="15">
        <f>IFERROR(INDEX('Scalars5.10.22'!$E$2:$E$969,MATCH($A30&amp;$B30&amp;O$2,'Scalars5.10.22'!$F$2:$F$969,0),1),"")</f>
        <v>1.0757475627483419</v>
      </c>
      <c r="P30" s="15">
        <f>IFERROR(INDEX('Scalars5.10.22'!$E$2:$E$969,MATCH($A30&amp;$B30&amp;P$2,'Scalars5.10.22'!$F$2:$F$969,0),1),"")</f>
        <v>1.10624590109756</v>
      </c>
      <c r="Q30" s="15">
        <f>IFERROR(INDEX('Scalars5.10.22'!$E$2:$E$969,MATCH($A30&amp;$B30&amp;Q$2,'Scalars5.10.22'!$F$2:$F$969,0),1),"")</f>
        <v>1.1024977599543297</v>
      </c>
      <c r="R30" s="15">
        <f>IFERROR(INDEX('Scalars5.10.22'!$E$2:$E$969,MATCH($A30&amp;$B30&amp;R$2,'Scalars5.10.22'!$F$2:$F$969,0),1),"")</f>
        <v>1.1091345581185825</v>
      </c>
      <c r="S30" s="15">
        <f>IFERROR(INDEX('Scalars5.10.22'!$E$2:$E$969,MATCH($A30&amp;$B30&amp;S$2,'Scalars5.10.22'!$F$2:$F$969,0),1),"")</f>
        <v>1.0954806804616108</v>
      </c>
      <c r="T30" s="41">
        <f t="shared" si="28"/>
        <v>1.1219180346743338</v>
      </c>
      <c r="U30" s="41">
        <f t="shared" si="29"/>
        <v>1.2423115458390639</v>
      </c>
      <c r="V30" s="41">
        <f t="shared" si="30"/>
        <v>1.362705057003794</v>
      </c>
      <c r="W30" s="17">
        <f t="shared" si="23"/>
        <v>6.8380744857983025E-2</v>
      </c>
      <c r="X30" s="17">
        <f t="shared" si="24"/>
        <v>4.2475045375778488E-2</v>
      </c>
      <c r="Y30" s="17">
        <f>(S30-C30)/C30</f>
        <v>0.11376026547443388</v>
      </c>
      <c r="Z30" s="38">
        <f t="shared" si="31"/>
        <v>1.7095186214495755E-3</v>
      </c>
      <c r="AA30" s="38">
        <f t="shared" si="26"/>
        <v>1.0618761343944621E-3</v>
      </c>
      <c r="AB30" s="38">
        <f t="shared" si="32"/>
        <v>1.4220033184304235E-3</v>
      </c>
      <c r="AC30" s="38">
        <v>0</v>
      </c>
      <c r="AI30" s="46">
        <f>IF($AF$23=$Y$2,_xlfn.FORECAST.LINEAR(AI$2,$C30:$S30,$C$2:$S$2),
IF($AF$23=$X$2,_xlfn.FORECAST.LINEAR(AI$2,$K30:$S30,$K$2:$S$2),
IF($AF$23=$W$2,_xlfn.FORECAST.LINEAR(AI$2,$C30:$J30,$C$2:$J$2),
$S30)))</f>
        <v>1.1219180346743338</v>
      </c>
      <c r="AJ30" s="46">
        <f t="shared" si="33"/>
        <v>1.2423115458390639</v>
      </c>
      <c r="AK30" s="46">
        <f t="shared" si="33"/>
        <v>1.362705057003794</v>
      </c>
    </row>
  </sheetData>
  <mergeCells count="2">
    <mergeCell ref="W1:Y1"/>
    <mergeCell ref="Z1:AC1"/>
  </mergeCells>
  <conditionalFormatting sqref="B2">
    <cfRule type="expression" dxfId="12" priority="3">
      <formula xml:space="preserve"> IF( $D2 = 1, 1, 0)</formula>
    </cfRule>
  </conditionalFormatting>
  <conditionalFormatting sqref="B12">
    <cfRule type="expression" dxfId="11" priority="2">
      <formula xml:space="preserve"> IF( $D12 = 1, 1, 0)</formula>
    </cfRule>
  </conditionalFormatting>
  <conditionalFormatting sqref="B22">
    <cfRule type="expression" dxfId="10" priority="1">
      <formula xml:space="preserve"> IF( $D22 = 1, 1, 0)</formula>
    </cfRule>
  </conditionalFormatting>
  <dataValidations count="2">
    <dataValidation type="list" allowBlank="1" showInputMessage="1" showErrorMessage="1" sqref="AF3 AF13 AF23" xr:uid="{3A898B0C-F85E-471A-8E5B-BF3DD5A7861E}">
      <formula1>$Z$2:$AC$2</formula1>
    </dataValidation>
    <dataValidation type="list" allowBlank="1" showInputMessage="1" showErrorMessage="1" sqref="AF4 AF14 AF24" xr:uid="{81C5F1A6-E091-477B-92E0-B8CAE49015A1}">
      <formula1>$AM$3:$AM$4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16AA-6EFB-480A-91D2-B1CE925E7424}">
  <dimension ref="A1:AE14"/>
  <sheetViews>
    <sheetView zoomScale="85" zoomScaleNormal="85" workbookViewId="0">
      <selection activeCell="V14" sqref="V14"/>
    </sheetView>
  </sheetViews>
  <sheetFormatPr defaultRowHeight="15" x14ac:dyDescent="0.25"/>
  <cols>
    <col min="1" max="1" width="10.5703125" bestFit="1" customWidth="1"/>
    <col min="2" max="2" width="12.85546875" bestFit="1" customWidth="1"/>
    <col min="23" max="23" width="11.42578125" customWidth="1"/>
    <col min="24" max="24" width="8" customWidth="1"/>
  </cols>
  <sheetData>
    <row r="1" spans="1:31" x14ac:dyDescent="0.25">
      <c r="W1" s="108" t="s">
        <v>140</v>
      </c>
      <c r="X1" s="108"/>
      <c r="Y1" s="108"/>
      <c r="Z1" s="108" t="s">
        <v>144</v>
      </c>
      <c r="AA1" s="108"/>
      <c r="AB1" s="108"/>
    </row>
    <row r="2" spans="1:31" x14ac:dyDescent="0.25">
      <c r="A2" t="s">
        <v>89</v>
      </c>
      <c r="B2" s="1"/>
      <c r="C2" s="13">
        <v>2010</v>
      </c>
      <c r="D2" s="13">
        <v>2015</v>
      </c>
      <c r="E2" s="13">
        <v>2020</v>
      </c>
      <c r="F2" s="13">
        <v>2025</v>
      </c>
      <c r="G2" s="13">
        <v>2030</v>
      </c>
      <c r="H2" s="13">
        <v>2035</v>
      </c>
      <c r="I2" s="13">
        <v>2040</v>
      </c>
      <c r="J2" s="13">
        <v>2045</v>
      </c>
      <c r="K2" s="13">
        <v>2050</v>
      </c>
      <c r="L2" s="13">
        <v>2055</v>
      </c>
      <c r="M2" s="13">
        <v>2060</v>
      </c>
      <c r="N2" s="13">
        <v>2065</v>
      </c>
      <c r="O2" s="13">
        <v>2070</v>
      </c>
      <c r="P2" s="13">
        <v>2075</v>
      </c>
      <c r="Q2" s="13">
        <v>2080</v>
      </c>
      <c r="R2" s="13">
        <v>2085</v>
      </c>
      <c r="S2" s="13">
        <v>2090</v>
      </c>
      <c r="T2" s="14">
        <v>2100</v>
      </c>
      <c r="U2" s="14">
        <v>2200</v>
      </c>
      <c r="V2" s="14">
        <v>2300</v>
      </c>
      <c r="W2" t="s">
        <v>143</v>
      </c>
      <c r="X2" t="s">
        <v>141</v>
      </c>
      <c r="Y2" t="s">
        <v>142</v>
      </c>
      <c r="Z2" t="s">
        <v>143</v>
      </c>
      <c r="AA2" t="s">
        <v>141</v>
      </c>
      <c r="AB2" t="s">
        <v>142</v>
      </c>
      <c r="AC2" t="s">
        <v>151</v>
      </c>
      <c r="AE2" t="s">
        <v>150</v>
      </c>
    </row>
    <row r="3" spans="1:31" x14ac:dyDescent="0.25">
      <c r="A3" t="str">
        <f>A2</f>
        <v>city_popWt</v>
      </c>
      <c r="B3" s="12" t="s">
        <v>128</v>
      </c>
      <c r="C3" s="15">
        <f>IFERROR(INDEX('Scalars5.10.22'!$E$2:$E$969,MATCH($A3&amp;$B3&amp;C$2,'Scalars5.10.22'!$F$2:$F$969,0),1),"")</f>
        <v>0.33946601829657497</v>
      </c>
      <c r="D3" s="15"/>
      <c r="E3" s="15"/>
      <c r="F3" s="15"/>
      <c r="G3" s="15"/>
      <c r="H3" s="15"/>
      <c r="I3" s="15"/>
      <c r="J3" s="15"/>
      <c r="K3" s="15">
        <f>IFERROR(INDEX('Scalars5.10.22'!$E$2:$E$969,MATCH($A3&amp;$B3&amp;K$2,'Scalars5.10.22'!$F$2:$F$969,0),1),"")</f>
        <v>0.33297662195848093</v>
      </c>
      <c r="L3" s="15"/>
      <c r="M3" s="15"/>
      <c r="N3" s="15"/>
      <c r="O3" s="15"/>
      <c r="P3" s="15"/>
      <c r="Q3" s="15"/>
      <c r="R3" s="15"/>
      <c r="S3" s="15">
        <f>IFERROR(INDEX('Scalars5.10.22'!$E$2:$E$969,MATCH($A3&amp;$B3&amp;S$2,'Scalars5.10.22'!$F$2:$F$969,0),1),"")</f>
        <v>0.33166255598629746</v>
      </c>
      <c r="T3" s="41">
        <f>$S3*(1+INDEX($Z3:$AC3,1,MATCH($AE$3,$Z$2:$AC$2,0)))^(T$2-$S$2)</f>
        <v>0.33166255598629746</v>
      </c>
      <c r="U3" s="41">
        <f t="shared" ref="U3:V9" si="0">$S3*(1+INDEX($Z3:$AC3,1,MATCH($AE$3,$Z$2:$AC$2,0)))^(U$2-$S$2)</f>
        <v>0.33166255598629746</v>
      </c>
      <c r="V3" s="41">
        <f t="shared" si="0"/>
        <v>0.33166255598629746</v>
      </c>
      <c r="W3" s="17">
        <f>(K3-C3)/C3</f>
        <v>-1.9116482912361975E-2</v>
      </c>
      <c r="X3" s="17">
        <f>(S3-K3)/K3</f>
        <v>-3.9464211164570214E-3</v>
      </c>
      <c r="Y3" s="17">
        <f>(S3-C3)/C3</f>
        <v>-2.2987462336981263E-2</v>
      </c>
      <c r="Z3" s="38">
        <f t="shared" ref="Z3:Z9" si="1">W3/40</f>
        <v>-4.7791207280904936E-4</v>
      </c>
      <c r="AA3" s="38">
        <f t="shared" ref="AA3:AA9" si="2">X3/40</f>
        <v>-9.8660527911425533E-5</v>
      </c>
      <c r="AB3" s="38">
        <f t="shared" ref="AB3:AB9" si="3">Y3/80</f>
        <v>-2.8734327921226579E-4</v>
      </c>
      <c r="AC3" s="38">
        <v>0</v>
      </c>
      <c r="AE3" s="40" t="s">
        <v>151</v>
      </c>
    </row>
    <row r="4" spans="1:31" x14ac:dyDescent="0.25">
      <c r="A4" t="str">
        <f>A3</f>
        <v>city_popWt</v>
      </c>
      <c r="B4" s="12" t="s">
        <v>129</v>
      </c>
      <c r="C4" s="15">
        <f>IFERROR(INDEX('Scalars5.10.22'!$E$2:$E$969,MATCH($A4&amp;$B4&amp;C$2,'Scalars5.10.22'!$F$2:$F$969,0),1),"")</f>
        <v>0.29060023996545314</v>
      </c>
      <c r="D4" s="15"/>
      <c r="E4" s="15"/>
      <c r="F4" s="15"/>
      <c r="G4" s="15"/>
      <c r="H4" s="15"/>
      <c r="I4" s="15"/>
      <c r="J4" s="15"/>
      <c r="K4" s="15">
        <f>IFERROR(INDEX('Scalars5.10.22'!$E$2:$E$969,MATCH($A4&amp;$B4&amp;K$2,'Scalars5.10.22'!$F$2:$F$969,0),1),"")</f>
        <v>0.3101086352934091</v>
      </c>
      <c r="L4" s="15"/>
      <c r="M4" s="15"/>
      <c r="N4" s="15"/>
      <c r="O4" s="15"/>
      <c r="P4" s="15"/>
      <c r="Q4" s="15"/>
      <c r="R4" s="15"/>
      <c r="S4" s="15">
        <f>IFERROR(INDEX('Scalars5.10.22'!$E$2:$E$969,MATCH($A4&amp;$B4&amp;S$2,'Scalars5.10.22'!$F$2:$F$969,0),1),"")</f>
        <v>0.32220604874394482</v>
      </c>
      <c r="T4" s="41">
        <f t="shared" ref="T4:T9" si="4">$S4*(1+INDEX($Z4:$AC4,1,MATCH($AE$3,$Z$2:$AC$2,0)))^(T$2-$S$2)</f>
        <v>0.32220604874394482</v>
      </c>
      <c r="U4" s="41">
        <f t="shared" si="0"/>
        <v>0.32220604874394482</v>
      </c>
      <c r="V4" s="41">
        <f t="shared" si="0"/>
        <v>0.32220604874394482</v>
      </c>
      <c r="W4" s="17">
        <f t="shared" ref="W4:W9" si="5">(K4-C4)/C4</f>
        <v>6.7131380656379122E-2</v>
      </c>
      <c r="X4" s="17">
        <f t="shared" ref="X4:X9" si="6">(S4-K4)/K4</f>
        <v>3.9010243746001337E-2</v>
      </c>
      <c r="Y4" s="17">
        <f>(S4-C4)/C4</f>
        <v>0.1087604359247914</v>
      </c>
      <c r="Z4" s="38">
        <f t="shared" si="1"/>
        <v>1.6782845164094781E-3</v>
      </c>
      <c r="AA4" s="38">
        <f t="shared" si="2"/>
        <v>9.7525609365003345E-4</v>
      </c>
      <c r="AB4" s="38">
        <f t="shared" si="3"/>
        <v>1.3595054490598926E-3</v>
      </c>
      <c r="AC4" s="38">
        <v>0</v>
      </c>
    </row>
    <row r="5" spans="1:31" x14ac:dyDescent="0.25">
      <c r="A5" t="str">
        <f t="shared" ref="A5:A10" si="7">A4</f>
        <v>city_popWt</v>
      </c>
      <c r="B5" s="12" t="s">
        <v>130</v>
      </c>
      <c r="C5" s="16">
        <f>IFERROR(INDEX('Scalars5.10.22'!$E$2:$E$969,MATCH($A5&amp;$B5&amp;C$2,'Scalars5.10.22'!$F$2:$F$969,0),1),"")</f>
        <v>0</v>
      </c>
      <c r="D5" s="16"/>
      <c r="E5" s="16"/>
      <c r="F5" s="16"/>
      <c r="G5" s="16"/>
      <c r="H5" s="16"/>
      <c r="I5" s="16"/>
      <c r="J5" s="16"/>
      <c r="K5" s="16">
        <f>IFERROR(INDEX('Scalars5.10.22'!$E$2:$E$969,MATCH($A5&amp;$B5&amp;K$2,'Scalars5.10.22'!$F$2:$F$969,0),1),"")</f>
        <v>0</v>
      </c>
      <c r="L5" s="16"/>
      <c r="M5" s="16"/>
      <c r="N5" s="16"/>
      <c r="O5" s="16"/>
      <c r="P5" s="16"/>
      <c r="Q5" s="16"/>
      <c r="R5" s="16"/>
      <c r="S5" s="16">
        <f>IFERROR(INDEX('Scalars5.10.22'!$E$2:$E$969,MATCH($A5&amp;$B5&amp;S$2,'Scalars5.10.22'!$F$2:$F$969,0),1),"")</f>
        <v>0</v>
      </c>
      <c r="T5" s="41">
        <f t="shared" si="4"/>
        <v>0</v>
      </c>
      <c r="U5" s="41">
        <f t="shared" si="0"/>
        <v>0</v>
      </c>
      <c r="V5" s="41">
        <f t="shared" si="0"/>
        <v>0</v>
      </c>
      <c r="W5" s="17"/>
      <c r="X5" s="17"/>
      <c r="Y5" s="17"/>
      <c r="Z5" s="38"/>
      <c r="AA5" s="38"/>
      <c r="AB5" s="38"/>
    </row>
    <row r="6" spans="1:31" x14ac:dyDescent="0.25">
      <c r="A6" t="str">
        <f t="shared" si="7"/>
        <v>city_popWt</v>
      </c>
      <c r="B6" s="12" t="s">
        <v>131</v>
      </c>
      <c r="C6" s="15">
        <f>IFERROR(INDEX('Scalars5.10.22'!$E$2:$E$969,MATCH($A6&amp;$B6&amp;C$2,'Scalars5.10.22'!$F$2:$F$969,0),1),"")</f>
        <v>0.33353465538295346</v>
      </c>
      <c r="D6" s="15"/>
      <c r="E6" s="15"/>
      <c r="F6" s="15"/>
      <c r="G6" s="15"/>
      <c r="H6" s="15"/>
      <c r="I6" s="15"/>
      <c r="J6" s="15"/>
      <c r="K6" s="15">
        <f>IFERROR(INDEX('Scalars5.10.22'!$E$2:$E$969,MATCH($A6&amp;$B6&amp;K$2,'Scalars5.10.22'!$F$2:$F$969,0),1),"")</f>
        <v>0.33364819361936199</v>
      </c>
      <c r="L6" s="15"/>
      <c r="M6" s="15"/>
      <c r="N6" s="15"/>
      <c r="O6" s="15"/>
      <c r="P6" s="15"/>
      <c r="Q6" s="15"/>
      <c r="R6" s="15"/>
      <c r="S6" s="15">
        <f>IFERROR(INDEX('Scalars5.10.22'!$E$2:$E$969,MATCH($A6&amp;$B6&amp;S$2,'Scalars5.10.22'!$F$2:$F$969,0),1),"")</f>
        <v>0.3308821613552354</v>
      </c>
      <c r="T6" s="41">
        <f t="shared" si="4"/>
        <v>0.3308821613552354</v>
      </c>
      <c r="U6" s="41">
        <f t="shared" si="0"/>
        <v>0.3308821613552354</v>
      </c>
      <c r="V6" s="41">
        <f t="shared" si="0"/>
        <v>0.3308821613552354</v>
      </c>
      <c r="W6" s="17">
        <f t="shared" si="5"/>
        <v>3.4040911364417937E-4</v>
      </c>
      <c r="X6" s="17">
        <f t="shared" si="6"/>
        <v>-8.2902659658399755E-3</v>
      </c>
      <c r="Y6" s="17">
        <f>(S6-C6)/C6</f>
        <v>-7.9526789342851019E-3</v>
      </c>
      <c r="Z6" s="38">
        <f t="shared" si="1"/>
        <v>8.5102278411044848E-6</v>
      </c>
      <c r="AA6" s="38">
        <f t="shared" si="2"/>
        <v>-2.0725664914599939E-4</v>
      </c>
      <c r="AB6" s="38">
        <f t="shared" si="3"/>
        <v>-9.9408486678563776E-5</v>
      </c>
      <c r="AC6" s="38">
        <v>0</v>
      </c>
    </row>
    <row r="7" spans="1:31" x14ac:dyDescent="0.25">
      <c r="A7" t="str">
        <f t="shared" si="7"/>
        <v>city_popWt</v>
      </c>
      <c r="B7" s="12" t="s">
        <v>132</v>
      </c>
      <c r="C7" s="15">
        <f>IFERROR(INDEX('Scalars5.10.22'!$E$2:$E$969,MATCH($A7&amp;$B7&amp;C$2,'Scalars5.10.22'!$F$2:$F$969,0),1),"")</f>
        <v>0.19248509024823909</v>
      </c>
      <c r="D7" s="15"/>
      <c r="E7" s="15"/>
      <c r="F7" s="15"/>
      <c r="G7" s="15"/>
      <c r="H7" s="15"/>
      <c r="I7" s="15"/>
      <c r="J7" s="15"/>
      <c r="K7" s="15">
        <f>IFERROR(INDEX('Scalars5.10.22'!$E$2:$E$969,MATCH($A7&amp;$B7&amp;K$2,'Scalars5.10.22'!$F$2:$F$969,0),1),"")</f>
        <v>0.2016994063722955</v>
      </c>
      <c r="L7" s="15"/>
      <c r="M7" s="15"/>
      <c r="N7" s="15"/>
      <c r="O7" s="15"/>
      <c r="P7" s="15"/>
      <c r="Q7" s="15"/>
      <c r="R7" s="15"/>
      <c r="S7" s="15">
        <f>IFERROR(INDEX('Scalars5.10.22'!$E$2:$E$969,MATCH($A7&amp;$B7&amp;S$2,'Scalars5.10.22'!$F$2:$F$969,0),1),"")</f>
        <v>0.210923972759956</v>
      </c>
      <c r="T7" s="41">
        <f t="shared" si="4"/>
        <v>0.210923972759956</v>
      </c>
      <c r="U7" s="41">
        <f t="shared" si="0"/>
        <v>0.210923972759956</v>
      </c>
      <c r="V7" s="41">
        <f t="shared" si="0"/>
        <v>0.210923972759956</v>
      </c>
      <c r="W7" s="17">
        <f>(K7-C7)/C7</f>
        <v>4.7870284977257864E-2</v>
      </c>
      <c r="X7" s="17">
        <f t="shared" si="6"/>
        <v>4.5734226756393409E-2</v>
      </c>
      <c r="Y7" s="17">
        <f>(S7-C7)/C7</f>
        <v>9.5793822201694356E-2</v>
      </c>
      <c r="Z7" s="38">
        <f t="shared" si="1"/>
        <v>1.1967571244314466E-3</v>
      </c>
      <c r="AA7" s="38">
        <f t="shared" si="2"/>
        <v>1.1433556689098353E-3</v>
      </c>
      <c r="AB7" s="38">
        <f t="shared" si="3"/>
        <v>1.1974227775211795E-3</v>
      </c>
      <c r="AC7" s="38">
        <v>0</v>
      </c>
    </row>
    <row r="8" spans="1:31" x14ac:dyDescent="0.25">
      <c r="A8" t="str">
        <f t="shared" si="7"/>
        <v>city_popWt</v>
      </c>
      <c r="B8" s="12" t="s">
        <v>133</v>
      </c>
      <c r="C8" s="15">
        <f>IFERROR(INDEX('Scalars5.10.22'!$E$2:$E$969,MATCH($A8&amp;$B8&amp;C$2,'Scalars5.10.22'!$F$2:$F$969,0),1),"")</f>
        <v>0.27738241507173378</v>
      </c>
      <c r="D8" s="15"/>
      <c r="E8" s="15"/>
      <c r="F8" s="15"/>
      <c r="G8" s="15"/>
      <c r="H8" s="15"/>
      <c r="I8" s="15"/>
      <c r="J8" s="15"/>
      <c r="K8" s="15">
        <f>IFERROR(INDEX('Scalars5.10.22'!$E$2:$E$969,MATCH($A8&amp;$B8&amp;K$2,'Scalars5.10.22'!$F$2:$F$969,0),1),"")</f>
        <v>0.27389401097205918</v>
      </c>
      <c r="L8" s="15"/>
      <c r="M8" s="15"/>
      <c r="N8" s="15"/>
      <c r="O8" s="15"/>
      <c r="P8" s="15"/>
      <c r="Q8" s="15"/>
      <c r="R8" s="15"/>
      <c r="S8" s="15">
        <f>IFERROR(INDEX('Scalars5.10.22'!$E$2:$E$969,MATCH($A8&amp;$B8&amp;S$2,'Scalars5.10.22'!$F$2:$F$969,0),1),"")</f>
        <v>0.27491526083424439</v>
      </c>
      <c r="T8" s="41">
        <f t="shared" si="4"/>
        <v>0.27491526083424439</v>
      </c>
      <c r="U8" s="41">
        <f t="shared" si="0"/>
        <v>0.27491526083424439</v>
      </c>
      <c r="V8" s="41">
        <f t="shared" si="0"/>
        <v>0.27491526083424439</v>
      </c>
      <c r="W8" s="17">
        <f t="shared" si="5"/>
        <v>-1.2576154471697376E-2</v>
      </c>
      <c r="X8" s="17">
        <f t="shared" si="6"/>
        <v>3.7286315920554941E-3</v>
      </c>
      <c r="Y8" s="17">
        <f>(S8-C8)/C8</f>
        <v>-8.8944147265116232E-3</v>
      </c>
      <c r="Z8" s="38">
        <f t="shared" si="1"/>
        <v>-3.1440386179243439E-4</v>
      </c>
      <c r="AA8" s="38">
        <f t="shared" si="2"/>
        <v>9.3215789801387358E-5</v>
      </c>
      <c r="AB8" s="38">
        <f t="shared" si="3"/>
        <v>-1.1118018408139528E-4</v>
      </c>
      <c r="AC8" s="38">
        <v>0</v>
      </c>
    </row>
    <row r="9" spans="1:31" x14ac:dyDescent="0.25">
      <c r="A9" t="str">
        <f t="shared" si="7"/>
        <v>city_popWt</v>
      </c>
      <c r="B9" s="12" t="s">
        <v>134</v>
      </c>
      <c r="C9" s="15">
        <f>IFERROR(INDEX('Scalars5.10.22'!$E$2:$E$969,MATCH($A9&amp;$B9&amp;C$2,'Scalars5.10.22'!$F$2:$F$969,0),1),"")</f>
        <v>0.40848994170407671</v>
      </c>
      <c r="D9" s="15"/>
      <c r="E9" s="15"/>
      <c r="F9" s="15"/>
      <c r="G9" s="15"/>
      <c r="H9" s="15"/>
      <c r="I9" s="15"/>
      <c r="J9" s="15"/>
      <c r="K9" s="15">
        <f>IFERROR(INDEX('Scalars5.10.22'!$E$2:$E$969,MATCH($A9&amp;$B9&amp;K$2,'Scalars5.10.22'!$F$2:$F$969,0),1),"")</f>
        <v>0.41333736843906799</v>
      </c>
      <c r="L9" s="15"/>
      <c r="M9" s="15"/>
      <c r="N9" s="15"/>
      <c r="O9" s="15"/>
      <c r="P9" s="15"/>
      <c r="Q9" s="15"/>
      <c r="R9" s="15"/>
      <c r="S9" s="15">
        <f>IFERROR(INDEX('Scalars5.10.22'!$E$2:$E$969,MATCH($A9&amp;$B9&amp;S$2,'Scalars5.10.22'!$F$2:$F$969,0),1),"")</f>
        <v>0.42003074987569416</v>
      </c>
      <c r="T9" s="41">
        <f t="shared" si="4"/>
        <v>0.42003074987569416</v>
      </c>
      <c r="U9" s="41">
        <f t="shared" si="0"/>
        <v>0.42003074987569416</v>
      </c>
      <c r="V9" s="41">
        <f t="shared" si="0"/>
        <v>0.42003074987569416</v>
      </c>
      <c r="W9" s="17">
        <f t="shared" si="5"/>
        <v>1.1866697903917816E-2</v>
      </c>
      <c r="X9" s="17">
        <f t="shared" si="6"/>
        <v>1.6193506679309303E-2</v>
      </c>
      <c r="Y9" s="17">
        <f>(S9-C9)/C9</f>
        <v>2.8252368034995558E-2</v>
      </c>
      <c r="Z9" s="38">
        <f t="shared" si="1"/>
        <v>2.9666744759794539E-4</v>
      </c>
      <c r="AA9" s="38">
        <f t="shared" si="2"/>
        <v>4.0483766698273257E-4</v>
      </c>
      <c r="AB9" s="38">
        <f t="shared" si="3"/>
        <v>3.531546004374445E-4</v>
      </c>
      <c r="AC9" s="38">
        <v>0</v>
      </c>
    </row>
    <row r="10" spans="1:31" x14ac:dyDescent="0.25">
      <c r="A10" t="str">
        <f t="shared" si="7"/>
        <v>city_popWt</v>
      </c>
      <c r="B10" s="12" t="s">
        <v>135</v>
      </c>
      <c r="T10" s="99" cm="1">
        <f t="array" ref="T10">SUMPRODUCT(--(T3:T9=$S3:$S9 ) )</f>
        <v>7</v>
      </c>
      <c r="U10" s="99" cm="1">
        <f t="array" ref="U10">SUMPRODUCT(--(U3:U9=$S3:$S9 ) )</f>
        <v>7</v>
      </c>
      <c r="V10" s="99" cm="1">
        <f t="array" ref="V10">SUMPRODUCT(--(V3:V9=$S3:$S9 ) )</f>
        <v>7</v>
      </c>
      <c r="Z10" s="38"/>
      <c r="AA10" s="38"/>
      <c r="AB10" s="38"/>
    </row>
    <row r="12" spans="1:31" x14ac:dyDescent="0.25">
      <c r="A12" t="s">
        <v>97</v>
      </c>
      <c r="B12" s="1"/>
      <c r="C12" s="13">
        <v>2010</v>
      </c>
      <c r="D12" s="13">
        <v>2015</v>
      </c>
      <c r="E12" s="13">
        <v>2020</v>
      </c>
      <c r="F12" s="13">
        <v>2025</v>
      </c>
      <c r="G12" s="13">
        <v>2030</v>
      </c>
      <c r="H12" s="13">
        <v>2035</v>
      </c>
      <c r="I12" s="13">
        <v>2040</v>
      </c>
      <c r="J12" s="13">
        <v>2045</v>
      </c>
      <c r="K12" s="13">
        <v>2050</v>
      </c>
      <c r="L12" s="13">
        <v>2055</v>
      </c>
      <c r="M12" s="13">
        <v>2060</v>
      </c>
      <c r="N12" s="13">
        <v>2065</v>
      </c>
      <c r="O12" s="13">
        <v>2070</v>
      </c>
      <c r="P12" s="13">
        <v>2075</v>
      </c>
      <c r="Q12" s="13">
        <v>2080</v>
      </c>
      <c r="R12" s="13">
        <v>2085</v>
      </c>
      <c r="S12" s="13">
        <v>2090</v>
      </c>
      <c r="T12" s="14">
        <v>2100</v>
      </c>
      <c r="U12" s="14">
        <v>2200</v>
      </c>
      <c r="V12" s="14">
        <v>2300</v>
      </c>
      <c r="AE12" t="s">
        <v>150</v>
      </c>
    </row>
    <row r="13" spans="1:31" x14ac:dyDescent="0.25">
      <c r="A13" t="str">
        <f>A12</f>
        <v>swDust_popWt</v>
      </c>
      <c r="B13" s="12" t="s">
        <v>134</v>
      </c>
      <c r="C13" s="15">
        <f>IFERROR(INDEX('Scalars5.10.22'!$E$2:$E$969,MATCH($A13&amp;$B13&amp;C$2,'Scalars5.10.22'!$F$2:$F$969,0),1),"")</f>
        <v>0.28841353578041828</v>
      </c>
      <c r="D13" s="15">
        <f>IFERROR(INDEX('Scalars5.10.22'!$E$2:$E$969,MATCH($A13&amp;$B13&amp;D$2,'Scalars5.10.22'!$F$2:$F$969,0),1),"")</f>
        <v>0.2843388596713351</v>
      </c>
      <c r="E13" s="15">
        <f>IFERROR(INDEX('Scalars5.10.22'!$E$2:$E$969,MATCH($A13&amp;$B13&amp;E$2,'Scalars5.10.22'!$F$2:$F$969,0),1),"")</f>
        <v>0.28165345560572275</v>
      </c>
      <c r="F13" s="15">
        <f>IFERROR(INDEX('Scalars5.10.22'!$E$2:$E$969,MATCH($A13&amp;$B13&amp;F$2,'Scalars5.10.22'!$F$2:$F$969,0),1),"")</f>
        <v>0.27956542030554921</v>
      </c>
      <c r="G13" s="15">
        <f>IFERROR(INDEX('Scalars5.10.22'!$E$2:$E$969,MATCH($A13&amp;$B13&amp;G$2,'Scalars5.10.22'!$F$2:$F$969,0),1),"")</f>
        <v>0.27808390857933568</v>
      </c>
      <c r="H13" s="15">
        <f>IFERROR(INDEX('Scalars5.10.22'!$E$2:$E$969,MATCH($A13&amp;$B13&amp;H$2,'Scalars5.10.22'!$F$2:$F$969,0),1),"")</f>
        <v>0.27582658158789897</v>
      </c>
      <c r="I13" s="15">
        <f>IFERROR(INDEX('Scalars5.10.22'!$E$2:$E$969,MATCH($A13&amp;$B13&amp;I$2,'Scalars5.10.22'!$F$2:$F$969,0),1),"")</f>
        <v>0.27435949184426439</v>
      </c>
      <c r="J13" s="15">
        <f>IFERROR(INDEX('Scalars5.10.22'!$E$2:$E$969,MATCH($A13&amp;$B13&amp;J$2,'Scalars5.10.22'!$F$2:$F$969,0),1),"")</f>
        <v>0.27358629817071373</v>
      </c>
      <c r="K13" s="15">
        <f>IFERROR(INDEX('Scalars5.10.22'!$E$2:$E$969,MATCH($A13&amp;$B13&amp;K$2,'Scalars5.10.22'!$F$2:$F$969,0),1),"")</f>
        <v>0.27328145190799019</v>
      </c>
      <c r="L13" s="15">
        <f>IFERROR(INDEX('Scalars5.10.22'!$E$2:$E$969,MATCH($A13&amp;$B13&amp;L$2,'Scalars5.10.22'!$F$2:$F$969,0),1),"")</f>
        <v>0.27261352454488891</v>
      </c>
      <c r="M13" s="15">
        <f>IFERROR(INDEX('Scalars5.10.22'!$E$2:$E$969,MATCH($A13&amp;$B13&amp;M$2,'Scalars5.10.22'!$F$2:$F$969,0),1),"")</f>
        <v>0.27209805323078651</v>
      </c>
      <c r="N13" s="15">
        <f>IFERROR(INDEX('Scalars5.10.22'!$E$2:$E$969,MATCH($A13&amp;$B13&amp;N$2,'Scalars5.10.22'!$F$2:$F$969,0),1),"")</f>
        <v>0.27175083032161929</v>
      </c>
      <c r="O13" s="15">
        <f>IFERROR(INDEX('Scalars5.10.22'!$E$2:$E$969,MATCH($A13&amp;$B13&amp;O$2,'Scalars5.10.22'!$F$2:$F$969,0),1),"")</f>
        <v>0.27173715096816647</v>
      </c>
      <c r="P13" s="15">
        <f>IFERROR(INDEX('Scalars5.10.22'!$E$2:$E$969,MATCH($A13&amp;$B13&amp;P$2,'Scalars5.10.22'!$F$2:$F$969,0),1),"")</f>
        <v>0.26924177869611399</v>
      </c>
      <c r="Q13" s="15">
        <f>IFERROR(INDEX('Scalars5.10.22'!$E$2:$E$969,MATCH($A13&amp;$B13&amp;Q$2,'Scalars5.10.22'!$F$2:$F$969,0),1),"")</f>
        <v>0.26732859005512699</v>
      </c>
      <c r="R13" s="15">
        <f>IFERROR(INDEX('Scalars5.10.22'!$E$2:$E$969,MATCH($A13&amp;$B13&amp;R$2,'Scalars5.10.22'!$F$2:$F$969,0),1),"")</f>
        <v>0.2659123805250127</v>
      </c>
      <c r="S13" s="15">
        <f>IFERROR(INDEX('Scalars5.10.22'!$E$2:$E$969,MATCH($A13&amp;$B13&amp;S$2,'Scalars5.10.22'!$F$2:$F$969,0),1),"")</f>
        <v>0.26600775716086311</v>
      </c>
      <c r="T13" s="41">
        <f>$S13*(1+INDEX($Z13:$AC13,1,MATCH($AE$13,$Z$2:$AC$2,0)))^(T$2-$S$2)</f>
        <v>0.26600775716086311</v>
      </c>
      <c r="U13" s="41">
        <f t="shared" ref="U13:V13" si="8">$S13*(1+INDEX($Z13:$AC13,1,MATCH($AE$3,$Z$2:$AC$2,0)))^(U$2-$S$2)</f>
        <v>0.26600775716086311</v>
      </c>
      <c r="V13" s="41">
        <f t="shared" si="8"/>
        <v>0.26600775716086311</v>
      </c>
      <c r="W13" s="17">
        <f t="shared" ref="W13" si="9">(K13-C13)/C13</f>
        <v>-5.2466621691253781E-2</v>
      </c>
      <c r="X13" s="17">
        <f t="shared" ref="X13" si="10">(S13-K13)/K13</f>
        <v>-2.6616130353318033E-2</v>
      </c>
      <c r="Y13" s="17">
        <f>(S13-C13)/C13</f>
        <v>-7.7686293602439185E-2</v>
      </c>
      <c r="Z13" s="38">
        <f t="shared" ref="Z13" si="11">W13/40</f>
        <v>-1.3116655422813444E-3</v>
      </c>
      <c r="AA13" s="38">
        <f t="shared" ref="AA13" si="12">X13/40</f>
        <v>-6.654032588329508E-4</v>
      </c>
      <c r="AB13" s="38">
        <f t="shared" ref="AB13" si="13">Y13/80</f>
        <v>-9.7107867003048986E-4</v>
      </c>
      <c r="AC13" s="38">
        <v>0</v>
      </c>
      <c r="AE13" s="40" t="s">
        <v>151</v>
      </c>
    </row>
    <row r="14" spans="1:31" x14ac:dyDescent="0.25">
      <c r="A14" t="str">
        <f t="shared" ref="A14" si="14">A13</f>
        <v>swDust_popWt</v>
      </c>
      <c r="B14" s="12" t="s">
        <v>135</v>
      </c>
      <c r="C14" s="15" t="str">
        <f>IFERROR(INDEX('Scalars5.10.22'!$E$2:$E$969,MATCH($A14&amp;$B14&amp;C$2,'Scalars5.10.22'!$F$2:$F$969,0),1),"")</f>
        <v/>
      </c>
      <c r="D14" s="15" t="str">
        <f>IFERROR(INDEX('Scalars5.10.22'!$F$2:$F$969,MATCH($A14&amp;$B14&amp;D$2,'Scalars5.10.22'!$A$2:$A$969,0),1),"")</f>
        <v/>
      </c>
      <c r="E14" s="15" t="str">
        <f>IFERROR(INDEX('Scalars5.10.22'!$A$2:$A$969,MATCH($A14&amp;$B14&amp;E$2,'Scalars5.10.22'!#REF!,0),1),"")</f>
        <v/>
      </c>
      <c r="F14" s="15" t="str">
        <f>IFERROR(INDEX('Scalars5.10.22'!#REF!,MATCH($A14&amp;$B14&amp;F$2,'Scalars5.10.22'!#REF!,0),1),"")</f>
        <v/>
      </c>
      <c r="G14" s="15" t="str">
        <f>IFERROR(INDEX('Scalars5.10.22'!#REF!,MATCH($A14&amp;$B14&amp;G$2,'Scalars5.10.22'!$B$2:$B$969,0),1),"")</f>
        <v/>
      </c>
      <c r="H14" s="15" t="str">
        <f>IFERROR(INDEX('Scalars5.10.22'!$B$2:$B$969,MATCH($A14&amp;$B14&amp;H$2,'Scalars5.10.22'!$C$2:$C$969,0),1),"")</f>
        <v/>
      </c>
      <c r="I14" s="15" t="str">
        <f>IFERROR(INDEX('Scalars5.10.22'!$C$2:$C$969,MATCH($A14&amp;$B14&amp;I$2,'Scalars5.10.22'!$D$2:$D$969,0),1),"")</f>
        <v/>
      </c>
      <c r="J14" s="15" t="str">
        <f>IFERROR(INDEX('Scalars5.10.22'!$D$2:$D$969,MATCH($A14&amp;$B14&amp;J$2,'Scalars5.10.22'!$E$2:$E$969,0),1),"")</f>
        <v/>
      </c>
      <c r="K14" s="15" t="str">
        <f>IFERROR(INDEX('Scalars5.10.22'!$E$2:$E$969,MATCH($A14&amp;$B14&amp;K$2,'Scalars5.10.22'!$F$2:$F$969,0),1),"")</f>
        <v/>
      </c>
      <c r="L14" s="15" t="str">
        <f>IFERROR(INDEX('Scalars5.10.22'!$F$2:$F$969,MATCH($A14&amp;$B14&amp;L$2,'Scalars5.10.22'!$A$2:$A$969,0),1),"")</f>
        <v/>
      </c>
      <c r="M14" s="15" t="str">
        <f>IFERROR(INDEX('Scalars5.10.22'!$A$2:$A$969,MATCH($A14&amp;$B14&amp;M$2,'Scalars5.10.22'!#REF!,0),1),"")</f>
        <v/>
      </c>
      <c r="N14" s="15" t="str">
        <f>IFERROR(INDEX('Scalars5.10.22'!#REF!,MATCH($A14&amp;$B14&amp;N$2,'Scalars5.10.22'!#REF!,0),1),"")</f>
        <v/>
      </c>
      <c r="O14" s="15" t="str">
        <f>IFERROR(INDEX('Scalars5.10.22'!#REF!,MATCH($A14&amp;$B14&amp;O$2,'Scalars5.10.22'!$B$2:$B$969,0),1),"")</f>
        <v/>
      </c>
      <c r="P14" s="15" t="str">
        <f>IFERROR(INDEX('Scalars5.10.22'!$B$2:$B$969,MATCH($A14&amp;$B14&amp;P$2,'Scalars5.10.22'!$C$2:$C$969,0),1),"")</f>
        <v/>
      </c>
      <c r="Q14" s="15" t="str">
        <f>IFERROR(INDEX('Scalars5.10.22'!$C$2:$C$969,MATCH($A14&amp;$B14&amp;Q$2,'Scalars5.10.22'!$D$2:$D$969,0),1),"")</f>
        <v/>
      </c>
      <c r="R14" s="15" t="str">
        <f>IFERROR(INDEX('Scalars5.10.22'!$D$2:$D$969,MATCH($A14&amp;$B14&amp;R$2,'Scalars5.10.22'!$E$2:$E$969,0),1),"")</f>
        <v/>
      </c>
      <c r="S14" s="15" t="str">
        <f>IFERROR(INDEX('Scalars5.10.22'!$E$2:$E$969,MATCH($A14&amp;$B14&amp;S$2,'Scalars5.10.22'!$F$2:$F$969,0),1),"")</f>
        <v/>
      </c>
      <c r="T14" s="15">
        <f xml:space="preserve"> --( T13 = $S13 )</f>
        <v>1</v>
      </c>
      <c r="U14" s="15">
        <f xml:space="preserve"> --( U13 = $S13 )</f>
        <v>1</v>
      </c>
      <c r="V14" s="15">
        <f xml:space="preserve"> --( V13 = $S13 )</f>
        <v>1</v>
      </c>
    </row>
  </sheetData>
  <mergeCells count="2">
    <mergeCell ref="W1:Y1"/>
    <mergeCell ref="Z1:AB1"/>
  </mergeCells>
  <conditionalFormatting sqref="B2">
    <cfRule type="expression" dxfId="9" priority="2">
      <formula xml:space="preserve"> IF( $D2 = 1, 1, 0)</formula>
    </cfRule>
  </conditionalFormatting>
  <conditionalFormatting sqref="B12">
    <cfRule type="expression" dxfId="8" priority="1">
      <formula xml:space="preserve"> IF( $D12 = 1, 1, 0)</formula>
    </cfRule>
  </conditionalFormatting>
  <dataValidations count="1">
    <dataValidation type="list" allowBlank="1" showInputMessage="1" showErrorMessage="1" sqref="AE3 AE13" xr:uid="{1849A980-7751-4C59-942C-CE0376825043}">
      <formula1>$Z$2:$AC$2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E27B-FF85-48F7-BA18-43693CDA7AA3}">
  <dimension ref="B6:Y56"/>
  <sheetViews>
    <sheetView zoomScale="55" zoomScaleNormal="55" workbookViewId="0">
      <selection activeCell="AF3" sqref="AF3"/>
    </sheetView>
  </sheetViews>
  <sheetFormatPr defaultRowHeight="15" x14ac:dyDescent="0.25"/>
  <cols>
    <col min="5" max="5" width="17.7109375" bestFit="1" customWidth="1"/>
    <col min="19" max="25" width="12.5703125" customWidth="1"/>
  </cols>
  <sheetData>
    <row r="6" spans="2:25" x14ac:dyDescent="0.25">
      <c r="E6" s="1" t="s">
        <v>1</v>
      </c>
    </row>
    <row r="7" spans="2:25" x14ac:dyDescent="0.25">
      <c r="E7" s="1" t="s">
        <v>7</v>
      </c>
    </row>
    <row r="8" spans="2:25" x14ac:dyDescent="0.25">
      <c r="E8" s="1" t="s">
        <v>10</v>
      </c>
      <c r="R8" t="s">
        <v>210</v>
      </c>
    </row>
    <row r="10" spans="2:25" x14ac:dyDescent="0.25">
      <c r="C10" s="47" t="s">
        <v>174</v>
      </c>
      <c r="D10" s="47" t="s">
        <v>175</v>
      </c>
      <c r="E10" s="47" t="s">
        <v>176</v>
      </c>
      <c r="F10" s="47" t="s">
        <v>177</v>
      </c>
      <c r="G10" s="47" t="s">
        <v>178</v>
      </c>
      <c r="H10" s="47" t="s">
        <v>179</v>
      </c>
      <c r="I10" s="47" t="s">
        <v>180</v>
      </c>
      <c r="J10" s="47" t="s">
        <v>128</v>
      </c>
      <c r="K10" s="47" t="s">
        <v>129</v>
      </c>
      <c r="L10" s="47" t="s">
        <v>130</v>
      </c>
      <c r="M10" s="47" t="s">
        <v>131</v>
      </c>
      <c r="N10" s="47" t="s">
        <v>132</v>
      </c>
      <c r="O10" s="47" t="s">
        <v>133</v>
      </c>
      <c r="P10" s="47" t="s">
        <v>134</v>
      </c>
      <c r="S10" s="47" t="s">
        <v>128</v>
      </c>
      <c r="T10" s="47" t="s">
        <v>129</v>
      </c>
      <c r="U10" s="47" t="s">
        <v>130</v>
      </c>
      <c r="V10" s="47" t="s">
        <v>131</v>
      </c>
      <c r="W10" s="47" t="s">
        <v>132</v>
      </c>
      <c r="X10" s="47" t="s">
        <v>133</v>
      </c>
      <c r="Y10" s="47" t="s">
        <v>134</v>
      </c>
    </row>
    <row r="11" spans="2:25" x14ac:dyDescent="0.25">
      <c r="B11" s="16" t="str">
        <f>E11&amp;F11</f>
        <v>12010</v>
      </c>
      <c r="C11" s="48" t="s">
        <v>28</v>
      </c>
      <c r="D11" s="48" t="s">
        <v>181</v>
      </c>
      <c r="E11" s="49">
        <v>1</v>
      </c>
      <c r="F11" s="49">
        <v>2010</v>
      </c>
      <c r="G11" s="49" t="s">
        <v>182</v>
      </c>
      <c r="H11" s="50" t="s">
        <v>183</v>
      </c>
      <c r="I11" s="51" t="s">
        <v>184</v>
      </c>
      <c r="J11" s="52">
        <v>5.0286745392820314E-7</v>
      </c>
      <c r="K11" s="52">
        <v>5.5762847801230742E-7</v>
      </c>
      <c r="L11" s="53" t="s">
        <v>185</v>
      </c>
      <c r="M11" s="52" t="s">
        <v>185</v>
      </c>
      <c r="N11" s="52">
        <v>1.468402917926108E-6</v>
      </c>
      <c r="O11" s="52">
        <v>1.9374505368393239E-6</v>
      </c>
      <c r="P11" s="54">
        <v>2.1083951741313462E-7</v>
      </c>
      <c r="R11" s="49">
        <v>1</v>
      </c>
      <c r="S11" s="55">
        <f>INDEX($J$11:$P$24,MATCH($R11&amp;2090,$B$11:$B$24,0),MATCH(S$10,$J$10:$P$10,0)) /
INDEX($J$11:$P$24,MATCH($R11&amp;2010,$B$11:$B$24,0),MATCH(S$10,$J$10:$P$10,0))</f>
        <v>1.0038955750527112</v>
      </c>
      <c r="T11" s="55">
        <f t="shared" ref="T11:Y11" si="0">INDEX($J$11:$P$24,MATCH($R11&amp;2090,$B$11:$B$24,0),MATCH(T$10,$J$10:$P$10,0)) /
INDEX($J$11:$P$24,MATCH($R11&amp;2010,$B$11:$B$24,0),MATCH(T$10,$J$10:$P$10,0))</f>
        <v>1.146563376846051</v>
      </c>
      <c r="U11" s="55"/>
      <c r="V11" s="55"/>
      <c r="W11" s="55">
        <f t="shared" si="0"/>
        <v>1.1269246987008295</v>
      </c>
      <c r="X11" s="55">
        <f t="shared" si="0"/>
        <v>0.93647181892944131</v>
      </c>
      <c r="Y11" s="55">
        <f t="shared" si="0"/>
        <v>0.97093662739346154</v>
      </c>
    </row>
    <row r="12" spans="2:25" x14ac:dyDescent="0.25">
      <c r="B12" s="16" t="str">
        <f t="shared" ref="B12:B56" si="1">E12&amp;F12</f>
        <v>22010</v>
      </c>
      <c r="C12" s="48" t="s">
        <v>28</v>
      </c>
      <c r="D12" s="48" t="s">
        <v>181</v>
      </c>
      <c r="E12" s="49">
        <v>2</v>
      </c>
      <c r="F12" s="49">
        <v>2010</v>
      </c>
      <c r="G12" s="49" t="s">
        <v>182</v>
      </c>
      <c r="H12" s="50" t="s">
        <v>183</v>
      </c>
      <c r="I12" s="51" t="s">
        <v>184</v>
      </c>
      <c r="J12" s="52">
        <v>1.215627935958993E-6</v>
      </c>
      <c r="K12" s="52">
        <v>2.1722919739101436E-6</v>
      </c>
      <c r="L12" s="53" t="s">
        <v>185</v>
      </c>
      <c r="M12" s="52" t="s">
        <v>185</v>
      </c>
      <c r="N12" s="52">
        <v>6.2309629588493706E-6</v>
      </c>
      <c r="O12" s="52">
        <v>6.0988049676863812E-6</v>
      </c>
      <c r="P12" s="54">
        <v>7.8461783977812575E-7</v>
      </c>
      <c r="R12" s="49">
        <v>2</v>
      </c>
      <c r="S12" s="55">
        <f t="shared" ref="S12:Y16" si="2">INDEX($J$11:$P$24,MATCH($R12&amp;2090,$B$11:$B$24,0),MATCH(S$10,$J$10:$P$10,0)) /
INDEX($J$11:$P$24,MATCH($R12&amp;2010,$B$11:$B$24,0),MATCH(S$10,$J$10:$P$10,0))</f>
        <v>0.94001994593173277</v>
      </c>
      <c r="T12" s="55">
        <f t="shared" si="2"/>
        <v>1.1326742498234068</v>
      </c>
      <c r="U12" s="55"/>
      <c r="V12" s="55"/>
      <c r="W12" s="55">
        <f t="shared" si="2"/>
        <v>1.1389827743266365</v>
      </c>
      <c r="X12" s="55">
        <f t="shared" si="2"/>
        <v>0.97350896968433276</v>
      </c>
      <c r="Y12" s="55">
        <f t="shared" si="2"/>
        <v>0.9685122906893332</v>
      </c>
    </row>
    <row r="13" spans="2:25" x14ac:dyDescent="0.25">
      <c r="B13" s="16" t="str">
        <f t="shared" si="1"/>
        <v>32010</v>
      </c>
      <c r="C13" s="48" t="s">
        <v>28</v>
      </c>
      <c r="D13" s="48" t="s">
        <v>181</v>
      </c>
      <c r="E13" s="49">
        <v>3</v>
      </c>
      <c r="F13" s="49">
        <v>2010</v>
      </c>
      <c r="G13" s="49" t="s">
        <v>182</v>
      </c>
      <c r="H13" s="50" t="s">
        <v>183</v>
      </c>
      <c r="I13" s="51" t="s">
        <v>184</v>
      </c>
      <c r="J13" s="52">
        <v>3.1888552759023473E-6</v>
      </c>
      <c r="K13" s="52">
        <v>6.280782229366201E-6</v>
      </c>
      <c r="L13" s="53" t="s">
        <v>185</v>
      </c>
      <c r="M13" s="52" t="s">
        <v>185</v>
      </c>
      <c r="N13" s="52">
        <v>1.5634876094258395E-5</v>
      </c>
      <c r="O13" s="52">
        <v>1.6172543709247926E-5</v>
      </c>
      <c r="P13" s="54">
        <v>2.0055093397207524E-6</v>
      </c>
      <c r="R13" s="49">
        <v>3</v>
      </c>
      <c r="S13" s="55">
        <f t="shared" si="2"/>
        <v>0.94293431390672411</v>
      </c>
      <c r="T13" s="55">
        <f t="shared" si="2"/>
        <v>1.1120933638489197</v>
      </c>
      <c r="U13" s="55"/>
      <c r="V13" s="55"/>
      <c r="W13" s="55">
        <f t="shared" si="2"/>
        <v>1.1087590310120015</v>
      </c>
      <c r="X13" s="55">
        <f t="shared" si="2"/>
        <v>0.99054130241271321</v>
      </c>
      <c r="Y13" s="55">
        <f t="shared" si="2"/>
        <v>0.97141621881367179</v>
      </c>
    </row>
    <row r="14" spans="2:25" x14ac:dyDescent="0.25">
      <c r="B14" s="16" t="str">
        <f t="shared" si="1"/>
        <v>42010</v>
      </c>
      <c r="C14" s="48" t="s">
        <v>28</v>
      </c>
      <c r="D14" s="48" t="s">
        <v>181</v>
      </c>
      <c r="E14" s="49">
        <v>4</v>
      </c>
      <c r="F14" s="49">
        <v>2010</v>
      </c>
      <c r="G14" s="49" t="s">
        <v>182</v>
      </c>
      <c r="H14" s="50" t="s">
        <v>183</v>
      </c>
      <c r="I14" s="51" t="s">
        <v>184</v>
      </c>
      <c r="J14" s="52">
        <v>5.5262032688350653E-6</v>
      </c>
      <c r="K14" s="52">
        <v>1.2138714759837424E-5</v>
      </c>
      <c r="L14" s="53" t="s">
        <v>185</v>
      </c>
      <c r="M14" s="52" t="s">
        <v>185</v>
      </c>
      <c r="N14" s="52">
        <v>2.8823229210692027E-5</v>
      </c>
      <c r="O14" s="52">
        <v>3.3329221823522128E-5</v>
      </c>
      <c r="P14" s="54">
        <v>3.5190327456813942E-6</v>
      </c>
      <c r="R14" s="49">
        <v>4</v>
      </c>
      <c r="S14" s="55">
        <f t="shared" si="2"/>
        <v>0.95703174950762948</v>
      </c>
      <c r="T14" s="55">
        <f t="shared" si="2"/>
        <v>1.1095440188856107</v>
      </c>
      <c r="U14" s="55"/>
      <c r="V14" s="55"/>
      <c r="W14" s="55">
        <f t="shared" si="2"/>
        <v>1.0933577809101995</v>
      </c>
      <c r="X14" s="55">
        <f t="shared" si="2"/>
        <v>1.0039414604696371</v>
      </c>
      <c r="Y14" s="55">
        <f t="shared" si="2"/>
        <v>0.9690359928386354</v>
      </c>
    </row>
    <row r="15" spans="2:25" x14ac:dyDescent="0.25">
      <c r="B15" s="16" t="str">
        <f t="shared" si="1"/>
        <v>52010</v>
      </c>
      <c r="C15" s="48" t="s">
        <v>28</v>
      </c>
      <c r="D15" s="48" t="s">
        <v>181</v>
      </c>
      <c r="E15" s="49">
        <v>5</v>
      </c>
      <c r="F15" s="49">
        <v>2010</v>
      </c>
      <c r="G15" s="49" t="s">
        <v>182</v>
      </c>
      <c r="H15" s="50" t="s">
        <v>183</v>
      </c>
      <c r="I15" s="51" t="s">
        <v>184</v>
      </c>
      <c r="J15" s="52">
        <v>1.1325459454834575E-5</v>
      </c>
      <c r="K15" s="52">
        <v>2.1128397852332176E-5</v>
      </c>
      <c r="L15" s="53" t="s">
        <v>185</v>
      </c>
      <c r="M15" s="52" t="s">
        <v>185</v>
      </c>
      <c r="N15" s="52">
        <v>4.7606949865282611E-5</v>
      </c>
      <c r="O15" s="52">
        <v>5.1559564668378183E-5</v>
      </c>
      <c r="P15" s="54">
        <v>5.4546390934635554E-6</v>
      </c>
      <c r="R15" s="49">
        <v>5</v>
      </c>
      <c r="S15" s="55">
        <f t="shared" si="2"/>
        <v>0.96522503760111755</v>
      </c>
      <c r="T15" s="55">
        <f t="shared" si="2"/>
        <v>1.0716630445619744</v>
      </c>
      <c r="U15" s="55"/>
      <c r="V15" s="55"/>
      <c r="W15" s="55">
        <f t="shared" si="2"/>
        <v>1.0862237003854514</v>
      </c>
      <c r="X15" s="55">
        <f t="shared" si="2"/>
        <v>1.0021793557029184</v>
      </c>
      <c r="Y15" s="55">
        <f t="shared" si="2"/>
        <v>0.96431901315416924</v>
      </c>
    </row>
    <row r="16" spans="2:25" x14ac:dyDescent="0.25">
      <c r="B16" s="16" t="str">
        <f t="shared" si="1"/>
        <v>62010</v>
      </c>
      <c r="C16" s="48" t="s">
        <v>28</v>
      </c>
      <c r="D16" s="48" t="s">
        <v>181</v>
      </c>
      <c r="E16" s="49">
        <v>6</v>
      </c>
      <c r="F16" s="49">
        <v>2010</v>
      </c>
      <c r="G16" s="49" t="s">
        <v>182</v>
      </c>
      <c r="H16" s="50" t="s">
        <v>183</v>
      </c>
      <c r="I16" s="51" t="s">
        <v>184</v>
      </c>
      <c r="J16" s="52">
        <v>2.5680351366114591E-5</v>
      </c>
      <c r="K16" s="52">
        <v>4.1435150025792556E-5</v>
      </c>
      <c r="L16" s="53" t="s">
        <v>185</v>
      </c>
      <c r="M16" s="52" t="s">
        <v>185</v>
      </c>
      <c r="N16" s="52">
        <v>7.790761082608486E-5</v>
      </c>
      <c r="O16" s="52">
        <v>7.0230292146664076E-5</v>
      </c>
      <c r="P16" s="54">
        <v>1.159005282669267E-5</v>
      </c>
      <c r="R16" s="49">
        <v>6</v>
      </c>
      <c r="S16" s="55">
        <f t="shared" si="2"/>
        <v>0.97986828548171767</v>
      </c>
      <c r="T16" s="55">
        <f t="shared" si="2"/>
        <v>1.0351736610351085</v>
      </c>
      <c r="U16" s="55"/>
      <c r="V16" s="55"/>
      <c r="W16" s="55">
        <f t="shared" si="2"/>
        <v>1.0660355102557786</v>
      </c>
      <c r="X16" s="55">
        <f t="shared" si="2"/>
        <v>1.0052208887017451</v>
      </c>
      <c r="Y16" s="55">
        <f t="shared" si="2"/>
        <v>0.95725289886662224</v>
      </c>
    </row>
    <row r="17" spans="2:25" x14ac:dyDescent="0.25">
      <c r="B17" s="16" t="str">
        <f t="shared" si="1"/>
        <v>72010</v>
      </c>
      <c r="C17" s="48" t="s">
        <v>28</v>
      </c>
      <c r="D17" s="48" t="s">
        <v>181</v>
      </c>
      <c r="E17" s="49">
        <v>7</v>
      </c>
      <c r="F17" s="49">
        <v>2010</v>
      </c>
      <c r="G17" s="49" t="s">
        <v>182</v>
      </c>
      <c r="H17" s="50" t="s">
        <v>183</v>
      </c>
      <c r="I17" s="51" t="s">
        <v>184</v>
      </c>
      <c r="J17" s="52" t="s">
        <v>185</v>
      </c>
      <c r="K17" s="52" t="s">
        <v>185</v>
      </c>
      <c r="L17" s="53" t="s">
        <v>185</v>
      </c>
      <c r="M17" s="52" t="s">
        <v>185</v>
      </c>
      <c r="N17" s="52" t="s">
        <v>185</v>
      </c>
      <c r="O17" s="52" t="s">
        <v>185</v>
      </c>
      <c r="P17" s="54" t="s">
        <v>185</v>
      </c>
    </row>
    <row r="18" spans="2:25" x14ac:dyDescent="0.25">
      <c r="B18" s="16" t="str">
        <f t="shared" si="1"/>
        <v>12090</v>
      </c>
      <c r="C18" s="48" t="s">
        <v>28</v>
      </c>
      <c r="D18" s="48" t="s">
        <v>181</v>
      </c>
      <c r="E18" s="49">
        <v>1</v>
      </c>
      <c r="F18" s="49">
        <v>2090</v>
      </c>
      <c r="G18" s="49" t="s">
        <v>182</v>
      </c>
      <c r="H18" s="50" t="s">
        <v>183</v>
      </c>
      <c r="I18" s="51" t="s">
        <v>186</v>
      </c>
      <c r="J18" s="52">
        <v>5.0482641183654626E-7</v>
      </c>
      <c r="K18" s="52">
        <v>6.3935639077531515E-7</v>
      </c>
      <c r="L18" s="53" t="s">
        <v>185</v>
      </c>
      <c r="M18" s="52" t="s">
        <v>185</v>
      </c>
      <c r="N18" s="52">
        <v>1.6547795158552982E-6</v>
      </c>
      <c r="O18" s="52">
        <v>1.8143678283197443E-6</v>
      </c>
      <c r="P18" s="54">
        <v>2.0471180995837393E-7</v>
      </c>
    </row>
    <row r="19" spans="2:25" x14ac:dyDescent="0.25">
      <c r="B19" s="16" t="str">
        <f t="shared" si="1"/>
        <v>22090</v>
      </c>
      <c r="C19" s="48" t="s">
        <v>28</v>
      </c>
      <c r="D19" s="48" t="s">
        <v>181</v>
      </c>
      <c r="E19" s="49">
        <v>2</v>
      </c>
      <c r="F19" s="49">
        <v>2090</v>
      </c>
      <c r="G19" s="49" t="s">
        <v>182</v>
      </c>
      <c r="H19" s="50" t="s">
        <v>183</v>
      </c>
      <c r="I19" s="51" t="s">
        <v>186</v>
      </c>
      <c r="J19" s="52">
        <v>1.1427145066332765E-6</v>
      </c>
      <c r="K19" s="52">
        <v>2.4604991819460794E-6</v>
      </c>
      <c r="L19" s="53" t="s">
        <v>185</v>
      </c>
      <c r="M19" s="52" t="s">
        <v>185</v>
      </c>
      <c r="N19" s="52">
        <v>7.0969594775967646E-6</v>
      </c>
      <c r="O19" s="52">
        <v>5.937241340398059E-6</v>
      </c>
      <c r="P19" s="54">
        <v>7.5991202131922883E-7</v>
      </c>
    </row>
    <row r="20" spans="2:25" x14ac:dyDescent="0.25">
      <c r="B20" s="16" t="str">
        <f t="shared" si="1"/>
        <v>32090</v>
      </c>
      <c r="C20" s="48" t="s">
        <v>28</v>
      </c>
      <c r="D20" s="48" t="s">
        <v>181</v>
      </c>
      <c r="E20" s="49">
        <v>3</v>
      </c>
      <c r="F20" s="49">
        <v>2090</v>
      </c>
      <c r="G20" s="49" t="s">
        <v>182</v>
      </c>
      <c r="H20" s="50" t="s">
        <v>183</v>
      </c>
      <c r="I20" s="51" t="s">
        <v>186</v>
      </c>
      <c r="J20" s="52">
        <v>3.0068810617308172E-6</v>
      </c>
      <c r="K20" s="52">
        <v>6.9848162370583749E-6</v>
      </c>
      <c r="L20" s="53" t="s">
        <v>185</v>
      </c>
      <c r="M20" s="52" t="s">
        <v>185</v>
      </c>
      <c r="N20" s="52">
        <v>1.7335310068262643E-5</v>
      </c>
      <c r="O20" s="52">
        <v>1.6019572509084974E-5</v>
      </c>
      <c r="P20" s="54">
        <v>1.9481842995870368E-6</v>
      </c>
    </row>
    <row r="21" spans="2:25" x14ac:dyDescent="0.25">
      <c r="B21" s="16" t="str">
        <f t="shared" si="1"/>
        <v>42090</v>
      </c>
      <c r="C21" s="48" t="s">
        <v>28</v>
      </c>
      <c r="D21" s="48" t="s">
        <v>181</v>
      </c>
      <c r="E21" s="49">
        <v>4</v>
      </c>
      <c r="F21" s="49">
        <v>2090</v>
      </c>
      <c r="G21" s="49" t="s">
        <v>182</v>
      </c>
      <c r="H21" s="50" t="s">
        <v>183</v>
      </c>
      <c r="I21" s="51" t="s">
        <v>186</v>
      </c>
      <c r="J21" s="52">
        <v>5.2887519825080035E-6</v>
      </c>
      <c r="K21" s="52">
        <v>1.3468438358736097E-5</v>
      </c>
      <c r="L21" s="53" t="s">
        <v>185</v>
      </c>
      <c r="M21" s="52" t="s">
        <v>185</v>
      </c>
      <c r="N21" s="52">
        <v>3.1514101928468273E-5</v>
      </c>
      <c r="O21" s="52">
        <v>3.3460587633823303E-5</v>
      </c>
      <c r="P21" s="54">
        <v>3.4100693905430391E-6</v>
      </c>
    </row>
    <row r="22" spans="2:25" x14ac:dyDescent="0.25">
      <c r="B22" s="16" t="str">
        <f t="shared" si="1"/>
        <v>52090</v>
      </c>
      <c r="C22" s="48" t="s">
        <v>28</v>
      </c>
      <c r="D22" s="48" t="s">
        <v>181</v>
      </c>
      <c r="E22" s="49">
        <v>5</v>
      </c>
      <c r="F22" s="49">
        <v>2090</v>
      </c>
      <c r="G22" s="49" t="s">
        <v>182</v>
      </c>
      <c r="H22" s="50" t="s">
        <v>183</v>
      </c>
      <c r="I22" s="51" t="s">
        <v>186</v>
      </c>
      <c r="J22" s="52">
        <v>1.0931617028142634E-5</v>
      </c>
      <c r="K22" s="52">
        <v>2.2642523169146982E-5</v>
      </c>
      <c r="L22" s="53" t="s">
        <v>185</v>
      </c>
      <c r="M22" s="52" t="s">
        <v>185</v>
      </c>
      <c r="N22" s="52">
        <v>5.1711797246731943E-5</v>
      </c>
      <c r="O22" s="52">
        <v>5.1671931299678204E-5</v>
      </c>
      <c r="P22" s="54">
        <v>5.2600121877209283E-6</v>
      </c>
    </row>
    <row r="23" spans="2:25" x14ac:dyDescent="0.25">
      <c r="B23" s="16" t="str">
        <f t="shared" si="1"/>
        <v>62090</v>
      </c>
      <c r="C23" s="48" t="s">
        <v>28</v>
      </c>
      <c r="D23" s="48" t="s">
        <v>181</v>
      </c>
      <c r="E23" s="49">
        <v>6</v>
      </c>
      <c r="F23" s="49">
        <v>2090</v>
      </c>
      <c r="G23" s="49" t="s">
        <v>182</v>
      </c>
      <c r="H23" s="50" t="s">
        <v>183</v>
      </c>
      <c r="I23" s="51" t="s">
        <v>186</v>
      </c>
      <c r="J23" s="52">
        <v>2.516336186368279E-5</v>
      </c>
      <c r="K23" s="52">
        <v>4.2892575947738654E-5</v>
      </c>
      <c r="L23" s="53" t="s">
        <v>185</v>
      </c>
      <c r="M23" s="52" t="s">
        <v>185</v>
      </c>
      <c r="N23" s="52">
        <v>8.3052279659793997E-5</v>
      </c>
      <c r="O23" s="52">
        <v>7.0596956685452849E-5</v>
      </c>
      <c r="P23" s="54">
        <v>1.1094611666368848E-5</v>
      </c>
    </row>
    <row r="24" spans="2:25" x14ac:dyDescent="0.25">
      <c r="B24" s="16" t="str">
        <f t="shared" si="1"/>
        <v>72090</v>
      </c>
      <c r="C24" s="48" t="s">
        <v>28</v>
      </c>
      <c r="D24" s="48" t="s">
        <v>181</v>
      </c>
      <c r="E24" s="49">
        <v>7</v>
      </c>
      <c r="F24" s="49">
        <v>2090</v>
      </c>
      <c r="G24" s="49" t="s">
        <v>182</v>
      </c>
      <c r="H24" s="50" t="s">
        <v>183</v>
      </c>
      <c r="I24" s="51" t="s">
        <v>186</v>
      </c>
      <c r="J24" s="52"/>
      <c r="K24" s="52"/>
      <c r="L24" s="53"/>
      <c r="M24" s="52"/>
      <c r="N24" s="52"/>
      <c r="O24" s="52"/>
      <c r="P24" s="54"/>
    </row>
    <row r="25" spans="2:25" x14ac:dyDescent="0.25">
      <c r="B25" s="16"/>
    </row>
    <row r="26" spans="2:25" x14ac:dyDescent="0.25">
      <c r="B26" s="16"/>
      <c r="C26" s="47" t="s">
        <v>174</v>
      </c>
      <c r="D26" s="47" t="s">
        <v>175</v>
      </c>
      <c r="E26" s="47" t="s">
        <v>176</v>
      </c>
      <c r="F26" s="47" t="s">
        <v>177</v>
      </c>
      <c r="G26" s="47" t="s">
        <v>178</v>
      </c>
      <c r="H26" s="47" t="s">
        <v>179</v>
      </c>
      <c r="I26" s="47" t="s">
        <v>180</v>
      </c>
      <c r="J26" s="47" t="s">
        <v>128</v>
      </c>
      <c r="K26" s="47" t="s">
        <v>129</v>
      </c>
      <c r="L26" s="47" t="s">
        <v>130</v>
      </c>
      <c r="M26" s="47" t="s">
        <v>131</v>
      </c>
      <c r="N26" s="47" t="s">
        <v>132</v>
      </c>
      <c r="O26" s="47" t="s">
        <v>133</v>
      </c>
      <c r="P26" s="47" t="s">
        <v>134</v>
      </c>
      <c r="S26" s="47" t="s">
        <v>128</v>
      </c>
      <c r="T26" s="47" t="s">
        <v>129</v>
      </c>
      <c r="U26" s="47" t="s">
        <v>130</v>
      </c>
      <c r="V26" s="47" t="s">
        <v>131</v>
      </c>
      <c r="W26" s="47" t="s">
        <v>132</v>
      </c>
      <c r="X26" s="47" t="s">
        <v>133</v>
      </c>
      <c r="Y26" s="47" t="s">
        <v>134</v>
      </c>
    </row>
    <row r="27" spans="2:25" x14ac:dyDescent="0.25">
      <c r="B27" s="16" t="str">
        <f t="shared" si="1"/>
        <v>12010</v>
      </c>
      <c r="C27" s="48" t="s">
        <v>33</v>
      </c>
      <c r="D27" s="48" t="s">
        <v>181</v>
      </c>
      <c r="E27" s="49">
        <v>1</v>
      </c>
      <c r="F27" s="49">
        <v>2010</v>
      </c>
      <c r="G27" s="49" t="s">
        <v>43</v>
      </c>
      <c r="H27" s="50" t="s">
        <v>187</v>
      </c>
      <c r="I27" s="51" t="s">
        <v>188</v>
      </c>
      <c r="J27" s="54"/>
      <c r="K27" s="54"/>
      <c r="L27" s="54"/>
      <c r="M27" s="54"/>
      <c r="N27" s="54"/>
      <c r="O27" s="54"/>
      <c r="P27" s="54">
        <v>6.005427781204057E-6</v>
      </c>
      <c r="R27" s="49">
        <v>1</v>
      </c>
      <c r="S27" s="55"/>
      <c r="T27" s="55"/>
      <c r="U27" s="55"/>
      <c r="V27" s="55"/>
      <c r="W27" s="55"/>
      <c r="X27" s="55"/>
      <c r="Y27" s="55">
        <f t="shared" ref="Y27:Y32" si="3">INDEX($J$27:$P$40,MATCH($R27&amp;2090,$B$11:$B$24,0),MATCH(Y$10,$J$10:$P$10,0)) /
INDEX($J$27:$P$40,MATCH($R27&amp;2010,$B$11:$B$24,0),MATCH(Y$10,$J$10:$P$10,0))</f>
        <v>1.0974381553414592</v>
      </c>
    </row>
    <row r="28" spans="2:25" x14ac:dyDescent="0.25">
      <c r="B28" s="16" t="str">
        <f t="shared" si="1"/>
        <v>22010</v>
      </c>
      <c r="C28" s="48" t="s">
        <v>33</v>
      </c>
      <c r="D28" s="48" t="s">
        <v>181</v>
      </c>
      <c r="E28" s="49">
        <v>2</v>
      </c>
      <c r="F28" s="49">
        <v>2010</v>
      </c>
      <c r="G28" s="49" t="s">
        <v>43</v>
      </c>
      <c r="H28" s="50" t="s">
        <v>187</v>
      </c>
      <c r="I28" s="51" t="s">
        <v>189</v>
      </c>
      <c r="J28" s="54"/>
      <c r="K28" s="54"/>
      <c r="L28" s="54"/>
      <c r="M28" s="54"/>
      <c r="N28" s="54"/>
      <c r="O28" s="54"/>
      <c r="P28" s="54">
        <v>1.2398128911984458E-5</v>
      </c>
      <c r="R28" s="49">
        <v>2</v>
      </c>
      <c r="S28" s="55"/>
      <c r="T28" s="55"/>
      <c r="U28" s="55"/>
      <c r="V28" s="55"/>
      <c r="W28" s="55"/>
      <c r="X28" s="55"/>
      <c r="Y28" s="55">
        <f t="shared" si="3"/>
        <v>1.0974381553414589</v>
      </c>
    </row>
    <row r="29" spans="2:25" x14ac:dyDescent="0.25">
      <c r="B29" s="16" t="str">
        <f t="shared" si="1"/>
        <v>32010</v>
      </c>
      <c r="C29" s="48" t="s">
        <v>33</v>
      </c>
      <c r="D29" s="48" t="s">
        <v>181</v>
      </c>
      <c r="E29" s="49">
        <v>3</v>
      </c>
      <c r="F29" s="49">
        <v>2010</v>
      </c>
      <c r="G29" s="49" t="s">
        <v>43</v>
      </c>
      <c r="H29" s="50" t="s">
        <v>187</v>
      </c>
      <c r="I29" s="51" t="s">
        <v>190</v>
      </c>
      <c r="J29" s="54"/>
      <c r="K29" s="54"/>
      <c r="L29" s="54"/>
      <c r="M29" s="54"/>
      <c r="N29" s="54"/>
      <c r="O29" s="54"/>
      <c r="P29" s="54">
        <v>1.8456216913981132E-5</v>
      </c>
      <c r="R29" s="49">
        <v>3</v>
      </c>
      <c r="S29" s="55"/>
      <c r="T29" s="55"/>
      <c r="U29" s="55"/>
      <c r="V29" s="55"/>
      <c r="W29" s="55"/>
      <c r="X29" s="55"/>
      <c r="Y29" s="55">
        <f t="shared" si="3"/>
        <v>1.0974381553414589</v>
      </c>
    </row>
    <row r="30" spans="2:25" x14ac:dyDescent="0.25">
      <c r="B30" s="16" t="str">
        <f t="shared" si="1"/>
        <v>42010</v>
      </c>
      <c r="C30" s="48" t="s">
        <v>33</v>
      </c>
      <c r="D30" s="48" t="s">
        <v>181</v>
      </c>
      <c r="E30" s="49">
        <v>4</v>
      </c>
      <c r="F30" s="49">
        <v>2010</v>
      </c>
      <c r="G30" s="49" t="s">
        <v>43</v>
      </c>
      <c r="H30" s="50" t="s">
        <v>187</v>
      </c>
      <c r="I30" s="51" t="s">
        <v>191</v>
      </c>
      <c r="J30" s="54"/>
      <c r="K30" s="54"/>
      <c r="L30" s="54"/>
      <c r="M30" s="54"/>
      <c r="N30" s="54"/>
      <c r="O30" s="54"/>
      <c r="P30" s="54">
        <v>2.2150449693970175E-5</v>
      </c>
      <c r="R30" s="49">
        <v>4</v>
      </c>
      <c r="S30" s="55"/>
      <c r="T30" s="55"/>
      <c r="U30" s="55"/>
      <c r="V30" s="55"/>
      <c r="W30" s="55"/>
      <c r="X30" s="55"/>
      <c r="Y30" s="55">
        <f t="shared" si="3"/>
        <v>1.0974381553414589</v>
      </c>
    </row>
    <row r="31" spans="2:25" x14ac:dyDescent="0.25">
      <c r="B31" s="16" t="str">
        <f t="shared" si="1"/>
        <v>52010</v>
      </c>
      <c r="C31" s="48" t="s">
        <v>33</v>
      </c>
      <c r="D31" s="48" t="s">
        <v>181</v>
      </c>
      <c r="E31" s="49">
        <v>5</v>
      </c>
      <c r="F31" s="49">
        <v>2010</v>
      </c>
      <c r="G31" s="49" t="s">
        <v>43</v>
      </c>
      <c r="H31" s="50" t="s">
        <v>187</v>
      </c>
      <c r="I31" s="51" t="s">
        <v>192</v>
      </c>
      <c r="J31" s="54"/>
      <c r="K31" s="54"/>
      <c r="L31" s="54"/>
      <c r="M31" s="54"/>
      <c r="N31" s="54"/>
      <c r="O31" s="54"/>
      <c r="P31" s="54">
        <v>3.0241365822342214E-5</v>
      </c>
      <c r="R31" s="49">
        <v>5</v>
      </c>
      <c r="S31" s="55"/>
      <c r="T31" s="55"/>
      <c r="U31" s="55"/>
      <c r="V31" s="55"/>
      <c r="W31" s="55"/>
      <c r="X31" s="55"/>
      <c r="Y31" s="55">
        <f t="shared" si="3"/>
        <v>1.0974381553414587</v>
      </c>
    </row>
    <row r="32" spans="2:25" x14ac:dyDescent="0.25">
      <c r="B32" s="16" t="str">
        <f t="shared" si="1"/>
        <v>62010</v>
      </c>
      <c r="C32" s="48" t="s">
        <v>33</v>
      </c>
      <c r="D32" s="48" t="s">
        <v>181</v>
      </c>
      <c r="E32" s="49">
        <v>6</v>
      </c>
      <c r="F32" s="49">
        <v>2010</v>
      </c>
      <c r="G32" s="49" t="s">
        <v>43</v>
      </c>
      <c r="H32" s="50" t="s">
        <v>187</v>
      </c>
      <c r="I32" s="51" t="s">
        <v>193</v>
      </c>
      <c r="J32" s="54"/>
      <c r="K32" s="54"/>
      <c r="L32" s="54"/>
      <c r="M32" s="54"/>
      <c r="N32" s="54"/>
      <c r="O32" s="54"/>
      <c r="P32" s="54">
        <v>3.1391111073306177E-5</v>
      </c>
      <c r="R32" s="49">
        <v>6</v>
      </c>
      <c r="S32" s="55"/>
      <c r="T32" s="55"/>
      <c r="U32" s="55"/>
      <c r="V32" s="55"/>
      <c r="W32" s="55"/>
      <c r="X32" s="55"/>
      <c r="Y32" s="55">
        <f t="shared" si="3"/>
        <v>1.0974381553414589</v>
      </c>
    </row>
    <row r="33" spans="2:25" x14ac:dyDescent="0.25">
      <c r="B33" s="16" t="str">
        <f t="shared" si="1"/>
        <v>72010</v>
      </c>
      <c r="C33" s="48" t="s">
        <v>33</v>
      </c>
      <c r="D33" s="48" t="s">
        <v>181</v>
      </c>
      <c r="E33" s="49">
        <v>7</v>
      </c>
      <c r="F33" s="49">
        <v>2010</v>
      </c>
      <c r="G33" s="49" t="s">
        <v>43</v>
      </c>
      <c r="H33" s="50" t="s">
        <v>187</v>
      </c>
      <c r="I33" s="51" t="s">
        <v>194</v>
      </c>
      <c r="J33" s="54"/>
      <c r="K33" s="54"/>
      <c r="L33" s="54"/>
      <c r="M33" s="54"/>
      <c r="N33" s="54"/>
      <c r="O33" s="54"/>
      <c r="P33" s="54" t="s">
        <v>185</v>
      </c>
    </row>
    <row r="34" spans="2:25" x14ac:dyDescent="0.25">
      <c r="B34" s="16" t="str">
        <f t="shared" si="1"/>
        <v>12090</v>
      </c>
      <c r="C34" s="48" t="s">
        <v>33</v>
      </c>
      <c r="D34" s="48" t="s">
        <v>181</v>
      </c>
      <c r="E34" s="49">
        <v>1</v>
      </c>
      <c r="F34" s="49">
        <v>2090</v>
      </c>
      <c r="G34" s="49" t="s">
        <v>43</v>
      </c>
      <c r="H34" s="50" t="s">
        <v>187</v>
      </c>
      <c r="I34" s="51" t="s">
        <v>188</v>
      </c>
      <c r="J34" s="54"/>
      <c r="K34" s="54"/>
      <c r="L34" s="54"/>
      <c r="M34" s="54"/>
      <c r="N34" s="54"/>
      <c r="O34" s="54"/>
      <c r="P34" s="54">
        <v>6.5905855862409318E-6</v>
      </c>
    </row>
    <row r="35" spans="2:25" x14ac:dyDescent="0.25">
      <c r="B35" s="16" t="str">
        <f t="shared" si="1"/>
        <v>22090</v>
      </c>
      <c r="C35" s="48" t="s">
        <v>33</v>
      </c>
      <c r="D35" s="48" t="s">
        <v>181</v>
      </c>
      <c r="E35" s="49">
        <v>2</v>
      </c>
      <c r="F35" s="49">
        <v>2090</v>
      </c>
      <c r="G35" s="49" t="s">
        <v>43</v>
      </c>
      <c r="H35" s="50" t="s">
        <v>187</v>
      </c>
      <c r="I35" s="51" t="s">
        <v>189</v>
      </c>
      <c r="J35" s="54"/>
      <c r="K35" s="54"/>
      <c r="L35" s="54"/>
      <c r="M35" s="54"/>
      <c r="N35" s="54"/>
      <c r="O35" s="54"/>
      <c r="P35" s="54">
        <v>1.3606179722853832E-5</v>
      </c>
    </row>
    <row r="36" spans="2:25" x14ac:dyDescent="0.25">
      <c r="B36" s="16" t="str">
        <f t="shared" si="1"/>
        <v>32090</v>
      </c>
      <c r="C36" s="48" t="s">
        <v>33</v>
      </c>
      <c r="D36" s="48" t="s">
        <v>181</v>
      </c>
      <c r="E36" s="49">
        <v>3</v>
      </c>
      <c r="F36" s="49">
        <v>2090</v>
      </c>
      <c r="G36" s="49" t="s">
        <v>43</v>
      </c>
      <c r="H36" s="50" t="s">
        <v>187</v>
      </c>
      <c r="I36" s="51" t="s">
        <v>190</v>
      </c>
      <c r="J36" s="54"/>
      <c r="K36" s="54"/>
      <c r="L36" s="54"/>
      <c r="M36" s="54"/>
      <c r="N36" s="54"/>
      <c r="O36" s="54"/>
      <c r="P36" s="54">
        <v>2.0254556644661286E-5</v>
      </c>
    </row>
    <row r="37" spans="2:25" x14ac:dyDescent="0.25">
      <c r="B37" s="16" t="str">
        <f t="shared" si="1"/>
        <v>42090</v>
      </c>
      <c r="C37" s="48" t="s">
        <v>33</v>
      </c>
      <c r="D37" s="48" t="s">
        <v>181</v>
      </c>
      <c r="E37" s="49">
        <v>4</v>
      </c>
      <c r="F37" s="49">
        <v>2090</v>
      </c>
      <c r="G37" s="49" t="s">
        <v>43</v>
      </c>
      <c r="H37" s="50" t="s">
        <v>187</v>
      </c>
      <c r="I37" s="51" t="s">
        <v>191</v>
      </c>
      <c r="J37" s="54"/>
      <c r="K37" s="54"/>
      <c r="L37" s="54"/>
      <c r="M37" s="54"/>
      <c r="N37" s="54"/>
      <c r="O37" s="54"/>
      <c r="P37" s="54">
        <v>2.4308748652134415E-5</v>
      </c>
    </row>
    <row r="38" spans="2:25" x14ac:dyDescent="0.25">
      <c r="B38" s="16" t="str">
        <f t="shared" si="1"/>
        <v>52090</v>
      </c>
      <c r="C38" s="48" t="s">
        <v>33</v>
      </c>
      <c r="D38" s="48" t="s">
        <v>181</v>
      </c>
      <c r="E38" s="49">
        <v>5</v>
      </c>
      <c r="F38" s="49">
        <v>2090</v>
      </c>
      <c r="G38" s="49" t="s">
        <v>43</v>
      </c>
      <c r="H38" s="50" t="s">
        <v>187</v>
      </c>
      <c r="I38" s="51" t="s">
        <v>192</v>
      </c>
      <c r="J38" s="54"/>
      <c r="K38" s="54"/>
      <c r="L38" s="54"/>
      <c r="M38" s="54"/>
      <c r="N38" s="54"/>
      <c r="O38" s="54"/>
      <c r="P38" s="54">
        <v>3.3188028723077473E-5</v>
      </c>
    </row>
    <row r="39" spans="2:25" x14ac:dyDescent="0.25">
      <c r="B39" s="16" t="str">
        <f t="shared" si="1"/>
        <v>62090</v>
      </c>
      <c r="C39" s="48" t="s">
        <v>33</v>
      </c>
      <c r="D39" s="48" t="s">
        <v>181</v>
      </c>
      <c r="E39" s="49">
        <v>6</v>
      </c>
      <c r="F39" s="49">
        <v>2090</v>
      </c>
      <c r="G39" s="49" t="s">
        <v>43</v>
      </c>
      <c r="H39" s="50" t="s">
        <v>187</v>
      </c>
      <c r="I39" s="51" t="s">
        <v>193</v>
      </c>
      <c r="J39" s="54"/>
      <c r="K39" s="54"/>
      <c r="L39" s="54"/>
      <c r="M39" s="54"/>
      <c r="N39" s="54"/>
      <c r="O39" s="54"/>
      <c r="P39" s="54">
        <v>3.4449803030407973E-5</v>
      </c>
    </row>
    <row r="40" spans="2:25" x14ac:dyDescent="0.25">
      <c r="B40" s="16" t="str">
        <f t="shared" si="1"/>
        <v>72090</v>
      </c>
      <c r="C40" s="48" t="s">
        <v>33</v>
      </c>
      <c r="D40" s="48" t="s">
        <v>181</v>
      </c>
      <c r="E40" s="49">
        <v>7</v>
      </c>
      <c r="F40" s="49">
        <v>2090</v>
      </c>
      <c r="G40" s="49" t="s">
        <v>43</v>
      </c>
      <c r="H40" s="50" t="s">
        <v>187</v>
      </c>
      <c r="I40" s="51" t="s">
        <v>194</v>
      </c>
      <c r="J40" s="54"/>
      <c r="K40" s="54"/>
      <c r="L40" s="54"/>
      <c r="M40" s="54"/>
      <c r="N40" s="54"/>
      <c r="O40" s="54"/>
      <c r="P40" s="54" t="s">
        <v>185</v>
      </c>
    </row>
    <row r="41" spans="2:25" x14ac:dyDescent="0.25">
      <c r="B41" s="16"/>
    </row>
    <row r="42" spans="2:25" x14ac:dyDescent="0.25">
      <c r="B42" s="16"/>
      <c r="C42" s="47" t="s">
        <v>174</v>
      </c>
      <c r="D42" s="47" t="s">
        <v>175</v>
      </c>
      <c r="E42" s="47" t="s">
        <v>176</v>
      </c>
      <c r="F42" s="47" t="s">
        <v>177</v>
      </c>
      <c r="G42" s="47" t="s">
        <v>178</v>
      </c>
      <c r="H42" s="47" t="s">
        <v>179</v>
      </c>
      <c r="I42" s="47" t="s">
        <v>180</v>
      </c>
      <c r="J42" s="47" t="s">
        <v>128</v>
      </c>
      <c r="K42" s="47" t="s">
        <v>129</v>
      </c>
      <c r="L42" s="47" t="s">
        <v>130</v>
      </c>
      <c r="M42" s="47" t="s">
        <v>131</v>
      </c>
      <c r="N42" s="47" t="s">
        <v>132</v>
      </c>
      <c r="O42" s="47" t="s">
        <v>133</v>
      </c>
      <c r="P42" s="47" t="s">
        <v>134</v>
      </c>
      <c r="S42" s="47" t="s">
        <v>128</v>
      </c>
      <c r="T42" s="47" t="s">
        <v>129</v>
      </c>
      <c r="U42" s="47" t="s">
        <v>130</v>
      </c>
      <c r="V42" s="47" t="s">
        <v>131</v>
      </c>
      <c r="W42" s="47" t="s">
        <v>132</v>
      </c>
      <c r="X42" s="47" t="s">
        <v>133</v>
      </c>
      <c r="Y42" s="47" t="s">
        <v>134</v>
      </c>
    </row>
    <row r="43" spans="2:25" x14ac:dyDescent="0.25">
      <c r="B43" s="16" t="str">
        <f t="shared" si="1"/>
        <v>12010</v>
      </c>
      <c r="C43" s="48" t="s">
        <v>40</v>
      </c>
      <c r="D43" s="48" t="s">
        <v>181</v>
      </c>
      <c r="E43" s="49">
        <v>1</v>
      </c>
      <c r="F43" s="49">
        <v>2010</v>
      </c>
      <c r="G43" s="49" t="s">
        <v>43</v>
      </c>
      <c r="H43" s="50" t="s">
        <v>195</v>
      </c>
      <c r="I43" s="51" t="s">
        <v>196</v>
      </c>
      <c r="J43" s="52">
        <v>1.4029020586614838</v>
      </c>
      <c r="K43" s="52">
        <v>6.4444189003743029</v>
      </c>
      <c r="L43" s="53">
        <v>3.6948041806293155</v>
      </c>
      <c r="M43" s="52">
        <v>3.136497271031061</v>
      </c>
      <c r="N43" s="52">
        <v>0.10911345422190392</v>
      </c>
      <c r="O43" s="52"/>
      <c r="P43" s="54">
        <v>1.4756891660565052</v>
      </c>
      <c r="R43" s="49">
        <v>1</v>
      </c>
      <c r="S43" s="55">
        <f>INDEX($J$43:$P$56,MATCH($R43&amp;2090,$B$11:$B$24,0),MATCH(S$10,$J$10:$P$10,0)) /
INDEX($J$43:$P$56,MATCH($R43&amp;2010,$B$11:$B$24,0),MATCH(S$10,$J$10:$P$10,0))</f>
        <v>0.98249001194800856</v>
      </c>
      <c r="T43" s="55">
        <f t="shared" ref="T43:Y43" si="4">INDEX($J$43:$P$56,MATCH($R43&amp;2090,$B$11:$B$24,0),MATCH(T$10,$J$10:$P$10,0)) /
INDEX($J$43:$P$56,MATCH($R43&amp;2010,$B$11:$B$24,0),MATCH(T$10,$J$10:$P$10,0))</f>
        <v>0.90526321244735708</v>
      </c>
      <c r="U43" s="55">
        <f t="shared" si="4"/>
        <v>1.13817246728558</v>
      </c>
      <c r="V43" s="55">
        <f t="shared" si="4"/>
        <v>1.0424806761307774</v>
      </c>
      <c r="W43" s="55">
        <f t="shared" si="4"/>
        <v>0.96268889181284212</v>
      </c>
      <c r="X43" s="55"/>
      <c r="Y43" s="55">
        <f t="shared" si="4"/>
        <v>0.83917020544858867</v>
      </c>
    </row>
    <row r="44" spans="2:25" x14ac:dyDescent="0.25">
      <c r="B44" s="16" t="str">
        <f t="shared" si="1"/>
        <v>22010</v>
      </c>
      <c r="C44" s="48" t="s">
        <v>40</v>
      </c>
      <c r="D44" s="48" t="s">
        <v>181</v>
      </c>
      <c r="E44" s="49">
        <v>2</v>
      </c>
      <c r="F44" s="49">
        <v>2010</v>
      </c>
      <c r="G44" s="49" t="s">
        <v>43</v>
      </c>
      <c r="H44" s="50" t="s">
        <v>195</v>
      </c>
      <c r="I44" s="51" t="s">
        <v>197</v>
      </c>
      <c r="J44" s="52">
        <v>2.2382509852692061</v>
      </c>
      <c r="K44" s="52">
        <v>10.302595640722993</v>
      </c>
      <c r="L44" s="53">
        <v>8.5817715101836285</v>
      </c>
      <c r="M44" s="52">
        <v>8.6818462036797026</v>
      </c>
      <c r="N44" s="52">
        <v>0.21880727815715825</v>
      </c>
      <c r="O44" s="52"/>
      <c r="P44" s="54">
        <v>5.6272205039461474</v>
      </c>
      <c r="R44" s="49">
        <v>2</v>
      </c>
      <c r="S44" s="55">
        <f t="shared" ref="S44:Y48" si="5">INDEX($J$43:$P$56,MATCH($R44&amp;2090,$B$11:$B$24,0),MATCH(S$10,$J$10:$P$10,0)) /
INDEX($J$43:$P$56,MATCH($R44&amp;2010,$B$11:$B$24,0),MATCH(S$10,$J$10:$P$10,0))</f>
        <v>0.98864554467047949</v>
      </c>
      <c r="T44" s="55">
        <f t="shared" si="5"/>
        <v>0.89821553643063989</v>
      </c>
      <c r="U44" s="55">
        <f t="shared" si="5"/>
        <v>1.0898306429098119</v>
      </c>
      <c r="V44" s="55">
        <f t="shared" si="5"/>
        <v>1.0462789109839632</v>
      </c>
      <c r="W44" s="55">
        <f t="shared" si="5"/>
        <v>0.96268889181284201</v>
      </c>
      <c r="X44" s="55"/>
      <c r="Y44" s="55">
        <f t="shared" si="5"/>
        <v>0.90661562476954782</v>
      </c>
    </row>
    <row r="45" spans="2:25" x14ac:dyDescent="0.25">
      <c r="B45" s="16" t="str">
        <f t="shared" si="1"/>
        <v>32010</v>
      </c>
      <c r="C45" s="48" t="s">
        <v>40</v>
      </c>
      <c r="D45" s="48" t="s">
        <v>181</v>
      </c>
      <c r="E45" s="49">
        <v>3</v>
      </c>
      <c r="F45" s="49">
        <v>2010</v>
      </c>
      <c r="G45" s="49" t="s">
        <v>43</v>
      </c>
      <c r="H45" s="50" t="s">
        <v>195</v>
      </c>
      <c r="I45" s="51" t="s">
        <v>198</v>
      </c>
      <c r="J45" s="52">
        <v>3.2603809918211542</v>
      </c>
      <c r="K45" s="52">
        <v>14.056713900702803</v>
      </c>
      <c r="L45" s="53">
        <v>14.059605577247725</v>
      </c>
      <c r="M45" s="52">
        <v>13.880216616486747</v>
      </c>
      <c r="N45" s="52">
        <v>0.28940708234702983</v>
      </c>
      <c r="O45" s="52"/>
      <c r="P45" s="54">
        <v>8.9272784306459751</v>
      </c>
      <c r="R45" s="49">
        <v>3</v>
      </c>
      <c r="S45" s="55">
        <f t="shared" si="5"/>
        <v>0.98689374538056962</v>
      </c>
      <c r="T45" s="55">
        <f t="shared" si="5"/>
        <v>0.88536246991306145</v>
      </c>
      <c r="U45" s="55">
        <f t="shared" si="5"/>
        <v>1.0647198488184493</v>
      </c>
      <c r="V45" s="55">
        <f t="shared" si="5"/>
        <v>1.0411261503310441</v>
      </c>
      <c r="W45" s="55">
        <f t="shared" si="5"/>
        <v>0.96268889181284212</v>
      </c>
      <c r="X45" s="55"/>
      <c r="Y45" s="55">
        <f t="shared" si="5"/>
        <v>0.90962639298708636</v>
      </c>
    </row>
    <row r="46" spans="2:25" x14ac:dyDescent="0.25">
      <c r="B46" s="16" t="str">
        <f t="shared" si="1"/>
        <v>42010</v>
      </c>
      <c r="C46" s="48" t="s">
        <v>40</v>
      </c>
      <c r="D46" s="48" t="s">
        <v>181</v>
      </c>
      <c r="E46" s="49">
        <v>4</v>
      </c>
      <c r="F46" s="49">
        <v>2010</v>
      </c>
      <c r="G46" s="49" t="s">
        <v>43</v>
      </c>
      <c r="H46" s="50" t="s">
        <v>195</v>
      </c>
      <c r="I46" s="51" t="s">
        <v>199</v>
      </c>
      <c r="J46" s="52">
        <v>4.3935440289066179</v>
      </c>
      <c r="K46" s="52">
        <v>17.614451629756076</v>
      </c>
      <c r="L46" s="53">
        <v>19.256363385304628</v>
      </c>
      <c r="M46" s="52">
        <v>21.180351245818944</v>
      </c>
      <c r="N46" s="52">
        <v>0.32747064974406037</v>
      </c>
      <c r="O46" s="52"/>
      <c r="P46" s="54">
        <v>14.250080256965381</v>
      </c>
      <c r="R46" s="49">
        <v>4</v>
      </c>
      <c r="S46" s="55">
        <f t="shared" si="5"/>
        <v>0.98225420811121733</v>
      </c>
      <c r="T46" s="55">
        <f t="shared" si="5"/>
        <v>0.86942361980853633</v>
      </c>
      <c r="U46" s="55">
        <f t="shared" si="5"/>
        <v>1.0488439322957042</v>
      </c>
      <c r="V46" s="55">
        <f t="shared" si="5"/>
        <v>1.03963803247701</v>
      </c>
      <c r="W46" s="55">
        <f t="shared" si="5"/>
        <v>0.96268889181284212</v>
      </c>
      <c r="X46" s="55"/>
      <c r="Y46" s="55">
        <f t="shared" si="5"/>
        <v>0.91156632064153353</v>
      </c>
    </row>
    <row r="47" spans="2:25" x14ac:dyDescent="0.25">
      <c r="B47" s="16" t="str">
        <f t="shared" si="1"/>
        <v>52010</v>
      </c>
      <c r="C47" s="48" t="s">
        <v>40</v>
      </c>
      <c r="D47" s="48" t="s">
        <v>181</v>
      </c>
      <c r="E47" s="49">
        <v>5</v>
      </c>
      <c r="F47" s="49">
        <v>2010</v>
      </c>
      <c r="G47" s="49" t="s">
        <v>43</v>
      </c>
      <c r="H47" s="50" t="s">
        <v>195</v>
      </c>
      <c r="I47" s="51" t="s">
        <v>200</v>
      </c>
      <c r="J47" s="52">
        <v>5.387021618516421</v>
      </c>
      <c r="K47" s="52">
        <v>20.123899970440693</v>
      </c>
      <c r="L47" s="53">
        <v>26.682174551448515</v>
      </c>
      <c r="M47" s="52">
        <v>25.626399766908559</v>
      </c>
      <c r="N47" s="52">
        <v>0.41292002241165393</v>
      </c>
      <c r="O47" s="52"/>
      <c r="P47" s="54">
        <v>20.187057169104079</v>
      </c>
      <c r="R47" s="49">
        <v>5</v>
      </c>
      <c r="S47" s="55">
        <f t="shared" si="5"/>
        <v>0.98008367618796288</v>
      </c>
      <c r="T47" s="55">
        <f t="shared" si="5"/>
        <v>0.86338059522751909</v>
      </c>
      <c r="U47" s="55">
        <f t="shared" si="5"/>
        <v>1.0335239447331792</v>
      </c>
      <c r="V47" s="55">
        <f t="shared" si="5"/>
        <v>1.0369527490752106</v>
      </c>
      <c r="W47" s="55">
        <f t="shared" si="5"/>
        <v>0.96268889181284212</v>
      </c>
      <c r="X47" s="55"/>
      <c r="Y47" s="55">
        <f t="shared" si="5"/>
        <v>0.91131762652652215</v>
      </c>
    </row>
    <row r="48" spans="2:25" x14ac:dyDescent="0.25">
      <c r="B48" s="16" t="str">
        <f t="shared" si="1"/>
        <v>62010</v>
      </c>
      <c r="C48" s="48" t="s">
        <v>40</v>
      </c>
      <c r="D48" s="48" t="s">
        <v>181</v>
      </c>
      <c r="E48" s="49">
        <v>6</v>
      </c>
      <c r="F48" s="49">
        <v>2010</v>
      </c>
      <c r="G48" s="49" t="s">
        <v>43</v>
      </c>
      <c r="H48" s="50" t="s">
        <v>195</v>
      </c>
      <c r="I48" s="51" t="s">
        <v>201</v>
      </c>
      <c r="J48" s="52">
        <v>5.5823167887794005</v>
      </c>
      <c r="K48" s="52">
        <v>21.259414857868954</v>
      </c>
      <c r="L48" s="53">
        <v>29.665380070370492</v>
      </c>
      <c r="M48" s="52">
        <v>27.496585324423616</v>
      </c>
      <c r="N48" s="52">
        <v>0.41591583559917372</v>
      </c>
      <c r="O48" s="52"/>
      <c r="P48" s="54">
        <v>22.562491287318611</v>
      </c>
      <c r="R48" s="49">
        <v>6</v>
      </c>
      <c r="S48" s="55">
        <f t="shared" si="5"/>
        <v>0.97958793890716123</v>
      </c>
      <c r="T48" s="55">
        <f t="shared" si="5"/>
        <v>0.8590346457552771</v>
      </c>
      <c r="U48" s="55">
        <f t="shared" si="5"/>
        <v>1.0303769024413498</v>
      </c>
      <c r="V48" s="55">
        <f t="shared" si="5"/>
        <v>1.033308732154042</v>
      </c>
      <c r="W48" s="55">
        <f t="shared" si="5"/>
        <v>0.9626888918128419</v>
      </c>
      <c r="X48" s="55"/>
      <c r="Y48" s="55">
        <f t="shared" si="5"/>
        <v>0.90900961275684777</v>
      </c>
    </row>
    <row r="49" spans="2:16" x14ac:dyDescent="0.25">
      <c r="B49" s="16" t="str">
        <f t="shared" si="1"/>
        <v>72010</v>
      </c>
      <c r="C49" s="48" t="s">
        <v>40</v>
      </c>
      <c r="D49" s="48" t="s">
        <v>181</v>
      </c>
      <c r="E49" s="49">
        <v>7</v>
      </c>
      <c r="F49" s="49">
        <v>2010</v>
      </c>
      <c r="G49" s="49" t="s">
        <v>43</v>
      </c>
      <c r="H49" s="50" t="s">
        <v>195</v>
      </c>
      <c r="I49" s="51" t="s">
        <v>202</v>
      </c>
      <c r="J49" s="52" t="s">
        <v>185</v>
      </c>
      <c r="K49" s="52" t="s">
        <v>185</v>
      </c>
      <c r="L49" s="53" t="s">
        <v>185</v>
      </c>
      <c r="M49" s="52" t="s">
        <v>185</v>
      </c>
      <c r="N49" s="52" t="s">
        <v>185</v>
      </c>
      <c r="O49" s="52"/>
      <c r="P49" s="54" t="s">
        <v>185</v>
      </c>
    </row>
    <row r="50" spans="2:16" x14ac:dyDescent="0.25">
      <c r="B50" s="16" t="str">
        <f t="shared" si="1"/>
        <v>12090</v>
      </c>
      <c r="C50" s="48" t="s">
        <v>40</v>
      </c>
      <c r="D50" s="48" t="s">
        <v>181</v>
      </c>
      <c r="E50" s="49">
        <v>1</v>
      </c>
      <c r="F50" s="49">
        <v>2090</v>
      </c>
      <c r="G50" s="49" t="s">
        <v>43</v>
      </c>
      <c r="H50" s="50" t="s">
        <v>195</v>
      </c>
      <c r="I50" s="51" t="s">
        <v>203</v>
      </c>
      <c r="J50" s="52">
        <v>1.378337260376207</v>
      </c>
      <c r="K50" s="52">
        <v>5.8338953561093057</v>
      </c>
      <c r="L50" s="53">
        <v>4.2053243904039439</v>
      </c>
      <c r="M50" s="52">
        <v>3.2697377957867988</v>
      </c>
      <c r="N50" s="52">
        <v>0.10504231032675597</v>
      </c>
      <c r="O50" s="52"/>
      <c r="P50" s="54">
        <v>1.238354380657894</v>
      </c>
    </row>
    <row r="51" spans="2:16" x14ac:dyDescent="0.25">
      <c r="B51" s="16" t="str">
        <f t="shared" si="1"/>
        <v>22090</v>
      </c>
      <c r="C51" s="48" t="s">
        <v>40</v>
      </c>
      <c r="D51" s="48" t="s">
        <v>181</v>
      </c>
      <c r="E51" s="49">
        <v>2</v>
      </c>
      <c r="F51" s="49">
        <v>2090</v>
      </c>
      <c r="G51" s="49" t="s">
        <v>43</v>
      </c>
      <c r="H51" s="50" t="s">
        <v>195</v>
      </c>
      <c r="I51" s="51" t="s">
        <v>204</v>
      </c>
      <c r="J51" s="52">
        <v>2.2128368644407117</v>
      </c>
      <c r="K51" s="52">
        <v>9.2539514700599756</v>
      </c>
      <c r="L51" s="53">
        <v>9.3526775622485321</v>
      </c>
      <c r="M51" s="52">
        <v>9.0836325913162543</v>
      </c>
      <c r="N51" s="52">
        <v>0.21064333612969896</v>
      </c>
      <c r="O51" s="52"/>
      <c r="P51" s="54">
        <v>5.101726032901146</v>
      </c>
    </row>
    <row r="52" spans="2:16" x14ac:dyDescent="0.25">
      <c r="B52" s="16" t="str">
        <f t="shared" si="1"/>
        <v>32090</v>
      </c>
      <c r="C52" s="48" t="s">
        <v>40</v>
      </c>
      <c r="D52" s="48" t="s">
        <v>181</v>
      </c>
      <c r="E52" s="49">
        <v>3</v>
      </c>
      <c r="F52" s="49">
        <v>2090</v>
      </c>
      <c r="G52" s="49" t="s">
        <v>43</v>
      </c>
      <c r="H52" s="50" t="s">
        <v>195</v>
      </c>
      <c r="I52" s="51" t="s">
        <v>205</v>
      </c>
      <c r="J52" s="52">
        <v>3.2176496083859951</v>
      </c>
      <c r="K52" s="52">
        <v>12.445286937987499</v>
      </c>
      <c r="L52" s="53">
        <v>14.969541124654222</v>
      </c>
      <c r="M52" s="52">
        <v>14.451056491683838</v>
      </c>
      <c r="N52" s="52">
        <v>0.2786089833874501</v>
      </c>
      <c r="O52" s="52"/>
      <c r="P52" s="54">
        <v>8.1204880780599158</v>
      </c>
    </row>
    <row r="53" spans="2:16" x14ac:dyDescent="0.25">
      <c r="B53" s="16" t="str">
        <f t="shared" si="1"/>
        <v>42090</v>
      </c>
      <c r="C53" s="48" t="s">
        <v>40</v>
      </c>
      <c r="D53" s="48" t="s">
        <v>181</v>
      </c>
      <c r="E53" s="49">
        <v>4</v>
      </c>
      <c r="F53" s="49">
        <v>2090</v>
      </c>
      <c r="G53" s="49" t="s">
        <v>43</v>
      </c>
      <c r="H53" s="50" t="s">
        <v>195</v>
      </c>
      <c r="I53" s="51" t="s">
        <v>206</v>
      </c>
      <c r="J53" s="52">
        <v>4.3155771109154371</v>
      </c>
      <c r="K53" s="52">
        <v>15.314420296884899</v>
      </c>
      <c r="L53" s="53">
        <v>20.196919894757922</v>
      </c>
      <c r="M53" s="52">
        <v>22.019898696375193</v>
      </c>
      <c r="N53" s="52">
        <v>0.31525235690334086</v>
      </c>
      <c r="O53" s="52"/>
      <c r="P53" s="54">
        <v>12.989893228688491</v>
      </c>
    </row>
    <row r="54" spans="2:16" x14ac:dyDescent="0.25">
      <c r="B54" s="16" t="str">
        <f t="shared" si="1"/>
        <v>52090</v>
      </c>
      <c r="C54" s="48" t="s">
        <v>40</v>
      </c>
      <c r="D54" s="48" t="s">
        <v>181</v>
      </c>
      <c r="E54" s="49">
        <v>5</v>
      </c>
      <c r="F54" s="49">
        <v>2090</v>
      </c>
      <c r="G54" s="49" t="s">
        <v>43</v>
      </c>
      <c r="H54" s="50" t="s">
        <v>195</v>
      </c>
      <c r="I54" s="51" t="s">
        <v>207</v>
      </c>
      <c r="J54" s="52">
        <v>5.2797319515796035</v>
      </c>
      <c r="K54" s="52">
        <v>17.374584734778139</v>
      </c>
      <c r="L54" s="53">
        <v>27.576666296472318</v>
      </c>
      <c r="M54" s="52">
        <v>26.573365687196166</v>
      </c>
      <c r="N54" s="52">
        <v>0.39751351878280905</v>
      </c>
      <c r="O54" s="52"/>
      <c r="P54" s="54">
        <v>18.396821025903144</v>
      </c>
    </row>
    <row r="55" spans="2:16" x14ac:dyDescent="0.25">
      <c r="B55" s="16" t="str">
        <f t="shared" si="1"/>
        <v>62090</v>
      </c>
      <c r="C55" s="48" t="s">
        <v>40</v>
      </c>
      <c r="D55" s="48" t="s">
        <v>181</v>
      </c>
      <c r="E55" s="49">
        <v>6</v>
      </c>
      <c r="F55" s="49">
        <v>2090</v>
      </c>
      <c r="G55" s="49" t="s">
        <v>43</v>
      </c>
      <c r="H55" s="50" t="s">
        <v>195</v>
      </c>
      <c r="I55" s="51" t="s">
        <v>208</v>
      </c>
      <c r="J55" s="52">
        <v>5.4683701974472561</v>
      </c>
      <c r="K55" s="52">
        <v>18.262573911393932</v>
      </c>
      <c r="L55" s="53">
        <v>30.566522426653702</v>
      </c>
      <c r="M55" s="52">
        <v>28.4124617201456</v>
      </c>
      <c r="N55" s="52">
        <v>0.4003975548603807</v>
      </c>
      <c r="O55" s="52"/>
      <c r="P55" s="54">
        <v>20.509521467915242</v>
      </c>
    </row>
    <row r="56" spans="2:16" x14ac:dyDescent="0.25">
      <c r="B56" s="16" t="str">
        <f t="shared" si="1"/>
        <v>72090</v>
      </c>
      <c r="C56" s="48" t="s">
        <v>40</v>
      </c>
      <c r="D56" s="48" t="s">
        <v>181</v>
      </c>
      <c r="E56" s="49">
        <v>7</v>
      </c>
      <c r="F56" s="49">
        <v>2090</v>
      </c>
      <c r="G56" s="49" t="s">
        <v>43</v>
      </c>
      <c r="H56" s="50" t="s">
        <v>195</v>
      </c>
      <c r="I56" s="51" t="s">
        <v>209</v>
      </c>
      <c r="J56" s="52" t="s">
        <v>185</v>
      </c>
      <c r="K56" s="52" t="s">
        <v>185</v>
      </c>
      <c r="L56" s="53" t="s">
        <v>185</v>
      </c>
      <c r="M56" s="52" t="s">
        <v>185</v>
      </c>
      <c r="N56" s="52" t="s">
        <v>185</v>
      </c>
      <c r="O56" s="52"/>
      <c r="P56" s="54" t="s">
        <v>185</v>
      </c>
    </row>
  </sheetData>
  <conditionalFormatting sqref="E6">
    <cfRule type="expression" dxfId="7" priority="3">
      <formula xml:space="preserve"> IF( $D6 = 1, 1, 0)</formula>
    </cfRule>
  </conditionalFormatting>
  <conditionalFormatting sqref="E7">
    <cfRule type="expression" dxfId="6" priority="2">
      <formula xml:space="preserve"> IF( $D7 = 1, 1, 0)</formula>
    </cfRule>
  </conditionalFormatting>
  <conditionalFormatting sqref="E8">
    <cfRule type="expression" dxfId="5" priority="1">
      <formula xml:space="preserve"> IF( $D8 = 1, 1, 0)</formula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X50"/>
  <sheetViews>
    <sheetView topLeftCell="A10" zoomScaleNormal="100" workbookViewId="0">
      <selection activeCell="Q57" sqref="Q57"/>
    </sheetView>
  </sheetViews>
  <sheetFormatPr defaultRowHeight="15" x14ac:dyDescent="0.25"/>
  <cols>
    <col min="4" max="4" width="14.5703125" bestFit="1" customWidth="1"/>
    <col min="5" max="5" width="18.140625" customWidth="1"/>
    <col min="7" max="7" width="55.5703125" bestFit="1" customWidth="1"/>
    <col min="8" max="8" width="69.85546875" bestFit="1" customWidth="1"/>
    <col min="9" max="9" width="11.5703125" bestFit="1" customWidth="1"/>
    <col min="10" max="10" width="17.7109375" bestFit="1" customWidth="1"/>
    <col min="11" max="11" width="25.5703125" customWidth="1"/>
    <col min="12" max="12" width="19.5703125" bestFit="1" customWidth="1"/>
    <col min="13" max="13" width="19.140625" bestFit="1" customWidth="1"/>
    <col min="14" max="14" width="23.28515625" bestFit="1" customWidth="1"/>
    <col min="15" max="15" width="17.7109375" bestFit="1" customWidth="1"/>
    <col min="16" max="19" width="18.140625" customWidth="1"/>
    <col min="20" max="20" width="15.7109375" customWidth="1"/>
    <col min="21" max="21" width="13" customWidth="1"/>
    <col min="22" max="22" width="14.5703125" customWidth="1"/>
    <col min="23" max="23" width="18.140625" customWidth="1"/>
    <col min="24" max="24" width="54.5703125" bestFit="1" customWidth="1"/>
  </cols>
  <sheetData>
    <row r="1" spans="4:24" x14ac:dyDescent="0.25">
      <c r="F1" s="43" t="s">
        <v>153</v>
      </c>
      <c r="S1" s="8" t="s">
        <v>117</v>
      </c>
    </row>
    <row r="2" spans="4:24" x14ac:dyDescent="0.25">
      <c r="S2" s="8" t="s">
        <v>122</v>
      </c>
    </row>
    <row r="3" spans="4:24" x14ac:dyDescent="0.25">
      <c r="G3" s="43" t="s">
        <v>139</v>
      </c>
    </row>
    <row r="5" spans="4:24" x14ac:dyDescent="0.25">
      <c r="G5" s="39" t="s">
        <v>87</v>
      </c>
      <c r="H5" s="3" t="s">
        <v>152</v>
      </c>
      <c r="I5" s="3"/>
    </row>
    <row r="6" spans="4:24" x14ac:dyDescent="0.25">
      <c r="G6" s="39" t="s">
        <v>88</v>
      </c>
      <c r="H6" s="3" t="s">
        <v>152</v>
      </c>
      <c r="I6" s="3"/>
    </row>
    <row r="7" spans="4:24" x14ac:dyDescent="0.25">
      <c r="G7" s="39" t="s">
        <v>94</v>
      </c>
      <c r="H7" s="3" t="s">
        <v>152</v>
      </c>
      <c r="I7" s="3"/>
    </row>
    <row r="8" spans="4:24" x14ac:dyDescent="0.25">
      <c r="G8" s="39" t="s">
        <v>96</v>
      </c>
      <c r="H8" s="3" t="s">
        <v>149</v>
      </c>
      <c r="I8" s="3" t="s">
        <v>146</v>
      </c>
    </row>
    <row r="9" spans="4:24" x14ac:dyDescent="0.25">
      <c r="G9" s="39" t="s">
        <v>89</v>
      </c>
      <c r="H9" s="3" t="s">
        <v>145</v>
      </c>
      <c r="I9" s="3" t="s">
        <v>147</v>
      </c>
    </row>
    <row r="10" spans="4:24" x14ac:dyDescent="0.25">
      <c r="G10" s="39" t="s">
        <v>97</v>
      </c>
      <c r="H10" s="3" t="s">
        <v>145</v>
      </c>
      <c r="I10" s="3" t="s">
        <v>148</v>
      </c>
    </row>
    <row r="12" spans="4:24" ht="39" x14ac:dyDescent="0.25">
      <c r="D12" s="6"/>
      <c r="E12" s="6"/>
      <c r="F12" s="6"/>
      <c r="G12" s="6" t="s">
        <v>50</v>
      </c>
      <c r="H12" s="6" t="s">
        <v>51</v>
      </c>
      <c r="I12" s="6" t="s">
        <v>52</v>
      </c>
      <c r="J12" s="6" t="s">
        <v>53</v>
      </c>
      <c r="K12" s="6" t="s">
        <v>54</v>
      </c>
      <c r="L12" s="6" t="s">
        <v>55</v>
      </c>
      <c r="M12" s="6" t="s">
        <v>56</v>
      </c>
      <c r="N12" s="6" t="s">
        <v>57</v>
      </c>
      <c r="O12" s="6" t="s">
        <v>58</v>
      </c>
      <c r="P12" s="6" t="s">
        <v>121</v>
      </c>
      <c r="Q12" s="6" t="s">
        <v>119</v>
      </c>
      <c r="R12" s="6" t="s">
        <v>118</v>
      </c>
      <c r="S12" s="10" t="s">
        <v>111</v>
      </c>
      <c r="T12" s="10" t="s">
        <v>112</v>
      </c>
      <c r="U12" s="9" t="s">
        <v>49</v>
      </c>
      <c r="V12" s="9" t="s">
        <v>120</v>
      </c>
      <c r="W12" s="9" t="s">
        <v>113</v>
      </c>
      <c r="X12" s="6" t="s">
        <v>114</v>
      </c>
    </row>
    <row r="13" spans="4:24" x14ac:dyDescent="0.25">
      <c r="D13" s="4" t="s">
        <v>16</v>
      </c>
      <c r="E13" s="4" t="s">
        <v>5</v>
      </c>
      <c r="F13" s="4" t="s">
        <v>17</v>
      </c>
      <c r="G13" s="4" t="s">
        <v>42</v>
      </c>
      <c r="H13" s="4" t="s">
        <v>62</v>
      </c>
      <c r="I13" s="5" t="s">
        <v>43</v>
      </c>
      <c r="J13" s="4"/>
      <c r="K13" s="4" t="s">
        <v>83</v>
      </c>
      <c r="L13" s="4" t="s">
        <v>83</v>
      </c>
      <c r="M13" s="4" t="s">
        <v>83</v>
      </c>
      <c r="N13" s="4" t="s">
        <v>83</v>
      </c>
      <c r="O13" s="4" t="s">
        <v>83</v>
      </c>
      <c r="P13" s="7"/>
      <c r="Q13" s="7"/>
      <c r="R13" s="7"/>
      <c r="S13" s="7" t="str">
        <f>IF(K13="reg_pop",1,"")</f>
        <v/>
      </c>
      <c r="T13" s="7" t="str">
        <f t="shared" ref="T13:T50" si="0">IF(O13="gdp_percap",1,"")</f>
        <v/>
      </c>
      <c r="U13" s="7" t="str">
        <f t="shared" ref="U13:U50" si="1">IF(I13&lt;&gt;"N/A",1,"")</f>
        <v/>
      </c>
      <c r="V13" s="7"/>
      <c r="W13" s="7"/>
    </row>
    <row r="14" spans="4:24" x14ac:dyDescent="0.25">
      <c r="D14" s="4" t="s">
        <v>16</v>
      </c>
      <c r="E14" s="4" t="s">
        <v>5</v>
      </c>
      <c r="F14" s="4" t="s">
        <v>17</v>
      </c>
      <c r="G14" s="4" t="s">
        <v>42</v>
      </c>
      <c r="H14" s="4" t="s">
        <v>59</v>
      </c>
      <c r="I14" s="5" t="s">
        <v>43</v>
      </c>
      <c r="J14" s="4"/>
      <c r="K14" s="4" t="s">
        <v>83</v>
      </c>
      <c r="L14" s="4" t="s">
        <v>83</v>
      </c>
      <c r="M14" s="4" t="s">
        <v>83</v>
      </c>
      <c r="N14" s="4" t="s">
        <v>83</v>
      </c>
      <c r="O14" s="4" t="s">
        <v>83</v>
      </c>
      <c r="P14" s="7"/>
      <c r="Q14" s="7"/>
      <c r="R14" s="7"/>
      <c r="S14" s="7" t="str">
        <f t="shared" ref="S14:S50" si="2">IF(K14="reg_pop",1,"")</f>
        <v/>
      </c>
      <c r="T14" s="7" t="str">
        <f t="shared" si="0"/>
        <v/>
      </c>
      <c r="U14" s="7" t="str">
        <f t="shared" si="1"/>
        <v/>
      </c>
      <c r="V14" s="7"/>
      <c r="W14" s="7"/>
    </row>
    <row r="15" spans="4:24" x14ac:dyDescent="0.25">
      <c r="D15" s="4" t="s">
        <v>16</v>
      </c>
      <c r="E15" s="4" t="s">
        <v>5</v>
      </c>
      <c r="F15" s="4" t="s">
        <v>17</v>
      </c>
      <c r="G15" s="4" t="s">
        <v>42</v>
      </c>
      <c r="H15" s="4" t="s">
        <v>60</v>
      </c>
      <c r="I15" s="5" t="s">
        <v>43</v>
      </c>
      <c r="J15" s="4"/>
      <c r="K15" s="4" t="s">
        <v>83</v>
      </c>
      <c r="L15" s="4" t="s">
        <v>83</v>
      </c>
      <c r="M15" s="4" t="s">
        <v>83</v>
      </c>
      <c r="N15" s="4" t="s">
        <v>83</v>
      </c>
      <c r="O15" s="4" t="s">
        <v>83</v>
      </c>
      <c r="P15" s="7"/>
      <c r="Q15" s="7"/>
      <c r="R15" s="7"/>
      <c r="S15" s="7" t="str">
        <f t="shared" si="2"/>
        <v/>
      </c>
      <c r="T15" s="7" t="str">
        <f t="shared" si="0"/>
        <v/>
      </c>
      <c r="U15" s="7" t="str">
        <f t="shared" si="1"/>
        <v/>
      </c>
      <c r="V15" s="7"/>
      <c r="W15" s="7"/>
    </row>
    <row r="16" spans="4:24" x14ac:dyDescent="0.25">
      <c r="D16" s="4" t="s">
        <v>16</v>
      </c>
      <c r="E16" s="4" t="s">
        <v>5</v>
      </c>
      <c r="F16" s="4" t="s">
        <v>17</v>
      </c>
      <c r="G16" s="4" t="s">
        <v>42</v>
      </c>
      <c r="H16" s="4" t="s">
        <v>61</v>
      </c>
      <c r="I16" s="5" t="s">
        <v>43</v>
      </c>
      <c r="J16" s="4"/>
      <c r="K16" s="4" t="s">
        <v>83</v>
      </c>
      <c r="L16" s="4" t="s">
        <v>83</v>
      </c>
      <c r="M16" s="4" t="s">
        <v>83</v>
      </c>
      <c r="N16" s="4" t="s">
        <v>83</v>
      </c>
      <c r="O16" s="4" t="s">
        <v>83</v>
      </c>
      <c r="P16" s="7"/>
      <c r="Q16" s="7"/>
      <c r="R16" s="7"/>
      <c r="S16" s="7" t="str">
        <f t="shared" si="2"/>
        <v/>
      </c>
      <c r="T16" s="7" t="str">
        <f t="shared" si="0"/>
        <v/>
      </c>
      <c r="U16" s="7" t="str">
        <f t="shared" si="1"/>
        <v/>
      </c>
      <c r="V16" s="7"/>
      <c r="W16" s="7"/>
    </row>
    <row r="17" spans="4:24" x14ac:dyDescent="0.25">
      <c r="D17" s="1" t="s">
        <v>18</v>
      </c>
      <c r="E17" s="1" t="s">
        <v>0</v>
      </c>
      <c r="F17" s="1" t="s">
        <v>17</v>
      </c>
      <c r="G17" s="1" t="s">
        <v>44</v>
      </c>
      <c r="H17" s="1" t="s">
        <v>64</v>
      </c>
      <c r="I17" s="2" t="s">
        <v>43</v>
      </c>
      <c r="J17" s="1" t="s">
        <v>81</v>
      </c>
      <c r="K17" s="1" t="s">
        <v>82</v>
      </c>
      <c r="L17" s="1" t="s">
        <v>83</v>
      </c>
      <c r="M17" s="1" t="s">
        <v>83</v>
      </c>
      <c r="N17" s="1" t="s">
        <v>84</v>
      </c>
      <c r="O17" s="1" t="s">
        <v>85</v>
      </c>
      <c r="P17" s="7"/>
      <c r="Q17" s="7"/>
      <c r="R17" s="7"/>
      <c r="S17" s="7">
        <f t="shared" si="2"/>
        <v>1</v>
      </c>
      <c r="T17" s="7">
        <f t="shared" si="0"/>
        <v>1</v>
      </c>
      <c r="U17" s="7" t="str">
        <f t="shared" si="1"/>
        <v/>
      </c>
      <c r="V17" s="7"/>
      <c r="W17" s="7"/>
      <c r="X17" s="8" t="s">
        <v>154</v>
      </c>
    </row>
    <row r="18" spans="4:24" x14ac:dyDescent="0.25">
      <c r="D18" s="1" t="s">
        <v>18</v>
      </c>
      <c r="E18" s="1" t="s">
        <v>0</v>
      </c>
      <c r="F18" s="1" t="s">
        <v>17</v>
      </c>
      <c r="G18" s="1" t="s">
        <v>44</v>
      </c>
      <c r="H18" s="1" t="s">
        <v>63</v>
      </c>
      <c r="I18" s="2" t="s">
        <v>43</v>
      </c>
      <c r="J18" s="1" t="s">
        <v>81</v>
      </c>
      <c r="K18" s="1" t="s">
        <v>82</v>
      </c>
      <c r="L18" s="1" t="s">
        <v>83</v>
      </c>
      <c r="M18" s="1" t="s">
        <v>83</v>
      </c>
      <c r="N18" s="1" t="s">
        <v>84</v>
      </c>
      <c r="O18" s="1" t="s">
        <v>85</v>
      </c>
      <c r="P18" s="7"/>
      <c r="Q18" s="7"/>
      <c r="R18" s="7"/>
      <c r="S18" s="7">
        <f t="shared" si="2"/>
        <v>1</v>
      </c>
      <c r="T18" s="7">
        <f t="shared" si="0"/>
        <v>1</v>
      </c>
      <c r="U18" s="7" t="str">
        <f t="shared" si="1"/>
        <v/>
      </c>
      <c r="V18" s="7"/>
      <c r="W18" s="7"/>
    </row>
    <row r="19" spans="4:24" x14ac:dyDescent="0.25">
      <c r="D19" s="1" t="s">
        <v>19</v>
      </c>
      <c r="E19" s="1" t="s">
        <v>20</v>
      </c>
      <c r="F19" s="1" t="s">
        <v>17</v>
      </c>
      <c r="G19" s="1" t="s">
        <v>43</v>
      </c>
      <c r="H19" s="1" t="s">
        <v>43</v>
      </c>
      <c r="I19" s="2" t="s">
        <v>43</v>
      </c>
      <c r="J19" s="1"/>
      <c r="K19" s="1" t="s">
        <v>86</v>
      </c>
      <c r="L19" s="1" t="s">
        <v>83</v>
      </c>
      <c r="M19" s="1" t="s">
        <v>83</v>
      </c>
      <c r="N19" s="1" t="s">
        <v>83</v>
      </c>
      <c r="O19" s="1" t="s">
        <v>83</v>
      </c>
      <c r="P19" s="7"/>
      <c r="Q19" s="7">
        <v>1</v>
      </c>
      <c r="R19" s="7"/>
      <c r="S19" s="7" t="str">
        <f t="shared" si="2"/>
        <v/>
      </c>
      <c r="T19" s="7" t="str">
        <f t="shared" si="0"/>
        <v/>
      </c>
      <c r="U19" s="7" t="str">
        <f t="shared" si="1"/>
        <v/>
      </c>
      <c r="V19" s="7"/>
      <c r="W19" s="7"/>
    </row>
    <row r="20" spans="4:24" x14ac:dyDescent="0.25">
      <c r="D20" s="1" t="s">
        <v>21</v>
      </c>
      <c r="E20" s="1" t="s">
        <v>22</v>
      </c>
      <c r="F20" s="1" t="s">
        <v>17</v>
      </c>
      <c r="G20" s="1" t="s">
        <v>43</v>
      </c>
      <c r="H20" s="1" t="s">
        <v>43</v>
      </c>
      <c r="I20" s="2" t="s">
        <v>43</v>
      </c>
      <c r="J20" s="1" t="s">
        <v>81</v>
      </c>
      <c r="K20" s="1" t="s">
        <v>82</v>
      </c>
      <c r="L20" s="1" t="s">
        <v>83</v>
      </c>
      <c r="M20" s="1" t="s">
        <v>83</v>
      </c>
      <c r="N20" s="1" t="s">
        <v>84</v>
      </c>
      <c r="O20" s="1" t="s">
        <v>85</v>
      </c>
      <c r="P20" s="7"/>
      <c r="Q20" s="7"/>
      <c r="R20" s="7"/>
      <c r="S20" s="7">
        <f t="shared" si="2"/>
        <v>1</v>
      </c>
      <c r="T20" s="7">
        <f t="shared" si="0"/>
        <v>1</v>
      </c>
      <c r="U20" s="7" t="str">
        <f t="shared" si="1"/>
        <v/>
      </c>
      <c r="V20" s="7"/>
      <c r="W20" s="7"/>
    </row>
    <row r="21" spans="4:24" x14ac:dyDescent="0.25">
      <c r="D21" s="1" t="s">
        <v>23</v>
      </c>
      <c r="E21" s="1" t="s">
        <v>15</v>
      </c>
      <c r="F21" s="1" t="s">
        <v>24</v>
      </c>
      <c r="G21" s="1" t="s">
        <v>45</v>
      </c>
      <c r="H21" s="1" t="s">
        <v>43</v>
      </c>
      <c r="I21" s="2" t="s">
        <v>43</v>
      </c>
      <c r="J21" s="1"/>
      <c r="K21" s="1" t="s">
        <v>83</v>
      </c>
      <c r="L21" s="1" t="s">
        <v>83</v>
      </c>
      <c r="M21" s="1" t="s">
        <v>83</v>
      </c>
      <c r="N21" s="1" t="s">
        <v>83</v>
      </c>
      <c r="O21" s="1" t="s">
        <v>83</v>
      </c>
      <c r="P21" s="7"/>
      <c r="Q21" s="7"/>
      <c r="R21" s="7"/>
      <c r="S21" s="7" t="str">
        <f t="shared" si="2"/>
        <v/>
      </c>
      <c r="T21" s="7" t="str">
        <f t="shared" si="0"/>
        <v/>
      </c>
      <c r="U21" s="7" t="str">
        <f t="shared" si="1"/>
        <v/>
      </c>
      <c r="V21" s="7"/>
      <c r="W21" s="7"/>
    </row>
    <row r="22" spans="4:24" x14ac:dyDescent="0.25">
      <c r="D22" s="1" t="s">
        <v>25</v>
      </c>
      <c r="E22" s="1" t="s">
        <v>6</v>
      </c>
      <c r="F22" s="1" t="s">
        <v>17</v>
      </c>
      <c r="G22" s="1" t="s">
        <v>43</v>
      </c>
      <c r="H22" s="1" t="s">
        <v>43</v>
      </c>
      <c r="I22" s="2" t="s">
        <v>43</v>
      </c>
      <c r="J22" s="1"/>
      <c r="K22" s="1" t="s">
        <v>83</v>
      </c>
      <c r="L22" s="1" t="s">
        <v>83</v>
      </c>
      <c r="M22" s="1" t="s">
        <v>87</v>
      </c>
      <c r="N22" s="1" t="s">
        <v>83</v>
      </c>
      <c r="O22" s="1" t="s">
        <v>83</v>
      </c>
      <c r="P22" s="7"/>
      <c r="Q22" s="7"/>
      <c r="R22" s="7"/>
      <c r="S22" s="7" t="str">
        <f t="shared" si="2"/>
        <v/>
      </c>
      <c r="T22" s="7" t="str">
        <f t="shared" si="0"/>
        <v/>
      </c>
      <c r="U22" s="7" t="str">
        <f t="shared" si="1"/>
        <v/>
      </c>
      <c r="V22" s="7">
        <v>1</v>
      </c>
      <c r="W22" s="7"/>
    </row>
    <row r="23" spans="4:24" x14ac:dyDescent="0.25">
      <c r="D23" s="1" t="s">
        <v>26</v>
      </c>
      <c r="E23" s="1" t="s">
        <v>27</v>
      </c>
      <c r="F23" s="1" t="s">
        <v>17</v>
      </c>
      <c r="G23" s="1" t="s">
        <v>45</v>
      </c>
      <c r="H23" s="1" t="s">
        <v>43</v>
      </c>
      <c r="I23" s="2" t="s">
        <v>43</v>
      </c>
      <c r="J23" s="1"/>
      <c r="K23" s="1" t="s">
        <v>83</v>
      </c>
      <c r="L23" s="1" t="s">
        <v>83</v>
      </c>
      <c r="M23" s="1" t="s">
        <v>88</v>
      </c>
      <c r="N23" s="1" t="s">
        <v>83</v>
      </c>
      <c r="O23" s="1" t="s">
        <v>83</v>
      </c>
      <c r="P23" s="7"/>
      <c r="Q23" s="7"/>
      <c r="R23" s="7"/>
      <c r="S23" s="7" t="str">
        <f t="shared" si="2"/>
        <v/>
      </c>
      <c r="T23" s="7" t="str">
        <f t="shared" si="0"/>
        <v/>
      </c>
      <c r="U23" s="7" t="str">
        <f t="shared" si="1"/>
        <v/>
      </c>
      <c r="V23" s="7">
        <v>1</v>
      </c>
      <c r="W23" s="7"/>
    </row>
    <row r="24" spans="4:24" x14ac:dyDescent="0.25">
      <c r="D24" s="1" t="s">
        <v>28</v>
      </c>
      <c r="E24" s="1" t="s">
        <v>1</v>
      </c>
      <c r="F24" s="1" t="s">
        <v>17</v>
      </c>
      <c r="G24" s="1" t="s">
        <v>46</v>
      </c>
      <c r="H24" s="1" t="s">
        <v>66</v>
      </c>
      <c r="I24" s="2" t="s">
        <v>47</v>
      </c>
      <c r="J24" s="1" t="s">
        <v>81</v>
      </c>
      <c r="K24" s="1" t="s">
        <v>82</v>
      </c>
      <c r="L24" s="1" t="s">
        <v>89</v>
      </c>
      <c r="M24" s="1" t="s">
        <v>83</v>
      </c>
      <c r="N24" s="1" t="s">
        <v>84</v>
      </c>
      <c r="O24" s="1" t="s">
        <v>85</v>
      </c>
      <c r="P24" s="7"/>
      <c r="Q24" s="7"/>
      <c r="R24" s="7"/>
      <c r="S24" s="7">
        <f t="shared" si="2"/>
        <v>1</v>
      </c>
      <c r="T24" s="7">
        <f t="shared" si="0"/>
        <v>1</v>
      </c>
      <c r="U24" s="7">
        <f t="shared" si="1"/>
        <v>1</v>
      </c>
      <c r="V24" s="7"/>
      <c r="W24" s="7">
        <v>1</v>
      </c>
      <c r="X24" t="s">
        <v>115</v>
      </c>
    </row>
    <row r="25" spans="4:24" x14ac:dyDescent="0.25">
      <c r="D25" s="1" t="s">
        <v>28</v>
      </c>
      <c r="E25" s="1" t="s">
        <v>1</v>
      </c>
      <c r="F25" s="1" t="s">
        <v>17</v>
      </c>
      <c r="G25" s="1" t="s">
        <v>46</v>
      </c>
      <c r="H25" s="1" t="s">
        <v>65</v>
      </c>
      <c r="I25" s="2" t="s">
        <v>47</v>
      </c>
      <c r="J25" s="1" t="s">
        <v>81</v>
      </c>
      <c r="K25" s="1" t="s">
        <v>82</v>
      </c>
      <c r="L25" s="1" t="s">
        <v>89</v>
      </c>
      <c r="M25" s="1" t="s">
        <v>83</v>
      </c>
      <c r="N25" s="1" t="s">
        <v>84</v>
      </c>
      <c r="O25" s="1" t="s">
        <v>85</v>
      </c>
      <c r="P25" s="7"/>
      <c r="Q25" s="7"/>
      <c r="R25" s="7"/>
      <c r="S25" s="7">
        <f t="shared" si="2"/>
        <v>1</v>
      </c>
      <c r="T25" s="7">
        <f t="shared" si="0"/>
        <v>1</v>
      </c>
      <c r="U25" s="7">
        <f t="shared" si="1"/>
        <v>1</v>
      </c>
      <c r="V25" s="7"/>
      <c r="W25" s="7">
        <v>1</v>
      </c>
      <c r="X25" t="s">
        <v>115</v>
      </c>
    </row>
    <row r="26" spans="4:24" x14ac:dyDescent="0.25">
      <c r="D26" s="1" t="s">
        <v>29</v>
      </c>
      <c r="E26" s="1" t="s">
        <v>30</v>
      </c>
      <c r="F26" s="1" t="s">
        <v>24</v>
      </c>
      <c r="G26" s="1" t="s">
        <v>48</v>
      </c>
      <c r="H26" s="1" t="s">
        <v>43</v>
      </c>
      <c r="I26" s="2" t="s">
        <v>43</v>
      </c>
      <c r="J26" s="1"/>
      <c r="K26" s="1" t="s">
        <v>83</v>
      </c>
      <c r="L26" s="1" t="s">
        <v>83</v>
      </c>
      <c r="M26" s="1" t="s">
        <v>83</v>
      </c>
      <c r="N26" s="1" t="s">
        <v>83</v>
      </c>
      <c r="O26" s="1" t="s">
        <v>83</v>
      </c>
      <c r="P26" s="7"/>
      <c r="Q26" s="7"/>
      <c r="R26" s="7"/>
      <c r="S26" s="7" t="str">
        <f t="shared" si="2"/>
        <v/>
      </c>
      <c r="T26" s="7" t="str">
        <f t="shared" si="0"/>
        <v/>
      </c>
      <c r="U26" s="7" t="str">
        <f t="shared" si="1"/>
        <v/>
      </c>
      <c r="V26" s="7"/>
      <c r="W26" s="7"/>
    </row>
    <row r="27" spans="4:24" x14ac:dyDescent="0.25">
      <c r="D27" s="1" t="s">
        <v>31</v>
      </c>
      <c r="E27" s="1" t="s">
        <v>12</v>
      </c>
      <c r="F27" s="1" t="s">
        <v>17</v>
      </c>
      <c r="G27" s="1" t="s">
        <v>43</v>
      </c>
      <c r="H27" s="1" t="s">
        <v>43</v>
      </c>
      <c r="I27" s="2" t="s">
        <v>43</v>
      </c>
      <c r="J27" s="1"/>
      <c r="K27" s="1" t="s">
        <v>83</v>
      </c>
      <c r="L27" s="1" t="s">
        <v>83</v>
      </c>
      <c r="M27" s="1" t="s">
        <v>83</v>
      </c>
      <c r="N27" s="1" t="s">
        <v>83</v>
      </c>
      <c r="O27" s="1" t="s">
        <v>83</v>
      </c>
      <c r="P27" s="7"/>
      <c r="Q27" s="7"/>
      <c r="R27" s="7"/>
      <c r="S27" s="7" t="str">
        <f t="shared" si="2"/>
        <v/>
      </c>
      <c r="T27" s="7" t="str">
        <f t="shared" si="0"/>
        <v/>
      </c>
      <c r="U27" s="7" t="str">
        <f t="shared" si="1"/>
        <v/>
      </c>
      <c r="V27" s="7"/>
      <c r="W27" s="7"/>
    </row>
    <row r="28" spans="4:24" x14ac:dyDescent="0.25">
      <c r="D28" s="1" t="s">
        <v>2</v>
      </c>
      <c r="E28" s="1" t="s">
        <v>2</v>
      </c>
      <c r="F28" s="1" t="s">
        <v>17</v>
      </c>
      <c r="G28" s="1" t="s">
        <v>43</v>
      </c>
      <c r="H28" s="1" t="s">
        <v>43</v>
      </c>
      <c r="I28" s="2" t="s">
        <v>43</v>
      </c>
      <c r="J28" s="1" t="s">
        <v>90</v>
      </c>
      <c r="K28" s="1" t="s">
        <v>91</v>
      </c>
      <c r="L28" s="1" t="s">
        <v>83</v>
      </c>
      <c r="M28" s="1" t="s">
        <v>83</v>
      </c>
      <c r="N28" s="1" t="s">
        <v>92</v>
      </c>
      <c r="O28" s="1" t="s">
        <v>85</v>
      </c>
      <c r="P28" s="7"/>
      <c r="Q28" s="7">
        <v>1</v>
      </c>
      <c r="R28" s="7"/>
      <c r="S28" s="7" t="str">
        <f t="shared" si="2"/>
        <v/>
      </c>
      <c r="T28" s="7">
        <f t="shared" si="0"/>
        <v>1</v>
      </c>
      <c r="U28" s="7" t="str">
        <f t="shared" si="1"/>
        <v/>
      </c>
      <c r="V28" s="7"/>
      <c r="W28" s="7"/>
    </row>
    <row r="29" spans="4:24" x14ac:dyDescent="0.25">
      <c r="D29" s="1" t="s">
        <v>32</v>
      </c>
      <c r="E29" s="1" t="s">
        <v>14</v>
      </c>
      <c r="F29" s="1" t="s">
        <v>17</v>
      </c>
      <c r="G29" s="1" t="s">
        <v>43</v>
      </c>
      <c r="H29" s="1" t="s">
        <v>43</v>
      </c>
      <c r="I29" s="2" t="s">
        <v>43</v>
      </c>
      <c r="J29" s="1"/>
      <c r="K29" s="1" t="s">
        <v>83</v>
      </c>
      <c r="L29" s="1" t="s">
        <v>83</v>
      </c>
      <c r="M29" s="1" t="s">
        <v>83</v>
      </c>
      <c r="N29" s="1" t="s">
        <v>83</v>
      </c>
      <c r="O29" s="1" t="s">
        <v>83</v>
      </c>
      <c r="P29" s="7"/>
      <c r="Q29" s="7"/>
      <c r="R29" s="7"/>
      <c r="S29" s="7" t="str">
        <f t="shared" si="2"/>
        <v/>
      </c>
      <c r="T29" s="7" t="str">
        <f t="shared" si="0"/>
        <v/>
      </c>
      <c r="U29" s="7" t="str">
        <f t="shared" si="1"/>
        <v/>
      </c>
      <c r="V29" s="7"/>
      <c r="W29" s="7"/>
    </row>
    <row r="30" spans="4:24" x14ac:dyDescent="0.25">
      <c r="D30" s="1" t="s">
        <v>3</v>
      </c>
      <c r="E30" s="1" t="s">
        <v>3</v>
      </c>
      <c r="F30" s="1" t="s">
        <v>17</v>
      </c>
      <c r="G30" s="1" t="s">
        <v>45</v>
      </c>
      <c r="H30" s="1" t="s">
        <v>43</v>
      </c>
      <c r="I30" s="2" t="s">
        <v>43</v>
      </c>
      <c r="J30" s="1"/>
      <c r="K30" s="1" t="s">
        <v>93</v>
      </c>
      <c r="L30" s="1" t="s">
        <v>83</v>
      </c>
      <c r="M30" s="1" t="s">
        <v>94</v>
      </c>
      <c r="N30" s="1" t="s">
        <v>83</v>
      </c>
      <c r="O30" s="1" t="s">
        <v>83</v>
      </c>
      <c r="P30" s="7"/>
      <c r="Q30" s="7">
        <v>1</v>
      </c>
      <c r="R30" s="7"/>
      <c r="S30" s="7" t="str">
        <f t="shared" si="2"/>
        <v/>
      </c>
      <c r="T30" s="7" t="str">
        <f t="shared" si="0"/>
        <v/>
      </c>
      <c r="U30" s="7" t="str">
        <f t="shared" si="1"/>
        <v/>
      </c>
      <c r="V30" s="7">
        <v>1</v>
      </c>
      <c r="W30" s="7"/>
    </row>
    <row r="31" spans="4:24" x14ac:dyDescent="0.25">
      <c r="D31" s="1" t="s">
        <v>4</v>
      </c>
      <c r="E31" s="1" t="s">
        <v>4</v>
      </c>
      <c r="F31" s="1" t="s">
        <v>17</v>
      </c>
      <c r="G31" s="1" t="s">
        <v>45</v>
      </c>
      <c r="H31" s="1" t="s">
        <v>43</v>
      </c>
      <c r="I31" s="2" t="s">
        <v>43</v>
      </c>
      <c r="J31" s="1"/>
      <c r="K31" s="1" t="s">
        <v>95</v>
      </c>
      <c r="L31" s="1" t="s">
        <v>83</v>
      </c>
      <c r="M31" s="1" t="s">
        <v>96</v>
      </c>
      <c r="N31" s="1" t="s">
        <v>83</v>
      </c>
      <c r="O31" s="1" t="s">
        <v>83</v>
      </c>
      <c r="P31" s="7"/>
      <c r="Q31" s="7">
        <v>1</v>
      </c>
      <c r="R31" s="7"/>
      <c r="S31" s="7" t="str">
        <f t="shared" si="2"/>
        <v/>
      </c>
      <c r="T31" s="7" t="str">
        <f t="shared" si="0"/>
        <v/>
      </c>
      <c r="U31" s="7" t="str">
        <f t="shared" si="1"/>
        <v/>
      </c>
      <c r="V31" s="7">
        <v>1</v>
      </c>
      <c r="W31" s="7"/>
    </row>
    <row r="32" spans="4:24" x14ac:dyDescent="0.25">
      <c r="D32" s="1" t="s">
        <v>33</v>
      </c>
      <c r="E32" s="1" t="s">
        <v>7</v>
      </c>
      <c r="F32" s="1" t="s">
        <v>17</v>
      </c>
      <c r="G32" s="1" t="s">
        <v>43</v>
      </c>
      <c r="H32" s="1" t="s">
        <v>67</v>
      </c>
      <c r="I32" s="2" t="s">
        <v>47</v>
      </c>
      <c r="J32" s="1"/>
      <c r="K32" s="1" t="s">
        <v>82</v>
      </c>
      <c r="L32" s="1" t="s">
        <v>97</v>
      </c>
      <c r="M32" s="1" t="s">
        <v>83</v>
      </c>
      <c r="N32" s="1" t="s">
        <v>98</v>
      </c>
      <c r="O32" s="1" t="s">
        <v>83</v>
      </c>
      <c r="P32" s="7">
        <v>1</v>
      </c>
      <c r="Q32" s="7"/>
      <c r="R32" s="7"/>
      <c r="S32" s="7">
        <f t="shared" si="2"/>
        <v>1</v>
      </c>
      <c r="T32" s="7" t="str">
        <f t="shared" si="0"/>
        <v/>
      </c>
      <c r="U32" s="7">
        <f t="shared" si="1"/>
        <v>1</v>
      </c>
      <c r="V32" s="7"/>
      <c r="W32" s="7">
        <v>1</v>
      </c>
      <c r="X32" t="s">
        <v>116</v>
      </c>
    </row>
    <row r="33" spans="4:24" x14ac:dyDescent="0.25">
      <c r="D33" s="1" t="s">
        <v>33</v>
      </c>
      <c r="E33" s="1" t="s">
        <v>7</v>
      </c>
      <c r="F33" s="1" t="s">
        <v>17</v>
      </c>
      <c r="G33" s="1" t="s">
        <v>43</v>
      </c>
      <c r="H33" s="1" t="s">
        <v>68</v>
      </c>
      <c r="I33" s="2" t="s">
        <v>47</v>
      </c>
      <c r="J33" s="1"/>
      <c r="K33" s="1" t="s">
        <v>82</v>
      </c>
      <c r="L33" s="1" t="s">
        <v>97</v>
      </c>
      <c r="M33" s="1" t="s">
        <v>83</v>
      </c>
      <c r="N33" s="1" t="s">
        <v>98</v>
      </c>
      <c r="O33" s="1" t="s">
        <v>83</v>
      </c>
      <c r="P33" s="7">
        <v>1</v>
      </c>
      <c r="Q33" s="7"/>
      <c r="R33" s="7"/>
      <c r="S33" s="7">
        <f t="shared" si="2"/>
        <v>1</v>
      </c>
      <c r="T33" s="7" t="str">
        <f t="shared" si="0"/>
        <v/>
      </c>
      <c r="U33" s="7">
        <f t="shared" si="1"/>
        <v>1</v>
      </c>
      <c r="V33" s="7"/>
      <c r="W33" s="7">
        <v>1</v>
      </c>
      <c r="X33" t="s">
        <v>116</v>
      </c>
    </row>
    <row r="34" spans="4:24" x14ac:dyDescent="0.25">
      <c r="D34" s="1" t="s">
        <v>33</v>
      </c>
      <c r="E34" s="1" t="s">
        <v>7</v>
      </c>
      <c r="F34" s="1" t="s">
        <v>17</v>
      </c>
      <c r="G34" s="1" t="s">
        <v>43</v>
      </c>
      <c r="H34" s="1" t="s">
        <v>69</v>
      </c>
      <c r="I34" s="2" t="s">
        <v>47</v>
      </c>
      <c r="J34" s="1" t="s">
        <v>81</v>
      </c>
      <c r="K34" s="1" t="s">
        <v>82</v>
      </c>
      <c r="L34" s="1" t="s">
        <v>97</v>
      </c>
      <c r="M34" s="1" t="s">
        <v>83</v>
      </c>
      <c r="N34" s="1" t="s">
        <v>84</v>
      </c>
      <c r="O34" s="1" t="s">
        <v>85</v>
      </c>
      <c r="P34" s="7"/>
      <c r="Q34" s="7"/>
      <c r="R34" s="7"/>
      <c r="S34" s="7">
        <f t="shared" si="2"/>
        <v>1</v>
      </c>
      <c r="T34" s="7">
        <f t="shared" si="0"/>
        <v>1</v>
      </c>
      <c r="U34" s="7">
        <f t="shared" si="1"/>
        <v>1</v>
      </c>
      <c r="V34" s="7"/>
      <c r="W34" s="7">
        <v>1</v>
      </c>
      <c r="X34" t="s">
        <v>116</v>
      </c>
    </row>
    <row r="35" spans="4:24" x14ac:dyDescent="0.25">
      <c r="D35" s="1" t="s">
        <v>33</v>
      </c>
      <c r="E35" s="1" t="s">
        <v>7</v>
      </c>
      <c r="F35" s="1" t="s">
        <v>17</v>
      </c>
      <c r="G35" s="1" t="s">
        <v>43</v>
      </c>
      <c r="H35" s="1" t="s">
        <v>70</v>
      </c>
      <c r="I35" s="2" t="s">
        <v>47</v>
      </c>
      <c r="J35" s="1"/>
      <c r="K35" s="1" t="s">
        <v>82</v>
      </c>
      <c r="L35" s="1" t="s">
        <v>97</v>
      </c>
      <c r="M35" s="1" t="s">
        <v>83</v>
      </c>
      <c r="N35" s="1" t="s">
        <v>99</v>
      </c>
      <c r="O35" s="1" t="s">
        <v>83</v>
      </c>
      <c r="P35" s="7">
        <v>1</v>
      </c>
      <c r="Q35" s="7"/>
      <c r="R35" s="7"/>
      <c r="S35" s="7">
        <f t="shared" si="2"/>
        <v>1</v>
      </c>
      <c r="T35" s="7" t="str">
        <f t="shared" si="0"/>
        <v/>
      </c>
      <c r="U35" s="7">
        <f t="shared" si="1"/>
        <v>1</v>
      </c>
      <c r="V35" s="7"/>
      <c r="W35" s="7">
        <v>1</v>
      </c>
      <c r="X35" t="s">
        <v>116</v>
      </c>
    </row>
    <row r="36" spans="4:24" x14ac:dyDescent="0.25">
      <c r="D36" s="1" t="s">
        <v>33</v>
      </c>
      <c r="E36" s="1" t="s">
        <v>7</v>
      </c>
      <c r="F36" s="1" t="s">
        <v>17</v>
      </c>
      <c r="G36" s="1" t="s">
        <v>43</v>
      </c>
      <c r="H36" s="1" t="s">
        <v>71</v>
      </c>
      <c r="I36" s="2" t="s">
        <v>47</v>
      </c>
      <c r="J36" s="1"/>
      <c r="K36" s="1" t="s">
        <v>82</v>
      </c>
      <c r="L36" s="1" t="s">
        <v>97</v>
      </c>
      <c r="M36" s="1" t="s">
        <v>83</v>
      </c>
      <c r="N36" s="1" t="s">
        <v>100</v>
      </c>
      <c r="O36" s="1" t="s">
        <v>83</v>
      </c>
      <c r="P36" s="7">
        <v>1</v>
      </c>
      <c r="Q36" s="7"/>
      <c r="R36" s="7"/>
      <c r="S36" s="7">
        <f t="shared" si="2"/>
        <v>1</v>
      </c>
      <c r="T36" s="7" t="str">
        <f t="shared" si="0"/>
        <v/>
      </c>
      <c r="U36" s="7">
        <f t="shared" si="1"/>
        <v>1</v>
      </c>
      <c r="V36" s="7"/>
      <c r="W36" s="7">
        <v>1</v>
      </c>
      <c r="X36" t="s">
        <v>116</v>
      </c>
    </row>
    <row r="37" spans="4:24" x14ac:dyDescent="0.25">
      <c r="D37" s="1" t="s">
        <v>34</v>
      </c>
      <c r="E37" s="1" t="s">
        <v>9</v>
      </c>
      <c r="F37" s="1" t="s">
        <v>17</v>
      </c>
      <c r="G37" s="1" t="s">
        <v>43</v>
      </c>
      <c r="H37" s="1" t="s">
        <v>43</v>
      </c>
      <c r="I37" s="2" t="s">
        <v>43</v>
      </c>
      <c r="J37" s="1"/>
      <c r="K37" s="1" t="s">
        <v>83</v>
      </c>
      <c r="L37" s="1" t="s">
        <v>83</v>
      </c>
      <c r="M37" s="1" t="s">
        <v>83</v>
      </c>
      <c r="N37" s="1" t="s">
        <v>83</v>
      </c>
      <c r="O37" s="1" t="s">
        <v>83</v>
      </c>
      <c r="P37" s="7"/>
      <c r="Q37" s="7"/>
      <c r="R37" s="7"/>
      <c r="S37" s="7" t="str">
        <f t="shared" si="2"/>
        <v/>
      </c>
      <c r="T37" s="7" t="str">
        <f t="shared" si="0"/>
        <v/>
      </c>
      <c r="U37" s="7" t="str">
        <f t="shared" si="1"/>
        <v/>
      </c>
      <c r="V37" s="7"/>
      <c r="W37" s="7"/>
    </row>
    <row r="38" spans="4:24" x14ac:dyDescent="0.25">
      <c r="D38" s="1" t="s">
        <v>35</v>
      </c>
      <c r="E38" s="1" t="s">
        <v>8</v>
      </c>
      <c r="F38" s="1" t="s">
        <v>17</v>
      </c>
      <c r="G38" s="1" t="s">
        <v>43</v>
      </c>
      <c r="H38" s="1" t="s">
        <v>74</v>
      </c>
      <c r="I38" s="2" t="s">
        <v>43</v>
      </c>
      <c r="J38" s="1" t="s">
        <v>81</v>
      </c>
      <c r="K38" s="1" t="s">
        <v>82</v>
      </c>
      <c r="L38" s="1" t="s">
        <v>101</v>
      </c>
      <c r="M38" s="1" t="s">
        <v>83</v>
      </c>
      <c r="N38" s="1" t="s">
        <v>84</v>
      </c>
      <c r="O38" s="1" t="s">
        <v>85</v>
      </c>
      <c r="P38" s="7"/>
      <c r="Q38" s="7"/>
      <c r="R38" s="7">
        <v>1</v>
      </c>
      <c r="S38" s="7">
        <f t="shared" si="2"/>
        <v>1</v>
      </c>
      <c r="T38" s="7">
        <f t="shared" si="0"/>
        <v>1</v>
      </c>
      <c r="U38" s="7" t="str">
        <f t="shared" si="1"/>
        <v/>
      </c>
      <c r="V38" s="7"/>
      <c r="W38" s="7"/>
    </row>
    <row r="39" spans="4:24" x14ac:dyDescent="0.25">
      <c r="D39" s="1" t="s">
        <v>35</v>
      </c>
      <c r="E39" s="1" t="s">
        <v>8</v>
      </c>
      <c r="F39" s="1" t="s">
        <v>17</v>
      </c>
      <c r="G39" s="1" t="s">
        <v>43</v>
      </c>
      <c r="H39" s="1" t="s">
        <v>72</v>
      </c>
      <c r="I39" s="2" t="s">
        <v>43</v>
      </c>
      <c r="J39" s="1"/>
      <c r="K39" s="1" t="s">
        <v>82</v>
      </c>
      <c r="L39" s="1" t="s">
        <v>102</v>
      </c>
      <c r="M39" s="1" t="s">
        <v>83</v>
      </c>
      <c r="N39" s="1" t="s">
        <v>103</v>
      </c>
      <c r="O39" s="1" t="s">
        <v>83</v>
      </c>
      <c r="P39" s="7">
        <v>1</v>
      </c>
      <c r="Q39" s="7"/>
      <c r="R39" s="7">
        <v>1</v>
      </c>
      <c r="S39" s="7">
        <f t="shared" si="2"/>
        <v>1</v>
      </c>
      <c r="T39" s="7" t="str">
        <f t="shared" si="0"/>
        <v/>
      </c>
      <c r="U39" s="7" t="str">
        <f t="shared" si="1"/>
        <v/>
      </c>
      <c r="V39" s="7"/>
      <c r="W39" s="7"/>
    </row>
    <row r="40" spans="4:24" x14ac:dyDescent="0.25">
      <c r="D40" s="1" t="s">
        <v>35</v>
      </c>
      <c r="E40" s="1" t="s">
        <v>8</v>
      </c>
      <c r="F40" s="1" t="s">
        <v>17</v>
      </c>
      <c r="G40" s="1" t="s">
        <v>43</v>
      </c>
      <c r="H40" s="1" t="s">
        <v>73</v>
      </c>
      <c r="I40" s="2" t="s">
        <v>43</v>
      </c>
      <c r="J40" s="1"/>
      <c r="K40" s="1" t="s">
        <v>82</v>
      </c>
      <c r="L40" s="1" t="s">
        <v>104</v>
      </c>
      <c r="M40" s="1" t="s">
        <v>83</v>
      </c>
      <c r="N40" s="1" t="s">
        <v>105</v>
      </c>
      <c r="O40" s="1" t="s">
        <v>85</v>
      </c>
      <c r="P40" s="7"/>
      <c r="Q40" s="7"/>
      <c r="R40" s="7">
        <v>1</v>
      </c>
      <c r="S40" s="7">
        <f t="shared" si="2"/>
        <v>1</v>
      </c>
      <c r="T40" s="7">
        <f t="shared" si="0"/>
        <v>1</v>
      </c>
      <c r="U40" s="7" t="str">
        <f t="shared" si="1"/>
        <v/>
      </c>
      <c r="V40" s="7"/>
      <c r="W40" s="7"/>
    </row>
    <row r="41" spans="4:24" x14ac:dyDescent="0.25">
      <c r="D41" s="1" t="s">
        <v>36</v>
      </c>
      <c r="E41" s="1" t="s">
        <v>11</v>
      </c>
      <c r="F41" s="1" t="s">
        <v>17</v>
      </c>
      <c r="G41" s="1" t="s">
        <v>43</v>
      </c>
      <c r="H41" s="1" t="s">
        <v>43</v>
      </c>
      <c r="I41" s="2" t="s">
        <v>43</v>
      </c>
      <c r="J41" s="1"/>
      <c r="K41" s="1" t="s">
        <v>82</v>
      </c>
      <c r="L41" s="1" t="s">
        <v>83</v>
      </c>
      <c r="M41" s="1" t="s">
        <v>83</v>
      </c>
      <c r="N41" s="1" t="s">
        <v>83</v>
      </c>
      <c r="O41" s="1" t="s">
        <v>83</v>
      </c>
      <c r="P41" s="7"/>
      <c r="Q41" s="7"/>
      <c r="R41" s="7"/>
      <c r="S41" s="7">
        <f t="shared" si="2"/>
        <v>1</v>
      </c>
      <c r="T41" s="7" t="str">
        <f t="shared" si="0"/>
        <v/>
      </c>
      <c r="U41" s="7" t="str">
        <f t="shared" si="1"/>
        <v/>
      </c>
      <c r="V41" s="7"/>
      <c r="W41" s="7"/>
    </row>
    <row r="42" spans="4:24" x14ac:dyDescent="0.25">
      <c r="D42" s="1" t="s">
        <v>37</v>
      </c>
      <c r="E42" s="1" t="s">
        <v>37</v>
      </c>
      <c r="F42" s="1" t="s">
        <v>17</v>
      </c>
      <c r="G42" s="1" t="s">
        <v>43</v>
      </c>
      <c r="H42" s="1" t="s">
        <v>72</v>
      </c>
      <c r="I42" s="2" t="s">
        <v>43</v>
      </c>
      <c r="J42" s="1"/>
      <c r="K42" s="1" t="s">
        <v>82</v>
      </c>
      <c r="L42" s="1" t="s">
        <v>83</v>
      </c>
      <c r="M42" s="1" t="s">
        <v>83</v>
      </c>
      <c r="N42" s="1" t="s">
        <v>83</v>
      </c>
      <c r="O42" s="1" t="s">
        <v>83</v>
      </c>
      <c r="P42" s="7"/>
      <c r="Q42" s="7"/>
      <c r="R42" s="7"/>
      <c r="S42" s="7">
        <f t="shared" si="2"/>
        <v>1</v>
      </c>
      <c r="T42" s="7" t="str">
        <f t="shared" si="0"/>
        <v/>
      </c>
      <c r="U42" s="7" t="str">
        <f t="shared" si="1"/>
        <v/>
      </c>
      <c r="V42" s="7"/>
      <c r="W42" s="7"/>
    </row>
    <row r="43" spans="4:24" x14ac:dyDescent="0.25">
      <c r="D43" s="1" t="s">
        <v>37</v>
      </c>
      <c r="E43" s="1" t="s">
        <v>37</v>
      </c>
      <c r="F43" s="1" t="s">
        <v>17</v>
      </c>
      <c r="G43" s="1" t="s">
        <v>43</v>
      </c>
      <c r="H43" s="1" t="s">
        <v>74</v>
      </c>
      <c r="I43" s="2" t="s">
        <v>43</v>
      </c>
      <c r="J43" s="1" t="s">
        <v>81</v>
      </c>
      <c r="K43" s="1" t="s">
        <v>82</v>
      </c>
      <c r="L43" s="1" t="s">
        <v>83</v>
      </c>
      <c r="M43" s="1" t="s">
        <v>83</v>
      </c>
      <c r="N43" s="1" t="s">
        <v>84</v>
      </c>
      <c r="O43" s="1" t="s">
        <v>85</v>
      </c>
      <c r="P43" s="7"/>
      <c r="Q43" s="7"/>
      <c r="R43" s="7"/>
      <c r="S43" s="7">
        <f t="shared" si="2"/>
        <v>1</v>
      </c>
      <c r="T43" s="7">
        <f t="shared" si="0"/>
        <v>1</v>
      </c>
      <c r="U43" s="7" t="str">
        <f t="shared" si="1"/>
        <v/>
      </c>
      <c r="V43" s="7"/>
      <c r="W43" s="7"/>
    </row>
    <row r="44" spans="4:24" x14ac:dyDescent="0.25">
      <c r="D44" s="1" t="s">
        <v>37</v>
      </c>
      <c r="E44" s="1" t="s">
        <v>37</v>
      </c>
      <c r="F44" s="1" t="s">
        <v>17</v>
      </c>
      <c r="G44" s="1" t="s">
        <v>43</v>
      </c>
      <c r="H44" s="1" t="s">
        <v>75</v>
      </c>
      <c r="I44" s="2" t="s">
        <v>43</v>
      </c>
      <c r="J44" s="1" t="s">
        <v>106</v>
      </c>
      <c r="K44" s="1" t="s">
        <v>83</v>
      </c>
      <c r="L44" s="1" t="s">
        <v>83</v>
      </c>
      <c r="M44" s="1" t="s">
        <v>83</v>
      </c>
      <c r="N44" s="1" t="s">
        <v>107</v>
      </c>
      <c r="O44" s="1" t="s">
        <v>83</v>
      </c>
      <c r="P44" s="7">
        <v>1</v>
      </c>
      <c r="Q44" s="7"/>
      <c r="R44" s="7"/>
      <c r="S44" s="7" t="str">
        <f t="shared" si="2"/>
        <v/>
      </c>
      <c r="T44" s="7" t="str">
        <f t="shared" si="0"/>
        <v/>
      </c>
      <c r="U44" s="7" t="str">
        <f t="shared" si="1"/>
        <v/>
      </c>
      <c r="V44" s="7"/>
      <c r="W44" s="7"/>
    </row>
    <row r="45" spans="4:24" x14ac:dyDescent="0.25">
      <c r="D45" s="1" t="s">
        <v>38</v>
      </c>
      <c r="E45" s="1" t="s">
        <v>39</v>
      </c>
      <c r="F45" s="1" t="s">
        <v>17</v>
      </c>
      <c r="G45" s="1" t="s">
        <v>43</v>
      </c>
      <c r="H45" s="1" t="s">
        <v>43</v>
      </c>
      <c r="I45" s="2" t="s">
        <v>43</v>
      </c>
      <c r="J45" s="1"/>
      <c r="K45" s="1" t="s">
        <v>83</v>
      </c>
      <c r="L45" s="1" t="s">
        <v>83</v>
      </c>
      <c r="M45" s="1" t="s">
        <v>83</v>
      </c>
      <c r="N45" s="1" t="s">
        <v>83</v>
      </c>
      <c r="O45" s="1" t="s">
        <v>83</v>
      </c>
      <c r="P45" s="7"/>
      <c r="Q45" s="7"/>
      <c r="R45" s="7"/>
      <c r="S45" s="7" t="str">
        <f t="shared" si="2"/>
        <v/>
      </c>
      <c r="T45" s="7" t="str">
        <f t="shared" si="0"/>
        <v/>
      </c>
      <c r="U45" s="7" t="str">
        <f t="shared" si="1"/>
        <v/>
      </c>
      <c r="V45" s="7"/>
      <c r="W45" s="7"/>
    </row>
    <row r="46" spans="4:24" x14ac:dyDescent="0.25">
      <c r="D46" s="1" t="s">
        <v>40</v>
      </c>
      <c r="E46" s="1" t="s">
        <v>10</v>
      </c>
      <c r="F46" s="1" t="s">
        <v>17</v>
      </c>
      <c r="G46" s="1" t="s">
        <v>43</v>
      </c>
      <c r="H46" s="1" t="s">
        <v>76</v>
      </c>
      <c r="I46" s="2" t="s">
        <v>47</v>
      </c>
      <c r="J46" s="1"/>
      <c r="K46" s="1" t="s">
        <v>82</v>
      </c>
      <c r="L46" s="1" t="s">
        <v>83</v>
      </c>
      <c r="M46" s="1" t="s">
        <v>83</v>
      </c>
      <c r="N46" s="1" t="s">
        <v>83</v>
      </c>
      <c r="O46" s="1" t="s">
        <v>83</v>
      </c>
      <c r="P46" s="7"/>
      <c r="Q46" s="7"/>
      <c r="R46" s="7"/>
      <c r="S46" s="7">
        <f t="shared" si="2"/>
        <v>1</v>
      </c>
      <c r="T46" s="7" t="str">
        <f t="shared" si="0"/>
        <v/>
      </c>
      <c r="U46" s="7">
        <f t="shared" si="1"/>
        <v>1</v>
      </c>
      <c r="V46" s="7"/>
      <c r="W46" s="7"/>
    </row>
    <row r="47" spans="4:24" x14ac:dyDescent="0.25">
      <c r="D47" s="1" t="s">
        <v>40</v>
      </c>
      <c r="E47" s="1" t="s">
        <v>10</v>
      </c>
      <c r="F47" s="1" t="s">
        <v>17</v>
      </c>
      <c r="G47" s="1" t="s">
        <v>43</v>
      </c>
      <c r="H47" s="1" t="s">
        <v>77</v>
      </c>
      <c r="I47" s="2" t="s">
        <v>47</v>
      </c>
      <c r="J47" s="1"/>
      <c r="K47" s="1" t="s">
        <v>82</v>
      </c>
      <c r="L47" s="1" t="s">
        <v>83</v>
      </c>
      <c r="M47" s="1" t="s">
        <v>83</v>
      </c>
      <c r="N47" s="1" t="s">
        <v>83</v>
      </c>
      <c r="O47" s="1" t="s">
        <v>83</v>
      </c>
      <c r="P47" s="7"/>
      <c r="Q47" s="7"/>
      <c r="R47" s="7"/>
      <c r="S47" s="7">
        <f t="shared" si="2"/>
        <v>1</v>
      </c>
      <c r="T47" s="7" t="str">
        <f t="shared" si="0"/>
        <v/>
      </c>
      <c r="U47" s="7">
        <f t="shared" si="1"/>
        <v>1</v>
      </c>
      <c r="V47" s="7"/>
      <c r="W47" s="7"/>
    </row>
    <row r="48" spans="4:24" x14ac:dyDescent="0.25">
      <c r="D48" s="1" t="s">
        <v>40</v>
      </c>
      <c r="E48" s="1" t="s">
        <v>10</v>
      </c>
      <c r="F48" s="1" t="s">
        <v>17</v>
      </c>
      <c r="G48" s="1" t="s">
        <v>43</v>
      </c>
      <c r="H48" s="1" t="s">
        <v>78</v>
      </c>
      <c r="I48" s="2" t="s">
        <v>47</v>
      </c>
      <c r="J48" s="1"/>
      <c r="K48" s="1" t="s">
        <v>82</v>
      </c>
      <c r="L48" s="1" t="s">
        <v>83</v>
      </c>
      <c r="M48" s="1" t="s">
        <v>83</v>
      </c>
      <c r="N48" s="1" t="s">
        <v>83</v>
      </c>
      <c r="O48" s="1" t="s">
        <v>83</v>
      </c>
      <c r="P48" s="7"/>
      <c r="Q48" s="7"/>
      <c r="R48" s="7"/>
      <c r="S48" s="7">
        <f t="shared" si="2"/>
        <v>1</v>
      </c>
      <c r="T48" s="7" t="str">
        <f t="shared" si="0"/>
        <v/>
      </c>
      <c r="U48" s="7">
        <f t="shared" si="1"/>
        <v>1</v>
      </c>
      <c r="V48" s="7"/>
      <c r="W48" s="7"/>
    </row>
    <row r="49" spans="4:23" x14ac:dyDescent="0.25">
      <c r="D49" s="1" t="s">
        <v>41</v>
      </c>
      <c r="E49" s="1" t="s">
        <v>13</v>
      </c>
      <c r="F49" s="1" t="s">
        <v>17</v>
      </c>
      <c r="G49" s="1" t="s">
        <v>43</v>
      </c>
      <c r="H49" s="1" t="s">
        <v>80</v>
      </c>
      <c r="I49" s="2" t="s">
        <v>43</v>
      </c>
      <c r="J49" s="1" t="s">
        <v>108</v>
      </c>
      <c r="K49" s="1" t="s">
        <v>83</v>
      </c>
      <c r="L49" s="1" t="s">
        <v>83</v>
      </c>
      <c r="M49" s="1" t="s">
        <v>83</v>
      </c>
      <c r="N49" s="1" t="s">
        <v>109</v>
      </c>
      <c r="O49" s="1" t="s">
        <v>83</v>
      </c>
      <c r="P49" s="7">
        <v>1</v>
      </c>
      <c r="Q49" s="7"/>
      <c r="R49" s="7"/>
      <c r="S49" s="7" t="str">
        <f t="shared" si="2"/>
        <v/>
      </c>
      <c r="T49" s="7" t="str">
        <f t="shared" si="0"/>
        <v/>
      </c>
      <c r="U49" s="7" t="str">
        <f t="shared" si="1"/>
        <v/>
      </c>
      <c r="V49" s="7"/>
      <c r="W49" s="7"/>
    </row>
    <row r="50" spans="4:23" x14ac:dyDescent="0.25">
      <c r="D50" s="1" t="s">
        <v>41</v>
      </c>
      <c r="E50" s="1" t="s">
        <v>13</v>
      </c>
      <c r="F50" s="1" t="s">
        <v>17</v>
      </c>
      <c r="G50" s="1" t="s">
        <v>43</v>
      </c>
      <c r="H50" s="1" t="s">
        <v>79</v>
      </c>
      <c r="I50" s="2" t="s">
        <v>43</v>
      </c>
      <c r="J50" s="1" t="s">
        <v>108</v>
      </c>
      <c r="K50" s="1" t="s">
        <v>83</v>
      </c>
      <c r="L50" s="1" t="s">
        <v>83</v>
      </c>
      <c r="M50" s="1" t="s">
        <v>83</v>
      </c>
      <c r="N50" s="1" t="s">
        <v>110</v>
      </c>
      <c r="O50" s="1" t="s">
        <v>83</v>
      </c>
      <c r="P50" s="7">
        <v>1</v>
      </c>
      <c r="Q50" s="7"/>
      <c r="R50" s="7"/>
      <c r="S50" s="7" t="str">
        <f t="shared" si="2"/>
        <v/>
      </c>
      <c r="T50" s="7" t="str">
        <f t="shared" si="0"/>
        <v/>
      </c>
      <c r="U50" s="7" t="str">
        <f t="shared" si="1"/>
        <v/>
      </c>
      <c r="V50" s="7"/>
      <c r="W50" s="7"/>
    </row>
  </sheetData>
  <autoFilter ref="D12:S50" xr:uid="{00000000-0001-0000-0000-000000000000}"/>
  <phoneticPr fontId="10" type="noConversion"/>
  <conditionalFormatting sqref="D13:I49 J13:R50">
    <cfRule type="expression" dxfId="4" priority="10">
      <formula xml:space="preserve"> IF( $D13 = 1, 1, 0)</formula>
    </cfRule>
  </conditionalFormatting>
  <conditionalFormatting sqref="D50:I50">
    <cfRule type="expression" dxfId="3" priority="9">
      <formula xml:space="preserve"> IF( $D50 = 1, 1, 0)</formula>
    </cfRule>
  </conditionalFormatting>
  <conditionalFormatting sqref="G5:G7">
    <cfRule type="expression" dxfId="2" priority="4">
      <formula xml:space="preserve"> IF( $D9 = 1, 1, 0)</formula>
    </cfRule>
  </conditionalFormatting>
  <conditionalFormatting sqref="G8:G10">
    <cfRule type="expression" dxfId="1" priority="2">
      <formula xml:space="preserve"> IF( $D55 = 1, 1, 0)</formula>
    </cfRule>
  </conditionalFormatting>
  <conditionalFormatting sqref="G10">
    <cfRule type="expression" dxfId="0" priority="1">
      <formula xml:space="preserve"> IF( $D58 = 1, 1, 0)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9390-9A99-4381-9528-03F606194372}">
  <dimension ref="A1:F969"/>
  <sheetViews>
    <sheetView workbookViewId="0">
      <selection activeCell="B2" sqref="B2"/>
    </sheetView>
  </sheetViews>
  <sheetFormatPr defaultRowHeight="15" x14ac:dyDescent="0.25"/>
  <cols>
    <col min="2" max="2" width="30.5703125" customWidth="1"/>
    <col min="3" max="3" width="22.5703125" style="11" customWidth="1"/>
    <col min="4" max="4" width="12.5703125" style="11" customWidth="1"/>
    <col min="5" max="5" width="17.7109375" style="11" customWidth="1"/>
    <col min="6" max="6" width="40.42578125" bestFit="1" customWidth="1"/>
  </cols>
  <sheetData>
    <row r="1" spans="1:6" x14ac:dyDescent="0.25">
      <c r="A1" s="19" t="s">
        <v>123</v>
      </c>
      <c r="B1" s="20" t="s">
        <v>124</v>
      </c>
      <c r="C1" s="21" t="s">
        <v>125</v>
      </c>
      <c r="D1" s="20" t="s">
        <v>126</v>
      </c>
      <c r="E1" s="22" t="s">
        <v>127</v>
      </c>
      <c r="F1" s="23" t="s">
        <v>138</v>
      </c>
    </row>
    <row r="2" spans="1:6" x14ac:dyDescent="0.25">
      <c r="A2" s="24">
        <f xml:space="preserve"> ROW( 'Scalars5.10.22'!$A2 ) - ROW( 'Scalars5.10.22'!$A$1 )</f>
        <v>1</v>
      </c>
      <c r="B2" s="25" t="s">
        <v>88</v>
      </c>
      <c r="C2" s="26" t="s">
        <v>128</v>
      </c>
      <c r="D2" s="27">
        <v>2010</v>
      </c>
      <c r="E2" s="28">
        <v>1.0999218159364814</v>
      </c>
      <c r="F2" s="29" t="str">
        <f>'Scalars5.10.22'!$B2&amp;'Scalars5.10.22'!$C2&amp;'Scalars5.10.22'!$D2</f>
        <v>elecTD_growthFactorMidwest2010</v>
      </c>
    </row>
    <row r="3" spans="1:6" x14ac:dyDescent="0.25">
      <c r="A3" s="24">
        <f xml:space="preserve"> ROW( 'Scalars5.10.22'!$A3 ) - ROW( 'Scalars5.10.22'!$A$1 )</f>
        <v>2</v>
      </c>
      <c r="B3" s="25" t="s">
        <v>88</v>
      </c>
      <c r="C3" s="26" t="s">
        <v>128</v>
      </c>
      <c r="D3" s="27">
        <v>2015</v>
      </c>
      <c r="E3" s="28">
        <v>1.1555697829887339</v>
      </c>
      <c r="F3" s="29" t="str">
        <f>'Scalars5.10.22'!$B3&amp;'Scalars5.10.22'!$C3&amp;'Scalars5.10.22'!$D3</f>
        <v>elecTD_growthFactorMidwest2015</v>
      </c>
    </row>
    <row r="4" spans="1:6" x14ac:dyDescent="0.25">
      <c r="A4" s="24">
        <f xml:space="preserve"> ROW( 'Scalars5.10.22'!$A4 ) - ROW( 'Scalars5.10.22'!$A$1 )</f>
        <v>3</v>
      </c>
      <c r="B4" s="25" t="s">
        <v>88</v>
      </c>
      <c r="C4" s="26" t="s">
        <v>128</v>
      </c>
      <c r="D4" s="27">
        <v>2020</v>
      </c>
      <c r="E4" s="28">
        <v>1.1555697829887339</v>
      </c>
      <c r="F4" s="29" t="str">
        <f>'Scalars5.10.22'!$B4&amp;'Scalars5.10.22'!$C4&amp;'Scalars5.10.22'!$D4</f>
        <v>elecTD_growthFactorMidwest2020</v>
      </c>
    </row>
    <row r="5" spans="1:6" x14ac:dyDescent="0.25">
      <c r="A5" s="24">
        <f xml:space="preserve"> ROW( 'Scalars5.10.22'!$A5 ) - ROW( 'Scalars5.10.22'!$A$1 )</f>
        <v>4</v>
      </c>
      <c r="B5" s="25" t="s">
        <v>88</v>
      </c>
      <c r="C5" s="26" t="s">
        <v>128</v>
      </c>
      <c r="D5" s="27">
        <v>2025</v>
      </c>
      <c r="E5" s="28">
        <v>1.1555697829887339</v>
      </c>
      <c r="F5" s="29" t="str">
        <f>'Scalars5.10.22'!$B5&amp;'Scalars5.10.22'!$C5&amp;'Scalars5.10.22'!$D5</f>
        <v>elecTD_growthFactorMidwest2025</v>
      </c>
    </row>
    <row r="6" spans="1:6" x14ac:dyDescent="0.25">
      <c r="A6" s="24">
        <f xml:space="preserve"> ROW( 'Scalars5.10.22'!$A6 ) - ROW( 'Scalars5.10.22'!$A$1 )</f>
        <v>5</v>
      </c>
      <c r="B6" s="25" t="s">
        <v>88</v>
      </c>
      <c r="C6" s="26" t="s">
        <v>128</v>
      </c>
      <c r="D6" s="27">
        <v>2030</v>
      </c>
      <c r="E6" s="28">
        <v>1.1555697829887339</v>
      </c>
      <c r="F6" s="29" t="str">
        <f>'Scalars5.10.22'!$B6&amp;'Scalars5.10.22'!$C6&amp;'Scalars5.10.22'!$D6</f>
        <v>elecTD_growthFactorMidwest2030</v>
      </c>
    </row>
    <row r="7" spans="1:6" x14ac:dyDescent="0.25">
      <c r="A7" s="24">
        <f xml:space="preserve"> ROW( 'Scalars5.10.22'!$A7 ) - ROW( 'Scalars5.10.22'!$A$1 )</f>
        <v>6</v>
      </c>
      <c r="B7" s="25" t="s">
        <v>88</v>
      </c>
      <c r="C7" s="26" t="s">
        <v>128</v>
      </c>
      <c r="D7" s="27">
        <v>2035</v>
      </c>
      <c r="E7" s="28">
        <v>1.1555697829887339</v>
      </c>
      <c r="F7" s="29" t="str">
        <f>'Scalars5.10.22'!$B7&amp;'Scalars5.10.22'!$C7&amp;'Scalars5.10.22'!$D7</f>
        <v>elecTD_growthFactorMidwest2035</v>
      </c>
    </row>
    <row r="8" spans="1:6" x14ac:dyDescent="0.25">
      <c r="A8" s="24">
        <f xml:space="preserve"> ROW( 'Scalars5.10.22'!$A8 ) - ROW( 'Scalars5.10.22'!$A$1 )</f>
        <v>7</v>
      </c>
      <c r="B8" s="25" t="s">
        <v>88</v>
      </c>
      <c r="C8" s="26" t="s">
        <v>128</v>
      </c>
      <c r="D8" s="27">
        <v>2040</v>
      </c>
      <c r="E8" s="28">
        <v>1.1555697829887339</v>
      </c>
      <c r="F8" s="29" t="str">
        <f>'Scalars5.10.22'!$B8&amp;'Scalars5.10.22'!$C8&amp;'Scalars5.10.22'!$D8</f>
        <v>elecTD_growthFactorMidwest2040</v>
      </c>
    </row>
    <row r="9" spans="1:6" x14ac:dyDescent="0.25">
      <c r="A9" s="24">
        <f xml:space="preserve"> ROW( 'Scalars5.10.22'!$A9 ) - ROW( 'Scalars5.10.22'!$A$1 )</f>
        <v>8</v>
      </c>
      <c r="B9" s="25" t="s">
        <v>88</v>
      </c>
      <c r="C9" s="26" t="s">
        <v>128</v>
      </c>
      <c r="D9" s="27">
        <v>2045</v>
      </c>
      <c r="E9" s="28">
        <v>1.1555697829887339</v>
      </c>
      <c r="F9" s="29" t="str">
        <f>'Scalars5.10.22'!$B9&amp;'Scalars5.10.22'!$C9&amp;'Scalars5.10.22'!$D9</f>
        <v>elecTD_growthFactorMidwest2045</v>
      </c>
    </row>
    <row r="10" spans="1:6" x14ac:dyDescent="0.25">
      <c r="A10" s="24">
        <f xml:space="preserve"> ROW( 'Scalars5.10.22'!$A10 ) - ROW( 'Scalars5.10.22'!$A$1 )</f>
        <v>9</v>
      </c>
      <c r="B10" s="25" t="s">
        <v>88</v>
      </c>
      <c r="C10" s="26" t="s">
        <v>128</v>
      </c>
      <c r="D10" s="27">
        <v>2050</v>
      </c>
      <c r="E10" s="28">
        <v>1.1555697829887339</v>
      </c>
      <c r="F10" s="29" t="str">
        <f>'Scalars5.10.22'!$B10&amp;'Scalars5.10.22'!$C10&amp;'Scalars5.10.22'!$D10</f>
        <v>elecTD_growthFactorMidwest2050</v>
      </c>
    </row>
    <row r="11" spans="1:6" x14ac:dyDescent="0.25">
      <c r="A11" s="24">
        <f xml:space="preserve"> ROW( 'Scalars5.10.22'!$A11 ) - ROW( 'Scalars5.10.22'!$A$1 )</f>
        <v>10</v>
      </c>
      <c r="B11" s="25" t="s">
        <v>88</v>
      </c>
      <c r="C11" s="26" t="s">
        <v>128</v>
      </c>
      <c r="D11" s="27">
        <v>2055</v>
      </c>
      <c r="E11" s="28">
        <v>1.1555697829887339</v>
      </c>
      <c r="F11" s="29" t="str">
        <f>'Scalars5.10.22'!$B11&amp;'Scalars5.10.22'!$C11&amp;'Scalars5.10.22'!$D11</f>
        <v>elecTD_growthFactorMidwest2055</v>
      </c>
    </row>
    <row r="12" spans="1:6" x14ac:dyDescent="0.25">
      <c r="A12" s="24">
        <f xml:space="preserve"> ROW( 'Scalars5.10.22'!$A12 ) - ROW( 'Scalars5.10.22'!$A$1 )</f>
        <v>11</v>
      </c>
      <c r="B12" s="25" t="s">
        <v>88</v>
      </c>
      <c r="C12" s="26" t="s">
        <v>128</v>
      </c>
      <c r="D12" s="27">
        <v>2060</v>
      </c>
      <c r="E12" s="28">
        <v>1.1847576083487252</v>
      </c>
      <c r="F12" s="29" t="str">
        <f>'Scalars5.10.22'!$B12&amp;'Scalars5.10.22'!$C12&amp;'Scalars5.10.22'!$D12</f>
        <v>elecTD_growthFactorMidwest2060</v>
      </c>
    </row>
    <row r="13" spans="1:6" x14ac:dyDescent="0.25">
      <c r="A13" s="24">
        <f xml:space="preserve"> ROW( 'Scalars5.10.22'!$A13 ) - ROW( 'Scalars5.10.22'!$A$1 )</f>
        <v>12</v>
      </c>
      <c r="B13" s="25" t="s">
        <v>88</v>
      </c>
      <c r="C13" s="26" t="s">
        <v>128</v>
      </c>
      <c r="D13" s="27">
        <v>2065</v>
      </c>
      <c r="E13" s="28">
        <v>1.2252783757401622</v>
      </c>
      <c r="F13" s="29" t="str">
        <f>'Scalars5.10.22'!$B13&amp;'Scalars5.10.22'!$C13&amp;'Scalars5.10.22'!$D13</f>
        <v>elecTD_growthFactorMidwest2065</v>
      </c>
    </row>
    <row r="14" spans="1:6" x14ac:dyDescent="0.25">
      <c r="A14" s="24">
        <f xml:space="preserve"> ROW( 'Scalars5.10.22'!$A14 ) - ROW( 'Scalars5.10.22'!$A$1 )</f>
        <v>13</v>
      </c>
      <c r="B14" s="25" t="s">
        <v>88</v>
      </c>
      <c r="C14" s="26" t="s">
        <v>128</v>
      </c>
      <c r="D14" s="27">
        <v>2070</v>
      </c>
      <c r="E14" s="28">
        <v>1.2653095785931738</v>
      </c>
      <c r="F14" s="29" t="str">
        <f>'Scalars5.10.22'!$B14&amp;'Scalars5.10.22'!$C14&amp;'Scalars5.10.22'!$D14</f>
        <v>elecTD_growthFactorMidwest2070</v>
      </c>
    </row>
    <row r="15" spans="1:6" x14ac:dyDescent="0.25">
      <c r="A15" s="24">
        <f xml:space="preserve"> ROW( 'Scalars5.10.22'!$A15 ) - ROW( 'Scalars5.10.22'!$A$1 )</f>
        <v>14</v>
      </c>
      <c r="B15" s="25" t="s">
        <v>88</v>
      </c>
      <c r="C15" s="26" t="s">
        <v>128</v>
      </c>
      <c r="D15" s="27">
        <v>2075</v>
      </c>
      <c r="E15" s="28">
        <v>1.3054678403593578</v>
      </c>
      <c r="F15" s="29" t="str">
        <f>'Scalars5.10.22'!$B15&amp;'Scalars5.10.22'!$C15&amp;'Scalars5.10.22'!$D15</f>
        <v>elecTD_growthFactorMidwest2075</v>
      </c>
    </row>
    <row r="16" spans="1:6" x14ac:dyDescent="0.25">
      <c r="A16" s="24">
        <f xml:space="preserve"> ROW( 'Scalars5.10.22'!$A16 ) - ROW( 'Scalars5.10.22'!$A$1 )</f>
        <v>15</v>
      </c>
      <c r="B16" s="25" t="s">
        <v>88</v>
      </c>
      <c r="C16" s="26" t="s">
        <v>128</v>
      </c>
      <c r="D16" s="27">
        <v>2080</v>
      </c>
      <c r="E16" s="28">
        <v>1.3443147750475559</v>
      </c>
      <c r="F16" s="29" t="str">
        <f>'Scalars5.10.22'!$B16&amp;'Scalars5.10.22'!$C16&amp;'Scalars5.10.22'!$D16</f>
        <v>elecTD_growthFactorMidwest2080</v>
      </c>
    </row>
    <row r="17" spans="1:6" x14ac:dyDescent="0.25">
      <c r="A17" s="24">
        <f xml:space="preserve"> ROW( 'Scalars5.10.22'!$A17 ) - ROW( 'Scalars5.10.22'!$A$1 )</f>
        <v>16</v>
      </c>
      <c r="B17" s="25" t="s">
        <v>88</v>
      </c>
      <c r="C17" s="26" t="s">
        <v>128</v>
      </c>
      <c r="D17" s="27">
        <v>2085</v>
      </c>
      <c r="E17" s="28">
        <v>1.3810994140669735</v>
      </c>
      <c r="F17" s="29" t="str">
        <f>'Scalars5.10.22'!$B17&amp;'Scalars5.10.22'!$C17&amp;'Scalars5.10.22'!$D17</f>
        <v>elecTD_growthFactorMidwest2085</v>
      </c>
    </row>
    <row r="18" spans="1:6" x14ac:dyDescent="0.25">
      <c r="A18" s="24">
        <f xml:space="preserve"> ROW( 'Scalars5.10.22'!$A18 ) - ROW( 'Scalars5.10.22'!$A$1 )</f>
        <v>17</v>
      </c>
      <c r="B18" s="25" t="s">
        <v>88</v>
      </c>
      <c r="C18" s="26" t="s">
        <v>128</v>
      </c>
      <c r="D18" s="27">
        <v>2090</v>
      </c>
      <c r="E18" s="28">
        <v>1.4217792051372762</v>
      </c>
      <c r="F18" s="29" t="str">
        <f>'Scalars5.10.22'!$B18&amp;'Scalars5.10.22'!$C18&amp;'Scalars5.10.22'!$D18</f>
        <v>elecTD_growthFactorMidwest2090</v>
      </c>
    </row>
    <row r="19" spans="1:6" x14ac:dyDescent="0.25">
      <c r="A19" s="24">
        <f xml:space="preserve"> ROW( 'Scalars5.10.22'!$A19 ) - ROW( 'Scalars5.10.22'!$A$1 )</f>
        <v>18</v>
      </c>
      <c r="B19" s="25" t="s">
        <v>88</v>
      </c>
      <c r="C19" s="26" t="s">
        <v>129</v>
      </c>
      <c r="D19" s="27">
        <v>2010</v>
      </c>
      <c r="E19" s="28">
        <v>1.1063330466085293</v>
      </c>
      <c r="F19" s="29" t="str">
        <f>'Scalars5.10.22'!$B19&amp;'Scalars5.10.22'!$C19&amp;'Scalars5.10.22'!$D19</f>
        <v>elecTD_growthFactorNortheast2010</v>
      </c>
    </row>
    <row r="20" spans="1:6" x14ac:dyDescent="0.25">
      <c r="A20" s="24">
        <f xml:space="preserve"> ROW( 'Scalars5.10.22'!$A20 ) - ROW( 'Scalars5.10.22'!$A$1 )</f>
        <v>19</v>
      </c>
      <c r="B20" s="25" t="s">
        <v>88</v>
      </c>
      <c r="C20" s="26" t="s">
        <v>129</v>
      </c>
      <c r="D20" s="27">
        <v>2015</v>
      </c>
      <c r="E20" s="28">
        <v>1.2028610393529147</v>
      </c>
      <c r="F20" s="29" t="str">
        <f>'Scalars5.10.22'!$B20&amp;'Scalars5.10.22'!$C20&amp;'Scalars5.10.22'!$D20</f>
        <v>elecTD_growthFactorNortheast2015</v>
      </c>
    </row>
    <row r="21" spans="1:6" x14ac:dyDescent="0.25">
      <c r="A21" s="24">
        <f xml:space="preserve"> ROW( 'Scalars5.10.22'!$A21 ) - ROW( 'Scalars5.10.22'!$A$1 )</f>
        <v>20</v>
      </c>
      <c r="B21" s="25" t="s">
        <v>88</v>
      </c>
      <c r="C21" s="26" t="s">
        <v>129</v>
      </c>
      <c r="D21" s="27">
        <v>2020</v>
      </c>
      <c r="E21" s="28">
        <v>1.2028610393529147</v>
      </c>
      <c r="F21" s="29" t="str">
        <f>'Scalars5.10.22'!$B21&amp;'Scalars5.10.22'!$C21&amp;'Scalars5.10.22'!$D21</f>
        <v>elecTD_growthFactorNortheast2020</v>
      </c>
    </row>
    <row r="22" spans="1:6" x14ac:dyDescent="0.25">
      <c r="A22" s="24">
        <f xml:space="preserve"> ROW( 'Scalars5.10.22'!$A22 ) - ROW( 'Scalars5.10.22'!$A$1 )</f>
        <v>21</v>
      </c>
      <c r="B22" s="25" t="s">
        <v>88</v>
      </c>
      <c r="C22" s="26" t="s">
        <v>129</v>
      </c>
      <c r="D22" s="27">
        <v>2025</v>
      </c>
      <c r="E22" s="28">
        <v>1.2028610393529147</v>
      </c>
      <c r="F22" s="29" t="str">
        <f>'Scalars5.10.22'!$B22&amp;'Scalars5.10.22'!$C22&amp;'Scalars5.10.22'!$D22</f>
        <v>elecTD_growthFactorNortheast2025</v>
      </c>
    </row>
    <row r="23" spans="1:6" x14ac:dyDescent="0.25">
      <c r="A23" s="24">
        <f xml:space="preserve"> ROW( 'Scalars5.10.22'!$A23 ) - ROW( 'Scalars5.10.22'!$A$1 )</f>
        <v>22</v>
      </c>
      <c r="B23" s="25" t="s">
        <v>88</v>
      </c>
      <c r="C23" s="26" t="s">
        <v>129</v>
      </c>
      <c r="D23" s="27">
        <v>2030</v>
      </c>
      <c r="E23" s="28">
        <v>1.2028610393529147</v>
      </c>
      <c r="F23" s="29" t="str">
        <f>'Scalars5.10.22'!$B23&amp;'Scalars5.10.22'!$C23&amp;'Scalars5.10.22'!$D23</f>
        <v>elecTD_growthFactorNortheast2030</v>
      </c>
    </row>
    <row r="24" spans="1:6" x14ac:dyDescent="0.25">
      <c r="A24" s="24">
        <f xml:space="preserve"> ROW( 'Scalars5.10.22'!$A24 ) - ROW( 'Scalars5.10.22'!$A$1 )</f>
        <v>23</v>
      </c>
      <c r="B24" s="25" t="s">
        <v>88</v>
      </c>
      <c r="C24" s="26" t="s">
        <v>129</v>
      </c>
      <c r="D24" s="27">
        <v>2035</v>
      </c>
      <c r="E24" s="28">
        <v>1.2028610393529147</v>
      </c>
      <c r="F24" s="29" t="str">
        <f>'Scalars5.10.22'!$B24&amp;'Scalars5.10.22'!$C24&amp;'Scalars5.10.22'!$D24</f>
        <v>elecTD_growthFactorNortheast2035</v>
      </c>
    </row>
    <row r="25" spans="1:6" x14ac:dyDescent="0.25">
      <c r="A25" s="24">
        <f xml:space="preserve"> ROW( 'Scalars5.10.22'!$A25 ) - ROW( 'Scalars5.10.22'!$A$1 )</f>
        <v>24</v>
      </c>
      <c r="B25" s="25" t="s">
        <v>88</v>
      </c>
      <c r="C25" s="26" t="s">
        <v>129</v>
      </c>
      <c r="D25" s="27">
        <v>2040</v>
      </c>
      <c r="E25" s="28">
        <v>1.2028610393529147</v>
      </c>
      <c r="F25" s="29" t="str">
        <f>'Scalars5.10.22'!$B25&amp;'Scalars5.10.22'!$C25&amp;'Scalars5.10.22'!$D25</f>
        <v>elecTD_growthFactorNortheast2040</v>
      </c>
    </row>
    <row r="26" spans="1:6" x14ac:dyDescent="0.25">
      <c r="A26" s="24">
        <f xml:space="preserve"> ROW( 'Scalars5.10.22'!$A26 ) - ROW( 'Scalars5.10.22'!$A$1 )</f>
        <v>25</v>
      </c>
      <c r="B26" s="25" t="s">
        <v>88</v>
      </c>
      <c r="C26" s="26" t="s">
        <v>129</v>
      </c>
      <c r="D26" s="27">
        <v>2045</v>
      </c>
      <c r="E26" s="28">
        <v>1.2028610393529147</v>
      </c>
      <c r="F26" s="29" t="str">
        <f>'Scalars5.10.22'!$B26&amp;'Scalars5.10.22'!$C26&amp;'Scalars5.10.22'!$D26</f>
        <v>elecTD_growthFactorNortheast2045</v>
      </c>
    </row>
    <row r="27" spans="1:6" x14ac:dyDescent="0.25">
      <c r="A27" s="24">
        <f xml:space="preserve"> ROW( 'Scalars5.10.22'!$A27 ) - ROW( 'Scalars5.10.22'!$A$1 )</f>
        <v>26</v>
      </c>
      <c r="B27" s="25" t="s">
        <v>88</v>
      </c>
      <c r="C27" s="26" t="s">
        <v>129</v>
      </c>
      <c r="D27" s="27">
        <v>2050</v>
      </c>
      <c r="E27" s="28">
        <v>1.2028610393529147</v>
      </c>
      <c r="F27" s="29" t="str">
        <f>'Scalars5.10.22'!$B27&amp;'Scalars5.10.22'!$C27&amp;'Scalars5.10.22'!$D27</f>
        <v>elecTD_growthFactorNortheast2050</v>
      </c>
    </row>
    <row r="28" spans="1:6" x14ac:dyDescent="0.25">
      <c r="A28" s="24">
        <f xml:space="preserve"> ROW( 'Scalars5.10.22'!$A28 ) - ROW( 'Scalars5.10.22'!$A$1 )</f>
        <v>27</v>
      </c>
      <c r="B28" s="25" t="s">
        <v>88</v>
      </c>
      <c r="C28" s="26" t="s">
        <v>129</v>
      </c>
      <c r="D28" s="27">
        <v>2055</v>
      </c>
      <c r="E28" s="28">
        <v>1.2028610393529147</v>
      </c>
      <c r="F28" s="29" t="str">
        <f>'Scalars5.10.22'!$B28&amp;'Scalars5.10.22'!$C28&amp;'Scalars5.10.22'!$D28</f>
        <v>elecTD_growthFactorNortheast2055</v>
      </c>
    </row>
    <row r="29" spans="1:6" x14ac:dyDescent="0.25">
      <c r="A29" s="24">
        <f xml:space="preserve"> ROW( 'Scalars5.10.22'!$A29 ) - ROW( 'Scalars5.10.22'!$A$1 )</f>
        <v>28</v>
      </c>
      <c r="B29" s="25" t="s">
        <v>88</v>
      </c>
      <c r="C29" s="26" t="s">
        <v>129</v>
      </c>
      <c r="D29" s="27">
        <v>2060</v>
      </c>
      <c r="E29" s="28">
        <v>1.2376075341015924</v>
      </c>
      <c r="F29" s="29" t="str">
        <f>'Scalars5.10.22'!$B29&amp;'Scalars5.10.22'!$C29&amp;'Scalars5.10.22'!$D29</f>
        <v>elecTD_growthFactorNortheast2060</v>
      </c>
    </row>
    <row r="30" spans="1:6" x14ac:dyDescent="0.25">
      <c r="A30" s="24">
        <f xml:space="preserve"> ROW( 'Scalars5.10.22'!$A30 ) - ROW( 'Scalars5.10.22'!$A$1 )</f>
        <v>29</v>
      </c>
      <c r="B30" s="25" t="s">
        <v>88</v>
      </c>
      <c r="C30" s="26" t="s">
        <v>129</v>
      </c>
      <c r="D30" s="27">
        <v>2065</v>
      </c>
      <c r="E30" s="28">
        <v>1.2841272800647161</v>
      </c>
      <c r="F30" s="29" t="str">
        <f>'Scalars5.10.22'!$B30&amp;'Scalars5.10.22'!$C30&amp;'Scalars5.10.22'!$D30</f>
        <v>elecTD_growthFactorNortheast2065</v>
      </c>
    </row>
    <row r="31" spans="1:6" x14ac:dyDescent="0.25">
      <c r="A31" s="24">
        <f xml:space="preserve"> ROW( 'Scalars5.10.22'!$A31 ) - ROW( 'Scalars5.10.22'!$A$1 )</f>
        <v>30</v>
      </c>
      <c r="B31" s="25" t="s">
        <v>88</v>
      </c>
      <c r="C31" s="26" t="s">
        <v>129</v>
      </c>
      <c r="D31" s="27">
        <v>2070</v>
      </c>
      <c r="E31" s="28">
        <v>1.3314539837651285</v>
      </c>
      <c r="F31" s="29" t="str">
        <f>'Scalars5.10.22'!$B31&amp;'Scalars5.10.22'!$C31&amp;'Scalars5.10.22'!$D31</f>
        <v>elecTD_growthFactorNortheast2070</v>
      </c>
    </row>
    <row r="32" spans="1:6" x14ac:dyDescent="0.25">
      <c r="A32" s="24">
        <f xml:space="preserve"> ROW( 'Scalars5.10.22'!$A32 ) - ROW( 'Scalars5.10.22'!$A$1 )</f>
        <v>31</v>
      </c>
      <c r="B32" s="25" t="s">
        <v>88</v>
      </c>
      <c r="C32" s="26" t="s">
        <v>129</v>
      </c>
      <c r="D32" s="27">
        <v>2075</v>
      </c>
      <c r="E32" s="28">
        <v>1.377802768870382</v>
      </c>
      <c r="F32" s="29" t="str">
        <f>'Scalars5.10.22'!$B32&amp;'Scalars5.10.22'!$C32&amp;'Scalars5.10.22'!$D32</f>
        <v>elecTD_growthFactorNortheast2075</v>
      </c>
    </row>
    <row r="33" spans="1:6" x14ac:dyDescent="0.25">
      <c r="A33" s="24">
        <f xml:space="preserve"> ROW( 'Scalars5.10.22'!$A33 ) - ROW( 'Scalars5.10.22'!$A$1 )</f>
        <v>32</v>
      </c>
      <c r="B33" s="25" t="s">
        <v>88</v>
      </c>
      <c r="C33" s="26" t="s">
        <v>129</v>
      </c>
      <c r="D33" s="27">
        <v>2080</v>
      </c>
      <c r="E33" s="28">
        <v>1.4244908174506987</v>
      </c>
      <c r="F33" s="29" t="str">
        <f>'Scalars5.10.22'!$B33&amp;'Scalars5.10.22'!$C33&amp;'Scalars5.10.22'!$D33</f>
        <v>elecTD_growthFactorNortheast2080</v>
      </c>
    </row>
    <row r="34" spans="1:6" x14ac:dyDescent="0.25">
      <c r="A34" s="24">
        <f xml:space="preserve"> ROW( 'Scalars5.10.22'!$A34 ) - ROW( 'Scalars5.10.22'!$A$1 )</f>
        <v>33</v>
      </c>
      <c r="B34" s="25" t="s">
        <v>88</v>
      </c>
      <c r="C34" s="26" t="s">
        <v>129</v>
      </c>
      <c r="D34" s="27">
        <v>2085</v>
      </c>
      <c r="E34" s="28">
        <v>1.4706347309257048</v>
      </c>
      <c r="F34" s="29" t="str">
        <f>'Scalars5.10.22'!$B34&amp;'Scalars5.10.22'!$C34&amp;'Scalars5.10.22'!$D34</f>
        <v>elecTD_growthFactorNortheast2085</v>
      </c>
    </row>
    <row r="35" spans="1:6" x14ac:dyDescent="0.25">
      <c r="A35" s="24">
        <f xml:space="preserve"> ROW( 'Scalars5.10.22'!$A35 ) - ROW( 'Scalars5.10.22'!$A$1 )</f>
        <v>34</v>
      </c>
      <c r="B35" s="25" t="s">
        <v>88</v>
      </c>
      <c r="C35" s="26" t="s">
        <v>129</v>
      </c>
      <c r="D35" s="27">
        <v>2090</v>
      </c>
      <c r="E35" s="28">
        <v>1.5186670060814134</v>
      </c>
      <c r="F35" s="29" t="str">
        <f>'Scalars5.10.22'!$B35&amp;'Scalars5.10.22'!$C35&amp;'Scalars5.10.22'!$D35</f>
        <v>elecTD_growthFactorNortheast2090</v>
      </c>
    </row>
    <row r="36" spans="1:6" x14ac:dyDescent="0.25">
      <c r="A36" s="24">
        <f xml:space="preserve"> ROW( 'Scalars5.10.22'!$A36 ) - ROW( 'Scalars5.10.22'!$A$1 )</f>
        <v>35</v>
      </c>
      <c r="B36" s="25" t="s">
        <v>88</v>
      </c>
      <c r="C36" s="26" t="s">
        <v>130</v>
      </c>
      <c r="D36" s="27">
        <v>2010</v>
      </c>
      <c r="E36" s="28">
        <v>1.0852945821417506</v>
      </c>
      <c r="F36" s="29" t="str">
        <f>'Scalars5.10.22'!$B36&amp;'Scalars5.10.22'!$C36&amp;'Scalars5.10.22'!$D36</f>
        <v>elecTD_growthFactorNorthern Plains2010</v>
      </c>
    </row>
    <row r="37" spans="1:6" x14ac:dyDescent="0.25">
      <c r="A37" s="24">
        <f xml:space="preserve"> ROW( 'Scalars5.10.22'!$A37 ) - ROW( 'Scalars5.10.22'!$A$1 )</f>
        <v>36</v>
      </c>
      <c r="B37" s="25" t="s">
        <v>88</v>
      </c>
      <c r="C37" s="26" t="s">
        <v>130</v>
      </c>
      <c r="D37" s="27">
        <v>2015</v>
      </c>
      <c r="E37" s="28">
        <v>1.1454811704392527</v>
      </c>
      <c r="F37" s="29" t="str">
        <f>'Scalars5.10.22'!$B37&amp;'Scalars5.10.22'!$C37&amp;'Scalars5.10.22'!$D37</f>
        <v>elecTD_growthFactorNorthern Plains2015</v>
      </c>
    </row>
    <row r="38" spans="1:6" x14ac:dyDescent="0.25">
      <c r="A38" s="24">
        <f xml:space="preserve"> ROW( 'Scalars5.10.22'!$A38 ) - ROW( 'Scalars5.10.22'!$A$1 )</f>
        <v>37</v>
      </c>
      <c r="B38" s="25" t="s">
        <v>88</v>
      </c>
      <c r="C38" s="26" t="s">
        <v>130</v>
      </c>
      <c r="D38" s="27">
        <v>2020</v>
      </c>
      <c r="E38" s="28">
        <v>1.1454811704392527</v>
      </c>
      <c r="F38" s="29" t="str">
        <f>'Scalars5.10.22'!$B38&amp;'Scalars5.10.22'!$C38&amp;'Scalars5.10.22'!$D38</f>
        <v>elecTD_growthFactorNorthern Plains2020</v>
      </c>
    </row>
    <row r="39" spans="1:6" x14ac:dyDescent="0.25">
      <c r="A39" s="24">
        <f xml:space="preserve"> ROW( 'Scalars5.10.22'!$A39 ) - ROW( 'Scalars5.10.22'!$A$1 )</f>
        <v>38</v>
      </c>
      <c r="B39" s="25" t="s">
        <v>88</v>
      </c>
      <c r="C39" s="26" t="s">
        <v>130</v>
      </c>
      <c r="D39" s="27">
        <v>2025</v>
      </c>
      <c r="E39" s="28">
        <v>1.1454811704392527</v>
      </c>
      <c r="F39" s="29" t="str">
        <f>'Scalars5.10.22'!$B39&amp;'Scalars5.10.22'!$C39&amp;'Scalars5.10.22'!$D39</f>
        <v>elecTD_growthFactorNorthern Plains2025</v>
      </c>
    </row>
    <row r="40" spans="1:6" x14ac:dyDescent="0.25">
      <c r="A40" s="24">
        <f xml:space="preserve"> ROW( 'Scalars5.10.22'!$A40 ) - ROW( 'Scalars5.10.22'!$A$1 )</f>
        <v>39</v>
      </c>
      <c r="B40" s="25" t="s">
        <v>88</v>
      </c>
      <c r="C40" s="26" t="s">
        <v>130</v>
      </c>
      <c r="D40" s="27">
        <v>2030</v>
      </c>
      <c r="E40" s="28">
        <v>1.1749191299443016</v>
      </c>
      <c r="F40" s="29" t="str">
        <f>'Scalars5.10.22'!$B40&amp;'Scalars5.10.22'!$C40&amp;'Scalars5.10.22'!$D40</f>
        <v>elecTD_growthFactorNorthern Plains2030</v>
      </c>
    </row>
    <row r="41" spans="1:6" x14ac:dyDescent="0.25">
      <c r="A41" s="24">
        <f xml:space="preserve"> ROW( 'Scalars5.10.22'!$A41 ) - ROW( 'Scalars5.10.22'!$A$1 )</f>
        <v>40</v>
      </c>
      <c r="B41" s="25" t="s">
        <v>88</v>
      </c>
      <c r="C41" s="26" t="s">
        <v>130</v>
      </c>
      <c r="D41" s="27">
        <v>2035</v>
      </c>
      <c r="E41" s="28">
        <v>1.2361885907448045</v>
      </c>
      <c r="F41" s="29" t="str">
        <f>'Scalars5.10.22'!$B41&amp;'Scalars5.10.22'!$C41&amp;'Scalars5.10.22'!$D41</f>
        <v>elecTD_growthFactorNorthern Plains2035</v>
      </c>
    </row>
    <row r="42" spans="1:6" x14ac:dyDescent="0.25">
      <c r="A42" s="24">
        <f xml:space="preserve"> ROW( 'Scalars5.10.22'!$A42 ) - ROW( 'Scalars5.10.22'!$A$1 )</f>
        <v>41</v>
      </c>
      <c r="B42" s="25" t="s">
        <v>88</v>
      </c>
      <c r="C42" s="26" t="s">
        <v>130</v>
      </c>
      <c r="D42" s="27">
        <v>2040</v>
      </c>
      <c r="E42" s="28">
        <v>1.3054924923296534</v>
      </c>
      <c r="F42" s="29" t="str">
        <f>'Scalars5.10.22'!$B42&amp;'Scalars5.10.22'!$C42&amp;'Scalars5.10.22'!$D42</f>
        <v>elecTD_growthFactorNorthern Plains2040</v>
      </c>
    </row>
    <row r="43" spans="1:6" x14ac:dyDescent="0.25">
      <c r="A43" s="24">
        <f xml:space="preserve"> ROW( 'Scalars5.10.22'!$A43 ) - ROW( 'Scalars5.10.22'!$A$1 )</f>
        <v>42</v>
      </c>
      <c r="B43" s="25" t="s">
        <v>88</v>
      </c>
      <c r="C43" s="26" t="s">
        <v>130</v>
      </c>
      <c r="D43" s="27">
        <v>2045</v>
      </c>
      <c r="E43" s="28">
        <v>1.3754922839031076</v>
      </c>
      <c r="F43" s="29" t="str">
        <f>'Scalars5.10.22'!$B43&amp;'Scalars5.10.22'!$C43&amp;'Scalars5.10.22'!$D43</f>
        <v>elecTD_growthFactorNorthern Plains2045</v>
      </c>
    </row>
    <row r="44" spans="1:6" x14ac:dyDescent="0.25">
      <c r="A44" s="24">
        <f xml:space="preserve"> ROW( 'Scalars5.10.22'!$A44 ) - ROW( 'Scalars5.10.22'!$A$1 )</f>
        <v>43</v>
      </c>
      <c r="B44" s="25" t="s">
        <v>88</v>
      </c>
      <c r="C44" s="26" t="s">
        <v>130</v>
      </c>
      <c r="D44" s="27">
        <v>2050</v>
      </c>
      <c r="E44" s="28">
        <v>1.4387396715267398</v>
      </c>
      <c r="F44" s="29" t="str">
        <f>'Scalars5.10.22'!$B44&amp;'Scalars5.10.22'!$C44&amp;'Scalars5.10.22'!$D44</f>
        <v>elecTD_growthFactorNorthern Plains2050</v>
      </c>
    </row>
    <row r="45" spans="1:6" x14ac:dyDescent="0.25">
      <c r="A45" s="24">
        <f xml:space="preserve"> ROW( 'Scalars5.10.22'!$A45 ) - ROW( 'Scalars5.10.22'!$A$1 )</f>
        <v>44</v>
      </c>
      <c r="B45" s="25" t="s">
        <v>88</v>
      </c>
      <c r="C45" s="26" t="s">
        <v>130</v>
      </c>
      <c r="D45" s="27">
        <v>2055</v>
      </c>
      <c r="E45" s="28">
        <v>1.5054649229746904</v>
      </c>
      <c r="F45" s="29" t="str">
        <f>'Scalars5.10.22'!$B45&amp;'Scalars5.10.22'!$C45&amp;'Scalars5.10.22'!$D45</f>
        <v>elecTD_growthFactorNorthern Plains2055</v>
      </c>
    </row>
    <row r="46" spans="1:6" x14ac:dyDescent="0.25">
      <c r="A46" s="24">
        <f xml:space="preserve"> ROW( 'Scalars5.10.22'!$A46 ) - ROW( 'Scalars5.10.22'!$A$1 )</f>
        <v>45</v>
      </c>
      <c r="B46" s="25" t="s">
        <v>88</v>
      </c>
      <c r="C46" s="26" t="s">
        <v>130</v>
      </c>
      <c r="D46" s="27">
        <v>2060</v>
      </c>
      <c r="E46" s="28">
        <v>1.5686678288271334</v>
      </c>
      <c r="F46" s="29" t="str">
        <f>'Scalars5.10.22'!$B46&amp;'Scalars5.10.22'!$C46&amp;'Scalars5.10.22'!$D46</f>
        <v>elecTD_growthFactorNorthern Plains2060</v>
      </c>
    </row>
    <row r="47" spans="1:6" x14ac:dyDescent="0.25">
      <c r="A47" s="24">
        <f xml:space="preserve"> ROW( 'Scalars5.10.22'!$A47 ) - ROW( 'Scalars5.10.22'!$A$1 )</f>
        <v>46</v>
      </c>
      <c r="B47" s="25" t="s">
        <v>88</v>
      </c>
      <c r="C47" s="26" t="s">
        <v>130</v>
      </c>
      <c r="D47" s="27">
        <v>2065</v>
      </c>
      <c r="E47" s="28">
        <v>1.6345482659690804</v>
      </c>
      <c r="F47" s="29" t="str">
        <f>'Scalars5.10.22'!$B47&amp;'Scalars5.10.22'!$C47&amp;'Scalars5.10.22'!$D47</f>
        <v>elecTD_growthFactorNorthern Plains2065</v>
      </c>
    </row>
    <row r="48" spans="1:6" x14ac:dyDescent="0.25">
      <c r="A48" s="24">
        <f xml:space="preserve"> ROW( 'Scalars5.10.22'!$A48 ) - ROW( 'Scalars5.10.22'!$A$1 )</f>
        <v>47</v>
      </c>
      <c r="B48" s="25" t="s">
        <v>88</v>
      </c>
      <c r="C48" s="26" t="s">
        <v>130</v>
      </c>
      <c r="D48" s="27">
        <v>2070</v>
      </c>
      <c r="E48" s="28">
        <v>1.6954416121600839</v>
      </c>
      <c r="F48" s="29" t="str">
        <f>'Scalars5.10.22'!$B48&amp;'Scalars5.10.22'!$C48&amp;'Scalars5.10.22'!$D48</f>
        <v>elecTD_growthFactorNorthern Plains2070</v>
      </c>
    </row>
    <row r="49" spans="1:6" x14ac:dyDescent="0.25">
      <c r="A49" s="24">
        <f xml:space="preserve"> ROW( 'Scalars5.10.22'!$A49 ) - ROW( 'Scalars5.10.22'!$A$1 )</f>
        <v>48</v>
      </c>
      <c r="B49" s="25" t="s">
        <v>88</v>
      </c>
      <c r="C49" s="26" t="s">
        <v>130</v>
      </c>
      <c r="D49" s="27">
        <v>2075</v>
      </c>
      <c r="E49" s="28">
        <v>1.768078961710684</v>
      </c>
      <c r="F49" s="29" t="str">
        <f>'Scalars5.10.22'!$B49&amp;'Scalars5.10.22'!$C49&amp;'Scalars5.10.22'!$D49</f>
        <v>elecTD_growthFactorNorthern Plains2075</v>
      </c>
    </row>
    <row r="50" spans="1:6" x14ac:dyDescent="0.25">
      <c r="A50" s="24">
        <f xml:space="preserve"> ROW( 'Scalars5.10.22'!$A50 ) - ROW( 'Scalars5.10.22'!$A$1 )</f>
        <v>49</v>
      </c>
      <c r="B50" s="25" t="s">
        <v>88</v>
      </c>
      <c r="C50" s="26" t="s">
        <v>130</v>
      </c>
      <c r="D50" s="27">
        <v>2080</v>
      </c>
      <c r="E50" s="28">
        <v>1.8335045747129928</v>
      </c>
      <c r="F50" s="29" t="str">
        <f>'Scalars5.10.22'!$B50&amp;'Scalars5.10.22'!$C50&amp;'Scalars5.10.22'!$D50</f>
        <v>elecTD_growthFactorNorthern Plains2080</v>
      </c>
    </row>
    <row r="51" spans="1:6" x14ac:dyDescent="0.25">
      <c r="A51" s="24">
        <f xml:space="preserve"> ROW( 'Scalars5.10.22'!$A51 ) - ROW( 'Scalars5.10.22'!$A$1 )</f>
        <v>50</v>
      </c>
      <c r="B51" s="25" t="s">
        <v>88</v>
      </c>
      <c r="C51" s="26" t="s">
        <v>130</v>
      </c>
      <c r="D51" s="27">
        <v>2085</v>
      </c>
      <c r="E51" s="28">
        <v>1.8997498882332573</v>
      </c>
      <c r="F51" s="29" t="str">
        <f>'Scalars5.10.22'!$B51&amp;'Scalars5.10.22'!$C51&amp;'Scalars5.10.22'!$D51</f>
        <v>elecTD_growthFactorNorthern Plains2085</v>
      </c>
    </row>
    <row r="52" spans="1:6" x14ac:dyDescent="0.25">
      <c r="A52" s="24">
        <f xml:space="preserve"> ROW( 'Scalars5.10.22'!$A52 ) - ROW( 'Scalars5.10.22'!$A$1 )</f>
        <v>51</v>
      </c>
      <c r="B52" s="25" t="s">
        <v>88</v>
      </c>
      <c r="C52" s="26" t="s">
        <v>130</v>
      </c>
      <c r="D52" s="27">
        <v>2090</v>
      </c>
      <c r="E52" s="28">
        <v>1.9636963361187758</v>
      </c>
      <c r="F52" s="29" t="str">
        <f>'Scalars5.10.22'!$B52&amp;'Scalars5.10.22'!$C52&amp;'Scalars5.10.22'!$D52</f>
        <v>elecTD_growthFactorNorthern Plains2090</v>
      </c>
    </row>
    <row r="53" spans="1:6" x14ac:dyDescent="0.25">
      <c r="A53" s="24">
        <f xml:space="preserve"> ROW( 'Scalars5.10.22'!$A53 ) - ROW( 'Scalars5.10.22'!$A$1 )</f>
        <v>52</v>
      </c>
      <c r="B53" s="25" t="s">
        <v>88</v>
      </c>
      <c r="C53" s="26" t="s">
        <v>131</v>
      </c>
      <c r="D53" s="27">
        <v>2010</v>
      </c>
      <c r="E53" s="28">
        <v>1.0273717744687274</v>
      </c>
      <c r="F53" s="29" t="str">
        <f>'Scalars5.10.22'!$B53&amp;'Scalars5.10.22'!$C53&amp;'Scalars5.10.22'!$D53</f>
        <v>elecTD_growthFactorNorthwest2010</v>
      </c>
    </row>
    <row r="54" spans="1:6" x14ac:dyDescent="0.25">
      <c r="A54" s="24">
        <f xml:space="preserve"> ROW( 'Scalars5.10.22'!$A54 ) - ROW( 'Scalars5.10.22'!$A$1 )</f>
        <v>53</v>
      </c>
      <c r="B54" s="25" t="s">
        <v>88</v>
      </c>
      <c r="C54" s="26" t="s">
        <v>131</v>
      </c>
      <c r="D54" s="27">
        <v>2015</v>
      </c>
      <c r="E54" s="28">
        <v>1.0273717744687274</v>
      </c>
      <c r="F54" s="29" t="str">
        <f>'Scalars5.10.22'!$B54&amp;'Scalars5.10.22'!$C54&amp;'Scalars5.10.22'!$D54</f>
        <v>elecTD_growthFactorNorthwest2015</v>
      </c>
    </row>
    <row r="55" spans="1:6" x14ac:dyDescent="0.25">
      <c r="A55" s="24">
        <f xml:space="preserve"> ROW( 'Scalars5.10.22'!$A55 ) - ROW( 'Scalars5.10.22'!$A$1 )</f>
        <v>54</v>
      </c>
      <c r="B55" s="25" t="s">
        <v>88</v>
      </c>
      <c r="C55" s="26" t="s">
        <v>131</v>
      </c>
      <c r="D55" s="27">
        <v>2020</v>
      </c>
      <c r="E55" s="28">
        <v>1.0658841255541505</v>
      </c>
      <c r="F55" s="29" t="str">
        <f>'Scalars5.10.22'!$B55&amp;'Scalars5.10.22'!$C55&amp;'Scalars5.10.22'!$D55</f>
        <v>elecTD_growthFactorNorthwest2020</v>
      </c>
    </row>
    <row r="56" spans="1:6" x14ac:dyDescent="0.25">
      <c r="A56" s="24">
        <f xml:space="preserve"> ROW( 'Scalars5.10.22'!$A56 ) - ROW( 'Scalars5.10.22'!$A$1 )</f>
        <v>55</v>
      </c>
      <c r="B56" s="25" t="s">
        <v>88</v>
      </c>
      <c r="C56" s="26" t="s">
        <v>131</v>
      </c>
      <c r="D56" s="27">
        <v>2025</v>
      </c>
      <c r="E56" s="28">
        <v>1.1016075406331829</v>
      </c>
      <c r="F56" s="29" t="str">
        <f>'Scalars5.10.22'!$B56&amp;'Scalars5.10.22'!$C56&amp;'Scalars5.10.22'!$D56</f>
        <v>elecTD_growthFactorNorthwest2025</v>
      </c>
    </row>
    <row r="57" spans="1:6" x14ac:dyDescent="0.25">
      <c r="A57" s="24">
        <f xml:space="preserve"> ROW( 'Scalars5.10.22'!$A57 ) - ROW( 'Scalars5.10.22'!$A$1 )</f>
        <v>56</v>
      </c>
      <c r="B57" s="25" t="s">
        <v>88</v>
      </c>
      <c r="C57" s="26" t="s">
        <v>131</v>
      </c>
      <c r="D57" s="27">
        <v>2030</v>
      </c>
      <c r="E57" s="28">
        <v>1.1341147257733322</v>
      </c>
      <c r="F57" s="29" t="str">
        <f>'Scalars5.10.22'!$B57&amp;'Scalars5.10.22'!$C57&amp;'Scalars5.10.22'!$D57</f>
        <v>elecTD_growthFactorNorthwest2030</v>
      </c>
    </row>
    <row r="58" spans="1:6" x14ac:dyDescent="0.25">
      <c r="A58" s="24">
        <f xml:space="preserve"> ROW( 'Scalars5.10.22'!$A58 ) - ROW( 'Scalars5.10.22'!$A$1 )</f>
        <v>57</v>
      </c>
      <c r="B58" s="25" t="s">
        <v>88</v>
      </c>
      <c r="C58" s="26" t="s">
        <v>131</v>
      </c>
      <c r="D58" s="27">
        <v>2035</v>
      </c>
      <c r="E58" s="28">
        <v>1.1866796290658785</v>
      </c>
      <c r="F58" s="29" t="str">
        <f>'Scalars5.10.22'!$B58&amp;'Scalars5.10.22'!$C58&amp;'Scalars5.10.22'!$D58</f>
        <v>elecTD_growthFactorNorthwest2035</v>
      </c>
    </row>
    <row r="59" spans="1:6" x14ac:dyDescent="0.25">
      <c r="A59" s="24">
        <f xml:space="preserve"> ROW( 'Scalars5.10.22'!$A59 ) - ROW( 'Scalars5.10.22'!$A$1 )</f>
        <v>58</v>
      </c>
      <c r="B59" s="25" t="s">
        <v>88</v>
      </c>
      <c r="C59" s="26" t="s">
        <v>131</v>
      </c>
      <c r="D59" s="27">
        <v>2040</v>
      </c>
      <c r="E59" s="28">
        <v>1.2511617413648999</v>
      </c>
      <c r="F59" s="29" t="str">
        <f>'Scalars5.10.22'!$B59&amp;'Scalars5.10.22'!$C59&amp;'Scalars5.10.22'!$D59</f>
        <v>elecTD_growthFactorNorthwest2040</v>
      </c>
    </row>
    <row r="60" spans="1:6" x14ac:dyDescent="0.25">
      <c r="A60" s="24">
        <f xml:space="preserve"> ROW( 'Scalars5.10.22'!$A60 ) - ROW( 'Scalars5.10.22'!$A$1 )</f>
        <v>59</v>
      </c>
      <c r="B60" s="25" t="s">
        <v>88</v>
      </c>
      <c r="C60" s="26" t="s">
        <v>131</v>
      </c>
      <c r="D60" s="27">
        <v>2045</v>
      </c>
      <c r="E60" s="28">
        <v>1.3133475356390298</v>
      </c>
      <c r="F60" s="29" t="str">
        <f>'Scalars5.10.22'!$B60&amp;'Scalars5.10.22'!$C60&amp;'Scalars5.10.22'!$D60</f>
        <v>elecTD_growthFactorNorthwest2045</v>
      </c>
    </row>
    <row r="61" spans="1:6" x14ac:dyDescent="0.25">
      <c r="A61" s="24">
        <f xml:space="preserve"> ROW( 'Scalars5.10.22'!$A61 ) - ROW( 'Scalars5.10.22'!$A$1 )</f>
        <v>60</v>
      </c>
      <c r="B61" s="25" t="s">
        <v>88</v>
      </c>
      <c r="C61" s="26" t="s">
        <v>131</v>
      </c>
      <c r="D61" s="27">
        <v>2050</v>
      </c>
      <c r="E61" s="28">
        <v>1.3715778440056343</v>
      </c>
      <c r="F61" s="29" t="str">
        <f>'Scalars5.10.22'!$B61&amp;'Scalars5.10.22'!$C61&amp;'Scalars5.10.22'!$D61</f>
        <v>elecTD_growthFactorNorthwest2050</v>
      </c>
    </row>
    <row r="62" spans="1:6" x14ac:dyDescent="0.25">
      <c r="A62" s="24">
        <f xml:space="preserve"> ROW( 'Scalars5.10.22'!$A62 ) - ROW( 'Scalars5.10.22'!$A$1 )</f>
        <v>61</v>
      </c>
      <c r="B62" s="25" t="s">
        <v>88</v>
      </c>
      <c r="C62" s="26" t="s">
        <v>131</v>
      </c>
      <c r="D62" s="27">
        <v>2055</v>
      </c>
      <c r="E62" s="28">
        <v>1.4258606971429568</v>
      </c>
      <c r="F62" s="29" t="str">
        <f>'Scalars5.10.22'!$B62&amp;'Scalars5.10.22'!$C62&amp;'Scalars5.10.22'!$D62</f>
        <v>elecTD_growthFactorNorthwest2055</v>
      </c>
    </row>
    <row r="63" spans="1:6" x14ac:dyDescent="0.25">
      <c r="A63" s="24">
        <f xml:space="preserve"> ROW( 'Scalars5.10.22'!$A63 ) - ROW( 'Scalars5.10.22'!$A$1 )</f>
        <v>62</v>
      </c>
      <c r="B63" s="25" t="s">
        <v>88</v>
      </c>
      <c r="C63" s="26" t="s">
        <v>131</v>
      </c>
      <c r="D63" s="27">
        <v>2060</v>
      </c>
      <c r="E63" s="28">
        <v>1.478874453008854</v>
      </c>
      <c r="F63" s="29" t="str">
        <f>'Scalars5.10.22'!$B63&amp;'Scalars5.10.22'!$C63&amp;'Scalars5.10.22'!$D63</f>
        <v>elecTD_growthFactorNorthwest2060</v>
      </c>
    </row>
    <row r="64" spans="1:6" x14ac:dyDescent="0.25">
      <c r="A64" s="24">
        <f xml:space="preserve"> ROW( 'Scalars5.10.22'!$A64 ) - ROW( 'Scalars5.10.22'!$A$1 )</f>
        <v>63</v>
      </c>
      <c r="B64" s="25" t="s">
        <v>88</v>
      </c>
      <c r="C64" s="26" t="s">
        <v>131</v>
      </c>
      <c r="D64" s="27">
        <v>2065</v>
      </c>
      <c r="E64" s="28">
        <v>1.5314994102102757</v>
      </c>
      <c r="F64" s="29" t="str">
        <f>'Scalars5.10.22'!$B64&amp;'Scalars5.10.22'!$C64&amp;'Scalars5.10.22'!$D64</f>
        <v>elecTD_growthFactorNorthwest2065</v>
      </c>
    </row>
    <row r="65" spans="1:6" x14ac:dyDescent="0.25">
      <c r="A65" s="24">
        <f xml:space="preserve"> ROW( 'Scalars5.10.22'!$A65 ) - ROW( 'Scalars5.10.22'!$A$1 )</f>
        <v>64</v>
      </c>
      <c r="B65" s="25" t="s">
        <v>88</v>
      </c>
      <c r="C65" s="26" t="s">
        <v>131</v>
      </c>
      <c r="D65" s="27">
        <v>2070</v>
      </c>
      <c r="E65" s="28">
        <v>1.5811704244956228</v>
      </c>
      <c r="F65" s="29" t="str">
        <f>'Scalars5.10.22'!$B65&amp;'Scalars5.10.22'!$C65&amp;'Scalars5.10.22'!$D65</f>
        <v>elecTD_growthFactorNorthwest2070</v>
      </c>
    </row>
    <row r="66" spans="1:6" x14ac:dyDescent="0.25">
      <c r="A66" s="24">
        <f xml:space="preserve"> ROW( 'Scalars5.10.22'!$A66 ) - ROW( 'Scalars5.10.22'!$A$1 )</f>
        <v>65</v>
      </c>
      <c r="B66" s="25" t="s">
        <v>88</v>
      </c>
      <c r="C66" s="26" t="s">
        <v>131</v>
      </c>
      <c r="D66" s="27">
        <v>2075</v>
      </c>
      <c r="E66" s="28">
        <v>1.630690233044541</v>
      </c>
      <c r="F66" s="29" t="str">
        <f>'Scalars5.10.22'!$B66&amp;'Scalars5.10.22'!$C66&amp;'Scalars5.10.22'!$D66</f>
        <v>elecTD_growthFactorNorthwest2075</v>
      </c>
    </row>
    <row r="67" spans="1:6" x14ac:dyDescent="0.25">
      <c r="A67" s="24">
        <f xml:space="preserve"> ROW( 'Scalars5.10.22'!$A67 ) - ROW( 'Scalars5.10.22'!$A$1 )</f>
        <v>66</v>
      </c>
      <c r="B67" s="25" t="s">
        <v>88</v>
      </c>
      <c r="C67" s="26" t="s">
        <v>131</v>
      </c>
      <c r="D67" s="27">
        <v>2080</v>
      </c>
      <c r="E67" s="28">
        <v>1.6833122205734474</v>
      </c>
      <c r="F67" s="29" t="str">
        <f>'Scalars5.10.22'!$B67&amp;'Scalars5.10.22'!$C67&amp;'Scalars5.10.22'!$D67</f>
        <v>elecTD_growthFactorNorthwest2080</v>
      </c>
    </row>
    <row r="68" spans="1:6" x14ac:dyDescent="0.25">
      <c r="A68" s="24">
        <f xml:space="preserve"> ROW( 'Scalars5.10.22'!$A68 ) - ROW( 'Scalars5.10.22'!$A$1 )</f>
        <v>67</v>
      </c>
      <c r="B68" s="25" t="s">
        <v>88</v>
      </c>
      <c r="C68" s="26" t="s">
        <v>131</v>
      </c>
      <c r="D68" s="27">
        <v>2085</v>
      </c>
      <c r="E68" s="28">
        <v>1.736033953006848</v>
      </c>
      <c r="F68" s="29" t="str">
        <f>'Scalars5.10.22'!$B68&amp;'Scalars5.10.22'!$C68&amp;'Scalars5.10.22'!$D68</f>
        <v>elecTD_growthFactorNorthwest2085</v>
      </c>
    </row>
    <row r="69" spans="1:6" x14ac:dyDescent="0.25">
      <c r="A69" s="24">
        <f xml:space="preserve"> ROW( 'Scalars5.10.22'!$A69 ) - ROW( 'Scalars5.10.22'!$A$1 )</f>
        <v>68</v>
      </c>
      <c r="B69" s="25" t="s">
        <v>88</v>
      </c>
      <c r="C69" s="26" t="s">
        <v>131</v>
      </c>
      <c r="D69" s="27">
        <v>2090</v>
      </c>
      <c r="E69" s="28">
        <v>1.7929889497107654</v>
      </c>
      <c r="F69" s="29" t="str">
        <f>'Scalars5.10.22'!$B69&amp;'Scalars5.10.22'!$C69&amp;'Scalars5.10.22'!$D69</f>
        <v>elecTD_growthFactorNorthwest2090</v>
      </c>
    </row>
    <row r="70" spans="1:6" x14ac:dyDescent="0.25">
      <c r="A70" s="24">
        <f xml:space="preserve"> ROW( 'Scalars5.10.22'!$A70 ) - ROW( 'Scalars5.10.22'!$A$1 )</f>
        <v>69</v>
      </c>
      <c r="B70" s="25" t="s">
        <v>88</v>
      </c>
      <c r="C70" s="26" t="s">
        <v>132</v>
      </c>
      <c r="D70" s="27">
        <v>2010</v>
      </c>
      <c r="E70" s="28">
        <v>1.0118212995842597</v>
      </c>
      <c r="F70" s="29" t="str">
        <f>'Scalars5.10.22'!$B70&amp;'Scalars5.10.22'!$C70&amp;'Scalars5.10.22'!$D70</f>
        <v>elecTD_growthFactorSoutheast2010</v>
      </c>
    </row>
    <row r="71" spans="1:6" x14ac:dyDescent="0.25">
      <c r="A71" s="24">
        <f xml:space="preserve"> ROW( 'Scalars5.10.22'!$A71 ) - ROW( 'Scalars5.10.22'!$A$1 )</f>
        <v>70</v>
      </c>
      <c r="B71" s="25" t="s">
        <v>88</v>
      </c>
      <c r="C71" s="26" t="s">
        <v>132</v>
      </c>
      <c r="D71" s="27">
        <v>2015</v>
      </c>
      <c r="E71" s="28">
        <v>1.0118212995842597</v>
      </c>
      <c r="F71" s="29" t="str">
        <f>'Scalars5.10.22'!$B71&amp;'Scalars5.10.22'!$C71&amp;'Scalars5.10.22'!$D71</f>
        <v>elecTD_growthFactorSoutheast2015</v>
      </c>
    </row>
    <row r="72" spans="1:6" x14ac:dyDescent="0.25">
      <c r="A72" s="24">
        <f xml:space="preserve"> ROW( 'Scalars5.10.22'!$A72 ) - ROW( 'Scalars5.10.22'!$A$1 )</f>
        <v>71</v>
      </c>
      <c r="B72" s="25" t="s">
        <v>88</v>
      </c>
      <c r="C72" s="26" t="s">
        <v>132</v>
      </c>
      <c r="D72" s="27">
        <v>2020</v>
      </c>
      <c r="E72" s="28">
        <v>1.174765233281724</v>
      </c>
      <c r="F72" s="29" t="str">
        <f>'Scalars5.10.22'!$B72&amp;'Scalars5.10.22'!$C72&amp;'Scalars5.10.22'!$D72</f>
        <v>elecTD_growthFactorSoutheast2020</v>
      </c>
    </row>
    <row r="73" spans="1:6" x14ac:dyDescent="0.25">
      <c r="A73" s="24">
        <f xml:space="preserve"> ROW( 'Scalars5.10.22'!$A73 ) - ROW( 'Scalars5.10.22'!$A$1 )</f>
        <v>72</v>
      </c>
      <c r="B73" s="25" t="s">
        <v>88</v>
      </c>
      <c r="C73" s="26" t="s">
        <v>132</v>
      </c>
      <c r="D73" s="27">
        <v>2025</v>
      </c>
      <c r="E73" s="28">
        <v>1.2062620246713853</v>
      </c>
      <c r="F73" s="29" t="str">
        <f>'Scalars5.10.22'!$B73&amp;'Scalars5.10.22'!$C73&amp;'Scalars5.10.22'!$D73</f>
        <v>elecTD_growthFactorSoutheast2025</v>
      </c>
    </row>
    <row r="74" spans="1:6" x14ac:dyDescent="0.25">
      <c r="A74" s="24">
        <f xml:space="preserve"> ROW( 'Scalars5.10.22'!$A74 ) - ROW( 'Scalars5.10.22'!$A$1 )</f>
        <v>73</v>
      </c>
      <c r="B74" s="25" t="s">
        <v>88</v>
      </c>
      <c r="C74" s="26" t="s">
        <v>132</v>
      </c>
      <c r="D74" s="27">
        <v>2030</v>
      </c>
      <c r="E74" s="28">
        <v>1.2263496631073512</v>
      </c>
      <c r="F74" s="29" t="str">
        <f>'Scalars5.10.22'!$B74&amp;'Scalars5.10.22'!$C74&amp;'Scalars5.10.22'!$D74</f>
        <v>elecTD_growthFactorSoutheast2030</v>
      </c>
    </row>
    <row r="75" spans="1:6" x14ac:dyDescent="0.25">
      <c r="A75" s="24">
        <f xml:space="preserve"> ROW( 'Scalars5.10.22'!$A75 ) - ROW( 'Scalars5.10.22'!$A$1 )</f>
        <v>74</v>
      </c>
      <c r="B75" s="25" t="s">
        <v>88</v>
      </c>
      <c r="C75" s="26" t="s">
        <v>132</v>
      </c>
      <c r="D75" s="27">
        <v>2035</v>
      </c>
      <c r="E75" s="28">
        <v>1.266043489746997</v>
      </c>
      <c r="F75" s="29" t="str">
        <f>'Scalars5.10.22'!$B75&amp;'Scalars5.10.22'!$C75&amp;'Scalars5.10.22'!$D75</f>
        <v>elecTD_growthFactorSoutheast2035</v>
      </c>
    </row>
    <row r="76" spans="1:6" x14ac:dyDescent="0.25">
      <c r="A76" s="24">
        <f xml:space="preserve"> ROW( 'Scalars5.10.22'!$A76 ) - ROW( 'Scalars5.10.22'!$A$1 )</f>
        <v>75</v>
      </c>
      <c r="B76" s="25" t="s">
        <v>88</v>
      </c>
      <c r="C76" s="26" t="s">
        <v>132</v>
      </c>
      <c r="D76" s="27">
        <v>2040</v>
      </c>
      <c r="E76" s="28">
        <v>1.3165376022068718</v>
      </c>
      <c r="F76" s="29" t="str">
        <f>'Scalars5.10.22'!$B76&amp;'Scalars5.10.22'!$C76&amp;'Scalars5.10.22'!$D76</f>
        <v>elecTD_growthFactorSoutheast2040</v>
      </c>
    </row>
    <row r="77" spans="1:6" x14ac:dyDescent="0.25">
      <c r="A77" s="24">
        <f xml:space="preserve"> ROW( 'Scalars5.10.22'!$A77 ) - ROW( 'Scalars5.10.22'!$A$1 )</f>
        <v>76</v>
      </c>
      <c r="B77" s="25" t="s">
        <v>88</v>
      </c>
      <c r="C77" s="26" t="s">
        <v>132</v>
      </c>
      <c r="D77" s="27">
        <v>2045</v>
      </c>
      <c r="E77" s="28">
        <v>1.3699032678956105</v>
      </c>
      <c r="F77" s="29" t="str">
        <f>'Scalars5.10.22'!$B77&amp;'Scalars5.10.22'!$C77&amp;'Scalars5.10.22'!$D77</f>
        <v>elecTD_growthFactorSoutheast2045</v>
      </c>
    </row>
    <row r="78" spans="1:6" x14ac:dyDescent="0.25">
      <c r="A78" s="24">
        <f xml:space="preserve"> ROW( 'Scalars5.10.22'!$A78 ) - ROW( 'Scalars5.10.22'!$A$1 )</f>
        <v>77</v>
      </c>
      <c r="B78" s="25" t="s">
        <v>88</v>
      </c>
      <c r="C78" s="26" t="s">
        <v>132</v>
      </c>
      <c r="D78" s="27">
        <v>2050</v>
      </c>
      <c r="E78" s="28">
        <v>1.4182223957589724</v>
      </c>
      <c r="F78" s="29" t="str">
        <f>'Scalars5.10.22'!$B78&amp;'Scalars5.10.22'!$C78&amp;'Scalars5.10.22'!$D78</f>
        <v>elecTD_growthFactorSoutheast2050</v>
      </c>
    </row>
    <row r="79" spans="1:6" x14ac:dyDescent="0.25">
      <c r="A79" s="24">
        <f xml:space="preserve"> ROW( 'Scalars5.10.22'!$A79 ) - ROW( 'Scalars5.10.22'!$A$1 )</f>
        <v>78</v>
      </c>
      <c r="B79" s="25" t="s">
        <v>88</v>
      </c>
      <c r="C79" s="26" t="s">
        <v>132</v>
      </c>
      <c r="D79" s="27">
        <v>2055</v>
      </c>
      <c r="E79" s="28">
        <v>1.470898644235324</v>
      </c>
      <c r="F79" s="29" t="str">
        <f>'Scalars5.10.22'!$B79&amp;'Scalars5.10.22'!$C79&amp;'Scalars5.10.22'!$D79</f>
        <v>elecTD_growthFactorSoutheast2055</v>
      </c>
    </row>
    <row r="80" spans="1:6" x14ac:dyDescent="0.25">
      <c r="A80" s="24">
        <f xml:space="preserve"> ROW( 'Scalars5.10.22'!$A80 ) - ROW( 'Scalars5.10.22'!$A$1 )</f>
        <v>79</v>
      </c>
      <c r="B80" s="25" t="s">
        <v>88</v>
      </c>
      <c r="C80" s="26" t="s">
        <v>132</v>
      </c>
      <c r="D80" s="27">
        <v>2060</v>
      </c>
      <c r="E80" s="28">
        <v>1.5216005131948718</v>
      </c>
      <c r="F80" s="29" t="str">
        <f>'Scalars5.10.22'!$B80&amp;'Scalars5.10.22'!$C80&amp;'Scalars5.10.22'!$D80</f>
        <v>elecTD_growthFactorSoutheast2060</v>
      </c>
    </row>
    <row r="81" spans="1:6" x14ac:dyDescent="0.25">
      <c r="A81" s="24">
        <f xml:space="preserve"> ROW( 'Scalars5.10.22'!$A81 ) - ROW( 'Scalars5.10.22'!$A$1 )</f>
        <v>80</v>
      </c>
      <c r="B81" s="25" t="s">
        <v>88</v>
      </c>
      <c r="C81" s="26" t="s">
        <v>132</v>
      </c>
      <c r="D81" s="27">
        <v>2065</v>
      </c>
      <c r="E81" s="28">
        <v>1.5687674132355294</v>
      </c>
      <c r="F81" s="29" t="str">
        <f>'Scalars5.10.22'!$B81&amp;'Scalars5.10.22'!$C81&amp;'Scalars5.10.22'!$D81</f>
        <v>elecTD_growthFactorSoutheast2065</v>
      </c>
    </row>
    <row r="82" spans="1:6" x14ac:dyDescent="0.25">
      <c r="A82" s="24">
        <f xml:space="preserve"> ROW( 'Scalars5.10.22'!$A82 ) - ROW( 'Scalars5.10.22'!$A$1 )</f>
        <v>81</v>
      </c>
      <c r="B82" s="25" t="s">
        <v>88</v>
      </c>
      <c r="C82" s="26" t="s">
        <v>132</v>
      </c>
      <c r="D82" s="27">
        <v>2070</v>
      </c>
      <c r="E82" s="28">
        <v>1.6151186236646569</v>
      </c>
      <c r="F82" s="29" t="str">
        <f>'Scalars5.10.22'!$B82&amp;'Scalars5.10.22'!$C82&amp;'Scalars5.10.22'!$D82</f>
        <v>elecTD_growthFactorSoutheast2070</v>
      </c>
    </row>
    <row r="83" spans="1:6" x14ac:dyDescent="0.25">
      <c r="A83" s="24">
        <f xml:space="preserve"> ROW( 'Scalars5.10.22'!$A83 ) - ROW( 'Scalars5.10.22'!$A$1 )</f>
        <v>82</v>
      </c>
      <c r="B83" s="25" t="s">
        <v>88</v>
      </c>
      <c r="C83" s="26" t="s">
        <v>132</v>
      </c>
      <c r="D83" s="27">
        <v>2075</v>
      </c>
      <c r="E83" s="28">
        <v>1.6608896502962085</v>
      </c>
      <c r="F83" s="29" t="str">
        <f>'Scalars5.10.22'!$B83&amp;'Scalars5.10.22'!$C83&amp;'Scalars5.10.22'!$D83</f>
        <v>elecTD_growthFactorSoutheast2075</v>
      </c>
    </row>
    <row r="84" spans="1:6" x14ac:dyDescent="0.25">
      <c r="A84" s="24">
        <f xml:space="preserve"> ROW( 'Scalars5.10.22'!$A84 ) - ROW( 'Scalars5.10.22'!$A$1 )</f>
        <v>83</v>
      </c>
      <c r="B84" s="25" t="s">
        <v>88</v>
      </c>
      <c r="C84" s="26" t="s">
        <v>132</v>
      </c>
      <c r="D84" s="27">
        <v>2080</v>
      </c>
      <c r="E84" s="28">
        <v>1.7093288552831369</v>
      </c>
      <c r="F84" s="29" t="str">
        <f>'Scalars5.10.22'!$B84&amp;'Scalars5.10.22'!$C84&amp;'Scalars5.10.22'!$D84</f>
        <v>elecTD_growthFactorSoutheast2080</v>
      </c>
    </row>
    <row r="85" spans="1:6" x14ac:dyDescent="0.25">
      <c r="A85" s="24">
        <f xml:space="preserve"> ROW( 'Scalars5.10.22'!$A85 ) - ROW( 'Scalars5.10.22'!$A$1 )</f>
        <v>84</v>
      </c>
      <c r="B85" s="25" t="s">
        <v>88</v>
      </c>
      <c r="C85" s="26" t="s">
        <v>132</v>
      </c>
      <c r="D85" s="27">
        <v>2085</v>
      </c>
      <c r="E85" s="28">
        <v>1.7594671270048385</v>
      </c>
      <c r="F85" s="29" t="str">
        <f>'Scalars5.10.22'!$B85&amp;'Scalars5.10.22'!$C85&amp;'Scalars5.10.22'!$D85</f>
        <v>elecTD_growthFactorSoutheast2085</v>
      </c>
    </row>
    <row r="86" spans="1:6" x14ac:dyDescent="0.25">
      <c r="A86" s="24">
        <f xml:space="preserve"> ROW( 'Scalars5.10.22'!$A86 ) - ROW( 'Scalars5.10.22'!$A$1 )</f>
        <v>85</v>
      </c>
      <c r="B86" s="25" t="s">
        <v>88</v>
      </c>
      <c r="C86" s="26" t="s">
        <v>132</v>
      </c>
      <c r="D86" s="27">
        <v>2090</v>
      </c>
      <c r="E86" s="28">
        <v>1.8099713855424213</v>
      </c>
      <c r="F86" s="29" t="str">
        <f>'Scalars5.10.22'!$B86&amp;'Scalars5.10.22'!$C86&amp;'Scalars5.10.22'!$D86</f>
        <v>elecTD_growthFactorSoutheast2090</v>
      </c>
    </row>
    <row r="87" spans="1:6" x14ac:dyDescent="0.25">
      <c r="A87" s="24">
        <f xml:space="preserve"> ROW( 'Scalars5.10.22'!$A87 ) - ROW( 'Scalars5.10.22'!$A$1 )</f>
        <v>86</v>
      </c>
      <c r="B87" s="25" t="s">
        <v>88</v>
      </c>
      <c r="C87" s="26" t="s">
        <v>133</v>
      </c>
      <c r="D87" s="27">
        <v>2010</v>
      </c>
      <c r="E87" s="28">
        <v>1.0381156705446903</v>
      </c>
      <c r="F87" s="29" t="str">
        <f>'Scalars5.10.22'!$B87&amp;'Scalars5.10.22'!$C87&amp;'Scalars5.10.22'!$D87</f>
        <v>elecTD_growthFactorSouthern Plains2010</v>
      </c>
    </row>
    <row r="88" spans="1:6" x14ac:dyDescent="0.25">
      <c r="A88" s="24">
        <f xml:space="preserve"> ROW( 'Scalars5.10.22'!$A88 ) - ROW( 'Scalars5.10.22'!$A$1 )</f>
        <v>87</v>
      </c>
      <c r="B88" s="25" t="s">
        <v>88</v>
      </c>
      <c r="C88" s="26" t="s">
        <v>133</v>
      </c>
      <c r="D88" s="27">
        <v>2015</v>
      </c>
      <c r="E88" s="28">
        <v>1.0863418251243011</v>
      </c>
      <c r="F88" s="29" t="str">
        <f>'Scalars5.10.22'!$B88&amp;'Scalars5.10.22'!$C88&amp;'Scalars5.10.22'!$D88</f>
        <v>elecTD_growthFactorSouthern Plains2015</v>
      </c>
    </row>
    <row r="89" spans="1:6" x14ac:dyDescent="0.25">
      <c r="A89" s="24">
        <f xml:space="preserve"> ROW( 'Scalars5.10.22'!$A89 ) - ROW( 'Scalars5.10.22'!$A$1 )</f>
        <v>88</v>
      </c>
      <c r="B89" s="25" t="s">
        <v>88</v>
      </c>
      <c r="C89" s="26" t="s">
        <v>133</v>
      </c>
      <c r="D89" s="27">
        <v>2020</v>
      </c>
      <c r="E89" s="28">
        <v>1.259804983509591</v>
      </c>
      <c r="F89" s="29" t="str">
        <f>'Scalars5.10.22'!$B89&amp;'Scalars5.10.22'!$C89&amp;'Scalars5.10.22'!$D89</f>
        <v>elecTD_growthFactorSouthern Plains2020</v>
      </c>
    </row>
    <row r="90" spans="1:6" x14ac:dyDescent="0.25">
      <c r="A90" s="24">
        <f xml:space="preserve"> ROW( 'Scalars5.10.22'!$A90 ) - ROW( 'Scalars5.10.22'!$A$1 )</f>
        <v>89</v>
      </c>
      <c r="B90" s="25" t="s">
        <v>88</v>
      </c>
      <c r="C90" s="26" t="s">
        <v>133</v>
      </c>
      <c r="D90" s="27">
        <v>2025</v>
      </c>
      <c r="E90" s="28">
        <v>1.3315489578188757</v>
      </c>
      <c r="F90" s="29" t="str">
        <f>'Scalars5.10.22'!$B90&amp;'Scalars5.10.22'!$C90&amp;'Scalars5.10.22'!$D90</f>
        <v>elecTD_growthFactorSouthern Plains2025</v>
      </c>
    </row>
    <row r="91" spans="1:6" x14ac:dyDescent="0.25">
      <c r="A91" s="24">
        <f xml:space="preserve"> ROW( 'Scalars5.10.22'!$A91 ) - ROW( 'Scalars5.10.22'!$A$1 )</f>
        <v>90</v>
      </c>
      <c r="B91" s="25" t="s">
        <v>88</v>
      </c>
      <c r="C91" s="26" t="s">
        <v>133</v>
      </c>
      <c r="D91" s="27">
        <v>2030</v>
      </c>
      <c r="E91" s="28">
        <v>1.3921562251497333</v>
      </c>
      <c r="F91" s="29" t="str">
        <f>'Scalars5.10.22'!$B91&amp;'Scalars5.10.22'!$C91&amp;'Scalars5.10.22'!$D91</f>
        <v>elecTD_growthFactorSouthern Plains2030</v>
      </c>
    </row>
    <row r="92" spans="1:6" x14ac:dyDescent="0.25">
      <c r="A92" s="24">
        <f xml:space="preserve"> ROW( 'Scalars5.10.22'!$A92 ) - ROW( 'Scalars5.10.22'!$A$1 )</f>
        <v>91</v>
      </c>
      <c r="B92" s="25" t="s">
        <v>88</v>
      </c>
      <c r="C92" s="26" t="s">
        <v>133</v>
      </c>
      <c r="D92" s="27">
        <v>2035</v>
      </c>
      <c r="E92" s="28">
        <v>1.4681778853314524</v>
      </c>
      <c r="F92" s="29" t="str">
        <f>'Scalars5.10.22'!$B92&amp;'Scalars5.10.22'!$C92&amp;'Scalars5.10.22'!$D92</f>
        <v>elecTD_growthFactorSouthern Plains2035</v>
      </c>
    </row>
    <row r="93" spans="1:6" x14ac:dyDescent="0.25">
      <c r="A93" s="24">
        <f xml:space="preserve"> ROW( 'Scalars5.10.22'!$A93 ) - ROW( 'Scalars5.10.22'!$A$1 )</f>
        <v>92</v>
      </c>
      <c r="B93" s="25" t="s">
        <v>88</v>
      </c>
      <c r="C93" s="26" t="s">
        <v>133</v>
      </c>
      <c r="D93" s="27">
        <v>2040</v>
      </c>
      <c r="E93" s="28">
        <v>1.5503903889534543</v>
      </c>
      <c r="F93" s="29" t="str">
        <f>'Scalars5.10.22'!$B93&amp;'Scalars5.10.22'!$C93&amp;'Scalars5.10.22'!$D93</f>
        <v>elecTD_growthFactorSouthern Plains2040</v>
      </c>
    </row>
    <row r="94" spans="1:6" x14ac:dyDescent="0.25">
      <c r="A94" s="24">
        <f xml:space="preserve"> ROW( 'Scalars5.10.22'!$A94 ) - ROW( 'Scalars5.10.22'!$A$1 )</f>
        <v>93</v>
      </c>
      <c r="B94" s="25" t="s">
        <v>88</v>
      </c>
      <c r="C94" s="26" t="s">
        <v>133</v>
      </c>
      <c r="D94" s="27">
        <v>2045</v>
      </c>
      <c r="E94" s="28">
        <v>1.6350537817213129</v>
      </c>
      <c r="F94" s="29" t="str">
        <f>'Scalars5.10.22'!$B94&amp;'Scalars5.10.22'!$C94&amp;'Scalars5.10.22'!$D94</f>
        <v>elecTD_growthFactorSouthern Plains2045</v>
      </c>
    </row>
    <row r="95" spans="1:6" x14ac:dyDescent="0.25">
      <c r="A95" s="24">
        <f xml:space="preserve"> ROW( 'Scalars5.10.22'!$A95 ) - ROW( 'Scalars5.10.22'!$A$1 )</f>
        <v>94</v>
      </c>
      <c r="B95" s="25" t="s">
        <v>88</v>
      </c>
      <c r="C95" s="26" t="s">
        <v>133</v>
      </c>
      <c r="D95" s="27">
        <v>2050</v>
      </c>
      <c r="E95" s="28">
        <v>1.7141289449683785</v>
      </c>
      <c r="F95" s="29" t="str">
        <f>'Scalars5.10.22'!$B95&amp;'Scalars5.10.22'!$C95&amp;'Scalars5.10.22'!$D95</f>
        <v>elecTD_growthFactorSouthern Plains2050</v>
      </c>
    </row>
    <row r="96" spans="1:6" x14ac:dyDescent="0.25">
      <c r="A96" s="24">
        <f xml:space="preserve"> ROW( 'Scalars5.10.22'!$A96 ) - ROW( 'Scalars5.10.22'!$A$1 )</f>
        <v>95</v>
      </c>
      <c r="B96" s="25" t="s">
        <v>88</v>
      </c>
      <c r="C96" s="26" t="s">
        <v>133</v>
      </c>
      <c r="D96" s="27">
        <v>2055</v>
      </c>
      <c r="E96" s="28">
        <v>1.7865480193453629</v>
      </c>
      <c r="F96" s="29" t="str">
        <f>'Scalars5.10.22'!$B96&amp;'Scalars5.10.22'!$C96&amp;'Scalars5.10.22'!$D96</f>
        <v>elecTD_growthFactorSouthern Plains2055</v>
      </c>
    </row>
    <row r="97" spans="1:6" x14ac:dyDescent="0.25">
      <c r="A97" s="24">
        <f xml:space="preserve"> ROW( 'Scalars5.10.22'!$A97 ) - ROW( 'Scalars5.10.22'!$A$1 )</f>
        <v>96</v>
      </c>
      <c r="B97" s="25" t="s">
        <v>88</v>
      </c>
      <c r="C97" s="26" t="s">
        <v>133</v>
      </c>
      <c r="D97" s="27">
        <v>2060</v>
      </c>
      <c r="E97" s="28">
        <v>1.8546693751122907</v>
      </c>
      <c r="F97" s="29" t="str">
        <f>'Scalars5.10.22'!$B97&amp;'Scalars5.10.22'!$C97&amp;'Scalars5.10.22'!$D97</f>
        <v>elecTD_growthFactorSouthern Plains2060</v>
      </c>
    </row>
    <row r="98" spans="1:6" x14ac:dyDescent="0.25">
      <c r="A98" s="24">
        <f xml:space="preserve"> ROW( 'Scalars5.10.22'!$A98 ) - ROW( 'Scalars5.10.22'!$A$1 )</f>
        <v>97</v>
      </c>
      <c r="B98" s="25" t="s">
        <v>88</v>
      </c>
      <c r="C98" s="26" t="s">
        <v>133</v>
      </c>
      <c r="D98" s="27">
        <v>2065</v>
      </c>
      <c r="E98" s="28">
        <v>1.9245274171487607</v>
      </c>
      <c r="F98" s="29" t="str">
        <f>'Scalars5.10.22'!$B98&amp;'Scalars5.10.22'!$C98&amp;'Scalars5.10.22'!$D98</f>
        <v>elecTD_growthFactorSouthern Plains2065</v>
      </c>
    </row>
    <row r="99" spans="1:6" x14ac:dyDescent="0.25">
      <c r="A99" s="24">
        <f xml:space="preserve"> ROW( 'Scalars5.10.22'!$A99 ) - ROW( 'Scalars5.10.22'!$A$1 )</f>
        <v>98</v>
      </c>
      <c r="B99" s="25" t="s">
        <v>88</v>
      </c>
      <c r="C99" s="26" t="s">
        <v>133</v>
      </c>
      <c r="D99" s="27">
        <v>2070</v>
      </c>
      <c r="E99" s="28">
        <v>1.9917774328920963</v>
      </c>
      <c r="F99" s="29" t="str">
        <f>'Scalars5.10.22'!$B99&amp;'Scalars5.10.22'!$C99&amp;'Scalars5.10.22'!$D99</f>
        <v>elecTD_growthFactorSouthern Plains2070</v>
      </c>
    </row>
    <row r="100" spans="1:6" x14ac:dyDescent="0.25">
      <c r="A100" s="24">
        <f xml:space="preserve"> ROW( 'Scalars5.10.22'!$A100 ) - ROW( 'Scalars5.10.22'!$A$1 )</f>
        <v>99</v>
      </c>
      <c r="B100" s="25" t="s">
        <v>88</v>
      </c>
      <c r="C100" s="26" t="s">
        <v>133</v>
      </c>
      <c r="D100" s="27">
        <v>2075</v>
      </c>
      <c r="E100" s="28">
        <v>2.0616456540152868</v>
      </c>
      <c r="F100" s="29" t="str">
        <f>'Scalars5.10.22'!$B100&amp;'Scalars5.10.22'!$C100&amp;'Scalars5.10.22'!$D100</f>
        <v>elecTD_growthFactorSouthern Plains2075</v>
      </c>
    </row>
    <row r="101" spans="1:6" x14ac:dyDescent="0.25">
      <c r="A101" s="24">
        <f xml:space="preserve"> ROW( 'Scalars5.10.22'!$A101 ) - ROW( 'Scalars5.10.22'!$A$1 )</f>
        <v>100</v>
      </c>
      <c r="B101" s="25" t="s">
        <v>88</v>
      </c>
      <c r="C101" s="26" t="s">
        <v>133</v>
      </c>
      <c r="D101" s="27">
        <v>2080</v>
      </c>
      <c r="E101" s="28">
        <v>2.1356171327607258</v>
      </c>
      <c r="F101" s="29" t="str">
        <f>'Scalars5.10.22'!$B101&amp;'Scalars5.10.22'!$C101&amp;'Scalars5.10.22'!$D101</f>
        <v>elecTD_growthFactorSouthern Plains2080</v>
      </c>
    </row>
    <row r="102" spans="1:6" x14ac:dyDescent="0.25">
      <c r="A102" s="24">
        <f xml:space="preserve"> ROW( 'Scalars5.10.22'!$A102 ) - ROW( 'Scalars5.10.22'!$A$1 )</f>
        <v>101</v>
      </c>
      <c r="B102" s="25" t="s">
        <v>88</v>
      </c>
      <c r="C102" s="26" t="s">
        <v>133</v>
      </c>
      <c r="D102" s="27">
        <v>2085</v>
      </c>
      <c r="E102" s="28">
        <v>2.214157577883892</v>
      </c>
      <c r="F102" s="29" t="str">
        <f>'Scalars5.10.22'!$B102&amp;'Scalars5.10.22'!$C102&amp;'Scalars5.10.22'!$D102</f>
        <v>elecTD_growthFactorSouthern Plains2085</v>
      </c>
    </row>
    <row r="103" spans="1:6" x14ac:dyDescent="0.25">
      <c r="A103" s="24">
        <f xml:space="preserve"> ROW( 'Scalars5.10.22'!$A103 ) - ROW( 'Scalars5.10.22'!$A$1 )</f>
        <v>102</v>
      </c>
      <c r="B103" s="25" t="s">
        <v>88</v>
      </c>
      <c r="C103" s="26" t="s">
        <v>133</v>
      </c>
      <c r="D103" s="27">
        <v>2090</v>
      </c>
      <c r="E103" s="28">
        <v>2.285345443292623</v>
      </c>
      <c r="F103" s="29" t="str">
        <f>'Scalars5.10.22'!$B103&amp;'Scalars5.10.22'!$C103&amp;'Scalars5.10.22'!$D103</f>
        <v>elecTD_growthFactorSouthern Plains2090</v>
      </c>
    </row>
    <row r="104" spans="1:6" x14ac:dyDescent="0.25">
      <c r="A104" s="24">
        <f xml:space="preserve"> ROW( 'Scalars5.10.22'!$A104 ) - ROW( 'Scalars5.10.22'!$A$1 )</f>
        <v>103</v>
      </c>
      <c r="B104" s="25" t="s">
        <v>88</v>
      </c>
      <c r="C104" s="26" t="s">
        <v>134</v>
      </c>
      <c r="D104" s="27">
        <v>2010</v>
      </c>
      <c r="E104" s="28">
        <v>1.0208683927847335</v>
      </c>
      <c r="F104" s="29" t="str">
        <f>'Scalars5.10.22'!$B104&amp;'Scalars5.10.22'!$C104&amp;'Scalars5.10.22'!$D104</f>
        <v>elecTD_growthFactorSouthwest2010</v>
      </c>
    </row>
    <row r="105" spans="1:6" x14ac:dyDescent="0.25">
      <c r="A105" s="24">
        <f xml:space="preserve"> ROW( 'Scalars5.10.22'!$A105 ) - ROW( 'Scalars5.10.22'!$A$1 )</f>
        <v>104</v>
      </c>
      <c r="B105" s="25" t="s">
        <v>88</v>
      </c>
      <c r="C105" s="26" t="s">
        <v>134</v>
      </c>
      <c r="D105" s="27">
        <v>2015</v>
      </c>
      <c r="E105" s="28">
        <v>1.0351722781416266</v>
      </c>
      <c r="F105" s="29" t="str">
        <f>'Scalars5.10.22'!$B105&amp;'Scalars5.10.22'!$C105&amp;'Scalars5.10.22'!$D105</f>
        <v>elecTD_growthFactorSouthwest2015</v>
      </c>
    </row>
    <row r="106" spans="1:6" x14ac:dyDescent="0.25">
      <c r="A106" s="24">
        <f xml:space="preserve"> ROW( 'Scalars5.10.22'!$A106 ) - ROW( 'Scalars5.10.22'!$A$1 )</f>
        <v>105</v>
      </c>
      <c r="B106" s="25" t="s">
        <v>88</v>
      </c>
      <c r="C106" s="26" t="s">
        <v>134</v>
      </c>
      <c r="D106" s="27">
        <v>2020</v>
      </c>
      <c r="E106" s="28">
        <v>1.0945282187900018</v>
      </c>
      <c r="F106" s="29" t="str">
        <f>'Scalars5.10.22'!$B106&amp;'Scalars5.10.22'!$C106&amp;'Scalars5.10.22'!$D106</f>
        <v>elecTD_growthFactorSouthwest2020</v>
      </c>
    </row>
    <row r="107" spans="1:6" x14ac:dyDescent="0.25">
      <c r="A107" s="24">
        <f xml:space="preserve"> ROW( 'Scalars5.10.22'!$A107 ) - ROW( 'Scalars5.10.22'!$A$1 )</f>
        <v>106</v>
      </c>
      <c r="B107" s="25" t="s">
        <v>88</v>
      </c>
      <c r="C107" s="26" t="s">
        <v>134</v>
      </c>
      <c r="D107" s="27">
        <v>2025</v>
      </c>
      <c r="E107" s="28">
        <v>1.1525587828708936</v>
      </c>
      <c r="F107" s="29" t="str">
        <f>'Scalars5.10.22'!$B107&amp;'Scalars5.10.22'!$C107&amp;'Scalars5.10.22'!$D107</f>
        <v>elecTD_growthFactorSouthwest2025</v>
      </c>
    </row>
    <row r="108" spans="1:6" x14ac:dyDescent="0.25">
      <c r="A108" s="24">
        <f xml:space="preserve"> ROW( 'Scalars5.10.22'!$A108 ) - ROW( 'Scalars5.10.22'!$A$1 )</f>
        <v>107</v>
      </c>
      <c r="B108" s="25" t="s">
        <v>88</v>
      </c>
      <c r="C108" s="26" t="s">
        <v>134</v>
      </c>
      <c r="D108" s="27">
        <v>2030</v>
      </c>
      <c r="E108" s="28">
        <v>1.2047690332951762</v>
      </c>
      <c r="F108" s="29" t="str">
        <f>'Scalars5.10.22'!$B108&amp;'Scalars5.10.22'!$C108&amp;'Scalars5.10.22'!$D108</f>
        <v>elecTD_growthFactorSouthwest2030</v>
      </c>
    </row>
    <row r="109" spans="1:6" x14ac:dyDescent="0.25">
      <c r="A109" s="24">
        <f xml:space="preserve"> ROW( 'Scalars5.10.22'!$A109 ) - ROW( 'Scalars5.10.22'!$A$1 )</f>
        <v>108</v>
      </c>
      <c r="B109" s="25" t="s">
        <v>88</v>
      </c>
      <c r="C109" s="26" t="s">
        <v>134</v>
      </c>
      <c r="D109" s="27">
        <v>2035</v>
      </c>
      <c r="E109" s="28">
        <v>1.2818248682639293</v>
      </c>
      <c r="F109" s="29" t="str">
        <f>'Scalars5.10.22'!$B109&amp;'Scalars5.10.22'!$C109&amp;'Scalars5.10.22'!$D109</f>
        <v>elecTD_growthFactorSouthwest2035</v>
      </c>
    </row>
    <row r="110" spans="1:6" x14ac:dyDescent="0.25">
      <c r="A110" s="24">
        <f xml:space="preserve"> ROW( 'Scalars5.10.22'!$A110 ) - ROW( 'Scalars5.10.22'!$A$1 )</f>
        <v>109</v>
      </c>
      <c r="B110" s="25" t="s">
        <v>88</v>
      </c>
      <c r="C110" s="26" t="s">
        <v>134</v>
      </c>
      <c r="D110" s="27">
        <v>2040</v>
      </c>
      <c r="E110" s="28">
        <v>1.3763871187208185</v>
      </c>
      <c r="F110" s="29" t="str">
        <f>'Scalars5.10.22'!$B110&amp;'Scalars5.10.22'!$C110&amp;'Scalars5.10.22'!$D110</f>
        <v>elecTD_growthFactorSouthwest2040</v>
      </c>
    </row>
    <row r="111" spans="1:6" x14ac:dyDescent="0.25">
      <c r="A111" s="24">
        <f xml:space="preserve"> ROW( 'Scalars5.10.22'!$A111 ) - ROW( 'Scalars5.10.22'!$A$1 )</f>
        <v>110</v>
      </c>
      <c r="B111" s="25" t="s">
        <v>88</v>
      </c>
      <c r="C111" s="26" t="s">
        <v>134</v>
      </c>
      <c r="D111" s="27">
        <v>2045</v>
      </c>
      <c r="E111" s="28">
        <v>1.4766849591956177</v>
      </c>
      <c r="F111" s="29" t="str">
        <f>'Scalars5.10.22'!$B111&amp;'Scalars5.10.22'!$C111&amp;'Scalars5.10.22'!$D111</f>
        <v>elecTD_growthFactorSouthwest2045</v>
      </c>
    </row>
    <row r="112" spans="1:6" x14ac:dyDescent="0.25">
      <c r="A112" s="24">
        <f xml:space="preserve"> ROW( 'Scalars5.10.22'!$A112 ) - ROW( 'Scalars5.10.22'!$A$1 )</f>
        <v>111</v>
      </c>
      <c r="B112" s="25" t="s">
        <v>88</v>
      </c>
      <c r="C112" s="26" t="s">
        <v>134</v>
      </c>
      <c r="D112" s="27">
        <v>2050</v>
      </c>
      <c r="E112" s="28">
        <v>1.5738418117891251</v>
      </c>
      <c r="F112" s="29" t="str">
        <f>'Scalars5.10.22'!$B112&amp;'Scalars5.10.22'!$C112&amp;'Scalars5.10.22'!$D112</f>
        <v>elecTD_growthFactorSouthwest2050</v>
      </c>
    </row>
    <row r="113" spans="1:6" x14ac:dyDescent="0.25">
      <c r="A113" s="24">
        <f xml:space="preserve"> ROW( 'Scalars5.10.22'!$A113 ) - ROW( 'Scalars5.10.22'!$A$1 )</f>
        <v>112</v>
      </c>
      <c r="B113" s="25" t="s">
        <v>88</v>
      </c>
      <c r="C113" s="26" t="s">
        <v>134</v>
      </c>
      <c r="D113" s="27">
        <v>2055</v>
      </c>
      <c r="E113" s="28">
        <v>1.668930230962308</v>
      </c>
      <c r="F113" s="29" t="str">
        <f>'Scalars5.10.22'!$B113&amp;'Scalars5.10.22'!$C113&amp;'Scalars5.10.22'!$D113</f>
        <v>elecTD_growthFactorSouthwest2055</v>
      </c>
    </row>
    <row r="114" spans="1:6" x14ac:dyDescent="0.25">
      <c r="A114" s="24">
        <f xml:space="preserve"> ROW( 'Scalars5.10.22'!$A114 ) - ROW( 'Scalars5.10.22'!$A$1 )</f>
        <v>113</v>
      </c>
      <c r="B114" s="25" t="s">
        <v>88</v>
      </c>
      <c r="C114" s="26" t="s">
        <v>134</v>
      </c>
      <c r="D114" s="27">
        <v>2060</v>
      </c>
      <c r="E114" s="28">
        <v>1.7610171333527522</v>
      </c>
      <c r="F114" s="29" t="str">
        <f>'Scalars5.10.22'!$B114&amp;'Scalars5.10.22'!$C114&amp;'Scalars5.10.22'!$D114</f>
        <v>elecTD_growthFactorSouthwest2060</v>
      </c>
    </row>
    <row r="115" spans="1:6" x14ac:dyDescent="0.25">
      <c r="A115" s="24">
        <f xml:space="preserve"> ROW( 'Scalars5.10.22'!$A115 ) - ROW( 'Scalars5.10.22'!$A$1 )</f>
        <v>114</v>
      </c>
      <c r="B115" s="25" t="s">
        <v>88</v>
      </c>
      <c r="C115" s="26" t="s">
        <v>134</v>
      </c>
      <c r="D115" s="27">
        <v>2065</v>
      </c>
      <c r="E115" s="28">
        <v>1.8544783462835743</v>
      </c>
      <c r="F115" s="29" t="str">
        <f>'Scalars5.10.22'!$B115&amp;'Scalars5.10.22'!$C115&amp;'Scalars5.10.22'!$D115</f>
        <v>elecTD_growthFactorSouthwest2065</v>
      </c>
    </row>
    <row r="116" spans="1:6" x14ac:dyDescent="0.25">
      <c r="A116" s="24">
        <f xml:space="preserve"> ROW( 'Scalars5.10.22'!$A116 ) - ROW( 'Scalars5.10.22'!$A$1 )</f>
        <v>115</v>
      </c>
      <c r="B116" s="25" t="s">
        <v>88</v>
      </c>
      <c r="C116" s="26" t="s">
        <v>134</v>
      </c>
      <c r="D116" s="27">
        <v>2070</v>
      </c>
      <c r="E116" s="28">
        <v>1.9482541090483751</v>
      </c>
      <c r="F116" s="29" t="str">
        <f>'Scalars5.10.22'!$B116&amp;'Scalars5.10.22'!$C116&amp;'Scalars5.10.22'!$D116</f>
        <v>elecTD_growthFactorSouthwest2070</v>
      </c>
    </row>
    <row r="117" spans="1:6" x14ac:dyDescent="0.25">
      <c r="A117" s="24">
        <f xml:space="preserve"> ROW( 'Scalars5.10.22'!$A117 ) - ROW( 'Scalars5.10.22'!$A$1 )</f>
        <v>116</v>
      </c>
      <c r="B117" s="25" t="s">
        <v>88</v>
      </c>
      <c r="C117" s="26" t="s">
        <v>134</v>
      </c>
      <c r="D117" s="27">
        <v>2075</v>
      </c>
      <c r="E117" s="28">
        <v>2.0426564784059811</v>
      </c>
      <c r="F117" s="29" t="str">
        <f>'Scalars5.10.22'!$B117&amp;'Scalars5.10.22'!$C117&amp;'Scalars5.10.22'!$D117</f>
        <v>elecTD_growthFactorSouthwest2075</v>
      </c>
    </row>
    <row r="118" spans="1:6" x14ac:dyDescent="0.25">
      <c r="A118" s="24">
        <f xml:space="preserve"> ROW( 'Scalars5.10.22'!$A118 ) - ROW( 'Scalars5.10.22'!$A$1 )</f>
        <v>117</v>
      </c>
      <c r="B118" s="25" t="s">
        <v>88</v>
      </c>
      <c r="C118" s="26" t="s">
        <v>134</v>
      </c>
      <c r="D118" s="27">
        <v>2080</v>
      </c>
      <c r="E118" s="28">
        <v>2.1398004700309428</v>
      </c>
      <c r="F118" s="29" t="str">
        <f>'Scalars5.10.22'!$B118&amp;'Scalars5.10.22'!$C118&amp;'Scalars5.10.22'!$D118</f>
        <v>elecTD_growthFactorSouthwest2080</v>
      </c>
    </row>
    <row r="119" spans="1:6" x14ac:dyDescent="0.25">
      <c r="A119" s="24">
        <f xml:space="preserve"> ROW( 'Scalars5.10.22'!$A119 ) - ROW( 'Scalars5.10.22'!$A$1 )</f>
        <v>118</v>
      </c>
      <c r="B119" s="25" t="s">
        <v>88</v>
      </c>
      <c r="C119" s="26" t="s">
        <v>134</v>
      </c>
      <c r="D119" s="27">
        <v>2085</v>
      </c>
      <c r="E119" s="28">
        <v>2.2367138446697208</v>
      </c>
      <c r="F119" s="29" t="str">
        <f>'Scalars5.10.22'!$B119&amp;'Scalars5.10.22'!$C119&amp;'Scalars5.10.22'!$D119</f>
        <v>elecTD_growthFactorSouthwest2085</v>
      </c>
    </row>
    <row r="120" spans="1:6" x14ac:dyDescent="0.25">
      <c r="A120" s="24">
        <f xml:space="preserve"> ROW( 'Scalars5.10.22'!$A120 ) - ROW( 'Scalars5.10.22'!$A$1 )</f>
        <v>119</v>
      </c>
      <c r="B120" s="25" t="s">
        <v>88</v>
      </c>
      <c r="C120" s="26" t="s">
        <v>134</v>
      </c>
      <c r="D120" s="27">
        <v>2090</v>
      </c>
      <c r="E120" s="28">
        <v>2.328489856945906</v>
      </c>
      <c r="F120" s="29" t="str">
        <f>'Scalars5.10.22'!$B120&amp;'Scalars5.10.22'!$C120&amp;'Scalars5.10.22'!$D120</f>
        <v>elecTD_growthFactorSouthwest2090</v>
      </c>
    </row>
    <row r="121" spans="1:6" x14ac:dyDescent="0.25">
      <c r="A121" s="24">
        <f xml:space="preserve"> ROW( 'Scalars5.10.22'!$A121 ) - ROW( 'Scalars5.10.22'!$A$1 )</f>
        <v>120</v>
      </c>
      <c r="B121" s="25" t="s">
        <v>94</v>
      </c>
      <c r="C121" s="26" t="s">
        <v>135</v>
      </c>
      <c r="D121" s="27">
        <v>2010</v>
      </c>
      <c r="E121" s="28">
        <v>1</v>
      </c>
      <c r="F121" s="29" t="str">
        <f>'Scalars5.10.22'!$B121&amp;'Scalars5.10.22'!$C121&amp;'Scalars5.10.22'!$D121</f>
        <v>rail_growth_factorNational Total2010</v>
      </c>
    </row>
    <row r="122" spans="1:6" x14ac:dyDescent="0.25">
      <c r="A122" s="24">
        <f xml:space="preserve"> ROW( 'Scalars5.10.22'!$A122 ) - ROW( 'Scalars5.10.22'!$A$1 )</f>
        <v>121</v>
      </c>
      <c r="B122" s="25" t="s">
        <v>94</v>
      </c>
      <c r="C122" s="26" t="s">
        <v>135</v>
      </c>
      <c r="D122" s="27">
        <v>2015</v>
      </c>
      <c r="E122" s="28">
        <v>1.0994195408043481</v>
      </c>
      <c r="F122" s="29" t="str">
        <f>'Scalars5.10.22'!$B122&amp;'Scalars5.10.22'!$C122&amp;'Scalars5.10.22'!$D122</f>
        <v>rail_growth_factorNational Total2015</v>
      </c>
    </row>
    <row r="123" spans="1:6" x14ac:dyDescent="0.25">
      <c r="A123" s="24">
        <f xml:space="preserve"> ROW( 'Scalars5.10.22'!$A123 ) - ROW( 'Scalars5.10.22'!$A$1 )</f>
        <v>122</v>
      </c>
      <c r="B123" s="25" t="s">
        <v>94</v>
      </c>
      <c r="C123" s="26" t="s">
        <v>135</v>
      </c>
      <c r="D123" s="27">
        <v>2020</v>
      </c>
      <c r="E123" s="28">
        <v>1.240030554751842</v>
      </c>
      <c r="F123" s="29" t="str">
        <f>'Scalars5.10.22'!$B123&amp;'Scalars5.10.22'!$C123&amp;'Scalars5.10.22'!$D123</f>
        <v>rail_growth_factorNational Total2020</v>
      </c>
    </row>
    <row r="124" spans="1:6" x14ac:dyDescent="0.25">
      <c r="A124" s="24">
        <f xml:space="preserve"> ROW( 'Scalars5.10.22'!$A124 ) - ROW( 'Scalars5.10.22'!$A$1 )</f>
        <v>123</v>
      </c>
      <c r="B124" s="25" t="s">
        <v>94</v>
      </c>
      <c r="C124" s="26" t="s">
        <v>135</v>
      </c>
      <c r="D124" s="27">
        <v>2025</v>
      </c>
      <c r="E124" s="28">
        <v>1.3834017597996293</v>
      </c>
      <c r="F124" s="29" t="str">
        <f>'Scalars5.10.22'!$B124&amp;'Scalars5.10.22'!$C124&amp;'Scalars5.10.22'!$D124</f>
        <v>rail_growth_factorNational Total2025</v>
      </c>
    </row>
    <row r="125" spans="1:6" x14ac:dyDescent="0.25">
      <c r="A125" s="24">
        <f xml:space="preserve"> ROW( 'Scalars5.10.22'!$A125 ) - ROW( 'Scalars5.10.22'!$A$1 )</f>
        <v>124</v>
      </c>
      <c r="B125" s="25" t="s">
        <v>94</v>
      </c>
      <c r="C125" s="26" t="s">
        <v>135</v>
      </c>
      <c r="D125" s="27">
        <v>2030</v>
      </c>
      <c r="E125" s="28">
        <v>1.5347914429195662</v>
      </c>
      <c r="F125" s="29" t="str">
        <f>'Scalars5.10.22'!$B125&amp;'Scalars5.10.22'!$C125&amp;'Scalars5.10.22'!$D125</f>
        <v>rail_growth_factorNational Total2030</v>
      </c>
    </row>
    <row r="126" spans="1:6" x14ac:dyDescent="0.25">
      <c r="A126" s="24">
        <f xml:space="preserve"> ROW( 'Scalars5.10.22'!$A126 ) - ROW( 'Scalars5.10.22'!$A$1 )</f>
        <v>125</v>
      </c>
      <c r="B126" s="25" t="s">
        <v>94</v>
      </c>
      <c r="C126" s="26" t="s">
        <v>135</v>
      </c>
      <c r="D126" s="27">
        <v>2035</v>
      </c>
      <c r="E126" s="28">
        <v>1.6881543417151914</v>
      </c>
      <c r="F126" s="29" t="str">
        <f>'Scalars5.10.22'!$B126&amp;'Scalars5.10.22'!$C126&amp;'Scalars5.10.22'!$D126</f>
        <v>rail_growth_factorNational Total2035</v>
      </c>
    </row>
    <row r="127" spans="1:6" x14ac:dyDescent="0.25">
      <c r="A127" s="24">
        <f xml:space="preserve"> ROW( 'Scalars5.10.22'!$A127 ) - ROW( 'Scalars5.10.22'!$A$1 )</f>
        <v>126</v>
      </c>
      <c r="B127" s="25" t="s">
        <v>94</v>
      </c>
      <c r="C127" s="26" t="s">
        <v>135</v>
      </c>
      <c r="D127" s="27">
        <v>2040</v>
      </c>
      <c r="E127" s="28">
        <v>1.8682099204207656</v>
      </c>
      <c r="F127" s="29" t="str">
        <f>'Scalars5.10.22'!$B127&amp;'Scalars5.10.22'!$C127&amp;'Scalars5.10.22'!$D127</f>
        <v>rail_growth_factorNational Total2040</v>
      </c>
    </row>
    <row r="128" spans="1:6" x14ac:dyDescent="0.25">
      <c r="A128" s="24">
        <f xml:space="preserve"> ROW( 'Scalars5.10.22'!$A128 ) - ROW( 'Scalars5.10.22'!$A$1 )</f>
        <v>127</v>
      </c>
      <c r="B128" s="25" t="s">
        <v>94</v>
      </c>
      <c r="C128" s="26" t="s">
        <v>135</v>
      </c>
      <c r="D128" s="27">
        <v>2045</v>
      </c>
      <c r="E128" s="28">
        <v>2.0417690648932449</v>
      </c>
      <c r="F128" s="29" t="str">
        <f>'Scalars5.10.22'!$B128&amp;'Scalars5.10.22'!$C128&amp;'Scalars5.10.22'!$D128</f>
        <v>rail_growth_factorNational Total2045</v>
      </c>
    </row>
    <row r="129" spans="1:6" x14ac:dyDescent="0.25">
      <c r="A129" s="24">
        <f xml:space="preserve"> ROW( 'Scalars5.10.22'!$A129 ) - ROW( 'Scalars5.10.22'!$A$1 )</f>
        <v>128</v>
      </c>
      <c r="B129" s="25" t="s">
        <v>94</v>
      </c>
      <c r="C129" s="26" t="s">
        <v>135</v>
      </c>
      <c r="D129" s="27">
        <v>2050</v>
      </c>
      <c r="E129" s="28">
        <v>2.2266271199891796</v>
      </c>
      <c r="F129" s="29" t="str">
        <f>'Scalars5.10.22'!$B129&amp;'Scalars5.10.22'!$C129&amp;'Scalars5.10.22'!$D129</f>
        <v>rail_growth_factorNational Total2050</v>
      </c>
    </row>
    <row r="130" spans="1:6" x14ac:dyDescent="0.25">
      <c r="A130" s="24">
        <f xml:space="preserve"> ROW( 'Scalars5.10.22'!$A130 ) - ROW( 'Scalars5.10.22'!$A$1 )</f>
        <v>129</v>
      </c>
      <c r="B130" s="25" t="s">
        <v>94</v>
      </c>
      <c r="C130" s="26" t="s">
        <v>135</v>
      </c>
      <c r="D130" s="27">
        <v>2055</v>
      </c>
      <c r="E130" s="28">
        <v>2.4229520176583716</v>
      </c>
      <c r="F130" s="29" t="str">
        <f>'Scalars5.10.22'!$B130&amp;'Scalars5.10.22'!$C130&amp;'Scalars5.10.22'!$D130</f>
        <v>rail_growth_factorNational Total2055</v>
      </c>
    </row>
    <row r="131" spans="1:6" x14ac:dyDescent="0.25">
      <c r="A131" s="24">
        <f xml:space="preserve"> ROW( 'Scalars5.10.22'!$A131 ) - ROW( 'Scalars5.10.22'!$A$1 )</f>
        <v>130</v>
      </c>
      <c r="B131" s="25" t="s">
        <v>94</v>
      </c>
      <c r="C131" s="26" t="s">
        <v>135</v>
      </c>
      <c r="D131" s="27">
        <v>2060</v>
      </c>
      <c r="E131" s="28">
        <v>2.630750512985768</v>
      </c>
      <c r="F131" s="29" t="str">
        <f>'Scalars5.10.22'!$B131&amp;'Scalars5.10.22'!$C131&amp;'Scalars5.10.22'!$D131</f>
        <v>rail_growth_factorNational Total2060</v>
      </c>
    </row>
    <row r="132" spans="1:6" x14ac:dyDescent="0.25">
      <c r="A132" s="24">
        <f xml:space="preserve"> ROW( 'Scalars5.10.22'!$A132 ) - ROW( 'Scalars5.10.22'!$A$1 )</f>
        <v>131</v>
      </c>
      <c r="B132" s="25" t="s">
        <v>94</v>
      </c>
      <c r="C132" s="26" t="s">
        <v>135</v>
      </c>
      <c r="D132" s="27">
        <v>2065</v>
      </c>
      <c r="E132" s="28">
        <v>2.8499520581055315</v>
      </c>
      <c r="F132" s="29" t="str">
        <f>'Scalars5.10.22'!$B132&amp;'Scalars5.10.22'!$C132&amp;'Scalars5.10.22'!$D132</f>
        <v>rail_growth_factorNational Total2065</v>
      </c>
    </row>
    <row r="133" spans="1:6" x14ac:dyDescent="0.25">
      <c r="A133" s="24">
        <f xml:space="preserve"> ROW( 'Scalars5.10.22'!$A133 ) - ROW( 'Scalars5.10.22'!$A$1 )</f>
        <v>132</v>
      </c>
      <c r="B133" s="25" t="s">
        <v>94</v>
      </c>
      <c r="C133" s="26" t="s">
        <v>135</v>
      </c>
      <c r="D133" s="27">
        <v>2070</v>
      </c>
      <c r="E133" s="28">
        <v>3.0804171435837779</v>
      </c>
      <c r="F133" s="29" t="str">
        <f>'Scalars5.10.22'!$B133&amp;'Scalars5.10.22'!$C133&amp;'Scalars5.10.22'!$D133</f>
        <v>rail_growth_factorNational Total2070</v>
      </c>
    </row>
    <row r="134" spans="1:6" x14ac:dyDescent="0.25">
      <c r="A134" s="24">
        <f xml:space="preserve"> ROW( 'Scalars5.10.22'!$A134 ) - ROW( 'Scalars5.10.22'!$A$1 )</f>
        <v>133</v>
      </c>
      <c r="B134" s="25" t="s">
        <v>94</v>
      </c>
      <c r="C134" s="26" t="s">
        <v>135</v>
      </c>
      <c r="D134" s="27">
        <v>2075</v>
      </c>
      <c r="E134" s="28">
        <v>3.3218909879533709</v>
      </c>
      <c r="F134" s="29" t="str">
        <f>'Scalars5.10.22'!$B134&amp;'Scalars5.10.22'!$C134&amp;'Scalars5.10.22'!$D134</f>
        <v>rail_growth_factorNational Total2075</v>
      </c>
    </row>
    <row r="135" spans="1:6" x14ac:dyDescent="0.25">
      <c r="A135" s="24">
        <f xml:space="preserve"> ROW( 'Scalars5.10.22'!$A135 ) - ROW( 'Scalars5.10.22'!$A$1 )</f>
        <v>134</v>
      </c>
      <c r="B135" s="25" t="s">
        <v>94</v>
      </c>
      <c r="C135" s="26" t="s">
        <v>135</v>
      </c>
      <c r="D135" s="27">
        <v>2080</v>
      </c>
      <c r="E135" s="28">
        <v>3.573975138866349</v>
      </c>
      <c r="F135" s="29" t="str">
        <f>'Scalars5.10.22'!$B135&amp;'Scalars5.10.22'!$C135&amp;'Scalars5.10.22'!$D135</f>
        <v>rail_growth_factorNational Total2080</v>
      </c>
    </row>
    <row r="136" spans="1:6" x14ac:dyDescent="0.25">
      <c r="A136" s="24">
        <f xml:space="preserve"> ROW( 'Scalars5.10.22'!$A136 ) - ROW( 'Scalars5.10.22'!$A$1 )</f>
        <v>135</v>
      </c>
      <c r="B136" s="25" t="s">
        <v>94</v>
      </c>
      <c r="C136" s="26" t="s">
        <v>135</v>
      </c>
      <c r="D136" s="27">
        <v>2085</v>
      </c>
      <c r="E136" s="28">
        <v>3.8356588392421278</v>
      </c>
      <c r="F136" s="29" t="str">
        <f>'Scalars5.10.22'!$B136&amp;'Scalars5.10.22'!$C136&amp;'Scalars5.10.22'!$D136</f>
        <v>rail_growth_factorNational Total2085</v>
      </c>
    </row>
    <row r="137" spans="1:6" x14ac:dyDescent="0.25">
      <c r="A137" s="24">
        <f xml:space="preserve"> ROW( 'Scalars5.10.22'!$A137 ) - ROW( 'Scalars5.10.22'!$A$1 )</f>
        <v>136</v>
      </c>
      <c r="B137" s="25" t="s">
        <v>94</v>
      </c>
      <c r="C137" s="26" t="s">
        <v>135</v>
      </c>
      <c r="D137" s="27">
        <v>2090</v>
      </c>
      <c r="E137" s="28">
        <v>4.1073192653770096</v>
      </c>
      <c r="F137" s="29" t="str">
        <f>'Scalars5.10.22'!$B137&amp;'Scalars5.10.22'!$C137&amp;'Scalars5.10.22'!$D137</f>
        <v>rail_growth_factorNational Total2090</v>
      </c>
    </row>
    <row r="138" spans="1:6" x14ac:dyDescent="0.25">
      <c r="A138" s="24">
        <f xml:space="preserve"> ROW( 'Scalars5.10.22'!$A138 ) - ROW( 'Scalars5.10.22'!$A$1 )</f>
        <v>137</v>
      </c>
      <c r="B138" s="25" t="s">
        <v>136</v>
      </c>
      <c r="C138" s="26" t="s">
        <v>128</v>
      </c>
      <c r="D138" s="27">
        <v>2010</v>
      </c>
      <c r="E138" s="28">
        <v>0.99454040333758598</v>
      </c>
      <c r="F138" s="29" t="str">
        <f>'Scalars5.10.22'!$B138&amp;'Scalars5.10.22'!$C138&amp;'Scalars5.10.22'!$D138</f>
        <v>road_miles_and_pop_otherMidwest2010</v>
      </c>
    </row>
    <row r="139" spans="1:6" x14ac:dyDescent="0.25">
      <c r="A139" s="24">
        <f xml:space="preserve"> ROW( 'Scalars5.10.22'!$A139 ) - ROW( 'Scalars5.10.22'!$A$1 )</f>
        <v>138</v>
      </c>
      <c r="B139" s="25" t="s">
        <v>136</v>
      </c>
      <c r="C139" s="26" t="s">
        <v>128</v>
      </c>
      <c r="D139" s="27">
        <v>2015</v>
      </c>
      <c r="E139" s="28">
        <v>0.99676299424612524</v>
      </c>
      <c r="F139" s="29" t="str">
        <f>'Scalars5.10.22'!$B139&amp;'Scalars5.10.22'!$C139&amp;'Scalars5.10.22'!$D139</f>
        <v>road_miles_and_pop_otherMidwest2015</v>
      </c>
    </row>
    <row r="140" spans="1:6" x14ac:dyDescent="0.25">
      <c r="A140" s="24">
        <f xml:space="preserve"> ROW( 'Scalars5.10.22'!$A140 ) - ROW( 'Scalars5.10.22'!$A$1 )</f>
        <v>139</v>
      </c>
      <c r="B140" s="25" t="s">
        <v>136</v>
      </c>
      <c r="C140" s="26" t="s">
        <v>128</v>
      </c>
      <c r="D140" s="27">
        <v>2020</v>
      </c>
      <c r="E140" s="28">
        <v>1.0013412578359087</v>
      </c>
      <c r="F140" s="29" t="str">
        <f>'Scalars5.10.22'!$B140&amp;'Scalars5.10.22'!$C140&amp;'Scalars5.10.22'!$D140</f>
        <v>road_miles_and_pop_otherMidwest2020</v>
      </c>
    </row>
    <row r="141" spans="1:6" x14ac:dyDescent="0.25">
      <c r="A141" s="24">
        <f xml:space="preserve"> ROW( 'Scalars5.10.22'!$A141 ) - ROW( 'Scalars5.10.22'!$A$1 )</f>
        <v>140</v>
      </c>
      <c r="B141" s="25" t="s">
        <v>136</v>
      </c>
      <c r="C141" s="26" t="s">
        <v>128</v>
      </c>
      <c r="D141" s="27">
        <v>2025</v>
      </c>
      <c r="E141" s="28">
        <v>1.002632970476488</v>
      </c>
      <c r="F141" s="29" t="str">
        <f>'Scalars5.10.22'!$B141&amp;'Scalars5.10.22'!$C141&amp;'Scalars5.10.22'!$D141</f>
        <v>road_miles_and_pop_otherMidwest2025</v>
      </c>
    </row>
    <row r="142" spans="1:6" x14ac:dyDescent="0.25">
      <c r="A142" s="24">
        <f xml:space="preserve"> ROW( 'Scalars5.10.22'!$A142 ) - ROW( 'Scalars5.10.22'!$A$1 )</f>
        <v>141</v>
      </c>
      <c r="B142" s="25" t="s">
        <v>136</v>
      </c>
      <c r="C142" s="26" t="s">
        <v>128</v>
      </c>
      <c r="D142" s="27">
        <v>2030</v>
      </c>
      <c r="E142" s="28">
        <v>1.0079761234762086</v>
      </c>
      <c r="F142" s="29" t="str">
        <f>'Scalars5.10.22'!$B142&amp;'Scalars5.10.22'!$C142&amp;'Scalars5.10.22'!$D142</f>
        <v>road_miles_and_pop_otherMidwest2030</v>
      </c>
    </row>
    <row r="143" spans="1:6" x14ac:dyDescent="0.25">
      <c r="A143" s="24">
        <f xml:space="preserve"> ROW( 'Scalars5.10.22'!$A143 ) - ROW( 'Scalars5.10.22'!$A$1 )</f>
        <v>142</v>
      </c>
      <c r="B143" s="25" t="s">
        <v>136</v>
      </c>
      <c r="C143" s="26" t="s">
        <v>128</v>
      </c>
      <c r="D143" s="27">
        <v>2035</v>
      </c>
      <c r="E143" s="28">
        <v>1.0190666089559575</v>
      </c>
      <c r="F143" s="29" t="str">
        <f>'Scalars5.10.22'!$B143&amp;'Scalars5.10.22'!$C143&amp;'Scalars5.10.22'!$D143</f>
        <v>road_miles_and_pop_otherMidwest2035</v>
      </c>
    </row>
    <row r="144" spans="1:6" x14ac:dyDescent="0.25">
      <c r="A144" s="24">
        <f xml:space="preserve"> ROW( 'Scalars5.10.22'!$A144 ) - ROW( 'Scalars5.10.22'!$A$1 )</f>
        <v>143</v>
      </c>
      <c r="B144" s="25" t="s">
        <v>136</v>
      </c>
      <c r="C144" s="26" t="s">
        <v>128</v>
      </c>
      <c r="D144" s="27">
        <v>2040</v>
      </c>
      <c r="E144" s="28">
        <v>1.0195787950882123</v>
      </c>
      <c r="F144" s="29" t="str">
        <f>'Scalars5.10.22'!$B144&amp;'Scalars5.10.22'!$C144&amp;'Scalars5.10.22'!$D144</f>
        <v>road_miles_and_pop_otherMidwest2040</v>
      </c>
    </row>
    <row r="145" spans="1:6" x14ac:dyDescent="0.25">
      <c r="A145" s="24">
        <f xml:space="preserve"> ROW( 'Scalars5.10.22'!$A145 ) - ROW( 'Scalars5.10.22'!$A$1 )</f>
        <v>144</v>
      </c>
      <c r="B145" s="25" t="s">
        <v>136</v>
      </c>
      <c r="C145" s="26" t="s">
        <v>128</v>
      </c>
      <c r="D145" s="27">
        <v>2045</v>
      </c>
      <c r="E145" s="28">
        <v>1.0086650871210374</v>
      </c>
      <c r="F145" s="29" t="str">
        <f>'Scalars5.10.22'!$B145&amp;'Scalars5.10.22'!$C145&amp;'Scalars5.10.22'!$D145</f>
        <v>road_miles_and_pop_otherMidwest2045</v>
      </c>
    </row>
    <row r="146" spans="1:6" x14ac:dyDescent="0.25">
      <c r="A146" s="24">
        <f xml:space="preserve"> ROW( 'Scalars5.10.22'!$A146 ) - ROW( 'Scalars5.10.22'!$A$1 )</f>
        <v>145</v>
      </c>
      <c r="B146" s="25" t="s">
        <v>136</v>
      </c>
      <c r="C146" s="26" t="s">
        <v>128</v>
      </c>
      <c r="D146" s="27">
        <v>2050</v>
      </c>
      <c r="E146" s="28">
        <v>1.0151148024652346</v>
      </c>
      <c r="F146" s="29" t="str">
        <f>'Scalars5.10.22'!$B146&amp;'Scalars5.10.22'!$C146&amp;'Scalars5.10.22'!$D146</f>
        <v>road_miles_and_pop_otherMidwest2050</v>
      </c>
    </row>
    <row r="147" spans="1:6" x14ac:dyDescent="0.25">
      <c r="A147" s="24">
        <f xml:space="preserve"> ROW( 'Scalars5.10.22'!$A147 ) - ROW( 'Scalars5.10.22'!$A$1 )</f>
        <v>146</v>
      </c>
      <c r="B147" s="25" t="s">
        <v>136</v>
      </c>
      <c r="C147" s="26" t="s">
        <v>128</v>
      </c>
      <c r="D147" s="27">
        <v>2055</v>
      </c>
      <c r="E147" s="28">
        <v>1.0312840287688099</v>
      </c>
      <c r="F147" s="29" t="str">
        <f>'Scalars5.10.22'!$B147&amp;'Scalars5.10.22'!$C147&amp;'Scalars5.10.22'!$D147</f>
        <v>road_miles_and_pop_otherMidwest2055</v>
      </c>
    </row>
    <row r="148" spans="1:6" x14ac:dyDescent="0.25">
      <c r="A148" s="24">
        <f xml:space="preserve"> ROW( 'Scalars5.10.22'!$A148 ) - ROW( 'Scalars5.10.22'!$A$1 )</f>
        <v>147</v>
      </c>
      <c r="B148" s="25" t="s">
        <v>136</v>
      </c>
      <c r="C148" s="26" t="s">
        <v>128</v>
      </c>
      <c r="D148" s="27">
        <v>2060</v>
      </c>
      <c r="E148" s="28">
        <v>1.0303021323045445</v>
      </c>
      <c r="F148" s="29" t="str">
        <f>'Scalars5.10.22'!$B148&amp;'Scalars5.10.22'!$C148&amp;'Scalars5.10.22'!$D148</f>
        <v>road_miles_and_pop_otherMidwest2060</v>
      </c>
    </row>
    <row r="149" spans="1:6" x14ac:dyDescent="0.25">
      <c r="A149" s="24">
        <f xml:space="preserve"> ROW( 'Scalars5.10.22'!$A149 ) - ROW( 'Scalars5.10.22'!$A$1 )</f>
        <v>148</v>
      </c>
      <c r="B149" s="25" t="s">
        <v>136</v>
      </c>
      <c r="C149" s="26" t="s">
        <v>128</v>
      </c>
      <c r="D149" s="27">
        <v>2065</v>
      </c>
      <c r="E149" s="28">
        <v>1.0129466906129727</v>
      </c>
      <c r="F149" s="29" t="str">
        <f>'Scalars5.10.22'!$B149&amp;'Scalars5.10.22'!$C149&amp;'Scalars5.10.22'!$D149</f>
        <v>road_miles_and_pop_otherMidwest2065</v>
      </c>
    </row>
    <row r="150" spans="1:6" x14ac:dyDescent="0.25">
      <c r="A150" s="24">
        <f xml:space="preserve"> ROW( 'Scalars5.10.22'!$A150 ) - ROW( 'Scalars5.10.22'!$A$1 )</f>
        <v>149</v>
      </c>
      <c r="B150" s="25" t="s">
        <v>136</v>
      </c>
      <c r="C150" s="26" t="s">
        <v>128</v>
      </c>
      <c r="D150" s="27">
        <v>2070</v>
      </c>
      <c r="E150" s="28">
        <v>1.0212302962395869</v>
      </c>
      <c r="F150" s="29" t="str">
        <f>'Scalars5.10.22'!$B150&amp;'Scalars5.10.22'!$C150&amp;'Scalars5.10.22'!$D150</f>
        <v>road_miles_and_pop_otherMidwest2070</v>
      </c>
    </row>
    <row r="151" spans="1:6" x14ac:dyDescent="0.25">
      <c r="A151" s="24">
        <f xml:space="preserve"> ROW( 'Scalars5.10.22'!$A151 ) - ROW( 'Scalars5.10.22'!$A$1 )</f>
        <v>150</v>
      </c>
      <c r="B151" s="25" t="s">
        <v>136</v>
      </c>
      <c r="C151" s="26" t="s">
        <v>128</v>
      </c>
      <c r="D151" s="27">
        <v>2075</v>
      </c>
      <c r="E151" s="28">
        <v>1.0428491807193325</v>
      </c>
      <c r="F151" s="29" t="str">
        <f>'Scalars5.10.22'!$B151&amp;'Scalars5.10.22'!$C151&amp;'Scalars5.10.22'!$D151</f>
        <v>road_miles_and_pop_otherMidwest2075</v>
      </c>
    </row>
    <row r="152" spans="1:6" x14ac:dyDescent="0.25">
      <c r="A152" s="24">
        <f xml:space="preserve"> ROW( 'Scalars5.10.22'!$A152 ) - ROW( 'Scalars5.10.22'!$A$1 )</f>
        <v>151</v>
      </c>
      <c r="B152" s="25" t="s">
        <v>136</v>
      </c>
      <c r="C152" s="26" t="s">
        <v>128</v>
      </c>
      <c r="D152" s="27">
        <v>2080</v>
      </c>
      <c r="E152" s="28">
        <v>1.0408977680645259</v>
      </c>
      <c r="F152" s="29" t="str">
        <f>'Scalars5.10.22'!$B152&amp;'Scalars5.10.22'!$C152&amp;'Scalars5.10.22'!$D152</f>
        <v>road_miles_and_pop_otherMidwest2080</v>
      </c>
    </row>
    <row r="153" spans="1:6" x14ac:dyDescent="0.25">
      <c r="A153" s="24">
        <f xml:space="preserve"> ROW( 'Scalars5.10.22'!$A153 ) - ROW( 'Scalars5.10.22'!$A$1 )</f>
        <v>152</v>
      </c>
      <c r="B153" s="25" t="s">
        <v>136</v>
      </c>
      <c r="C153" s="26" t="s">
        <v>128</v>
      </c>
      <c r="D153" s="27">
        <v>2085</v>
      </c>
      <c r="E153" s="28">
        <v>1.0170293472732914</v>
      </c>
      <c r="F153" s="29" t="str">
        <f>'Scalars5.10.22'!$B153&amp;'Scalars5.10.22'!$C153&amp;'Scalars5.10.22'!$D153</f>
        <v>road_miles_and_pop_otherMidwest2085</v>
      </c>
    </row>
    <row r="154" spans="1:6" x14ac:dyDescent="0.25">
      <c r="A154" s="24">
        <f xml:space="preserve"> ROW( 'Scalars5.10.22'!$A154 ) - ROW( 'Scalars5.10.22'!$A$1 )</f>
        <v>153</v>
      </c>
      <c r="B154" s="25" t="s">
        <v>136</v>
      </c>
      <c r="C154" s="26" t="s">
        <v>128</v>
      </c>
      <c r="D154" s="27">
        <v>2090</v>
      </c>
      <c r="E154" s="28">
        <v>1.0268635341863712</v>
      </c>
      <c r="F154" s="29" t="str">
        <f>'Scalars5.10.22'!$B154&amp;'Scalars5.10.22'!$C154&amp;'Scalars5.10.22'!$D154</f>
        <v>road_miles_and_pop_otherMidwest2090</v>
      </c>
    </row>
    <row r="155" spans="1:6" x14ac:dyDescent="0.25">
      <c r="A155" s="24">
        <f xml:space="preserve"> ROW( 'Scalars5.10.22'!$A155 ) - ROW( 'Scalars5.10.22'!$A$1 )</f>
        <v>154</v>
      </c>
      <c r="B155" s="25" t="s">
        <v>136</v>
      </c>
      <c r="C155" s="26" t="s">
        <v>135</v>
      </c>
      <c r="D155" s="27">
        <v>2010</v>
      </c>
      <c r="E155" s="28">
        <v>0.97800238371372372</v>
      </c>
      <c r="F155" s="29" t="str">
        <f>'Scalars5.10.22'!$B155&amp;'Scalars5.10.22'!$C155&amp;'Scalars5.10.22'!$D155</f>
        <v>road_miles_and_pop_otherNational Total2010</v>
      </c>
    </row>
    <row r="156" spans="1:6" x14ac:dyDescent="0.25">
      <c r="A156" s="24">
        <f xml:space="preserve"> ROW( 'Scalars5.10.22'!$A156 ) - ROW( 'Scalars5.10.22'!$A$1 )</f>
        <v>155</v>
      </c>
      <c r="B156" s="25" t="s">
        <v>136</v>
      </c>
      <c r="C156" s="26" t="s">
        <v>135</v>
      </c>
      <c r="D156" s="27">
        <v>2015</v>
      </c>
      <c r="E156" s="28">
        <v>0.98983155206195428</v>
      </c>
      <c r="F156" s="29" t="str">
        <f>'Scalars5.10.22'!$B156&amp;'Scalars5.10.22'!$C156&amp;'Scalars5.10.22'!$D156</f>
        <v>road_miles_and_pop_otherNational Total2015</v>
      </c>
    </row>
    <row r="157" spans="1:6" x14ac:dyDescent="0.25">
      <c r="A157" s="24">
        <f xml:space="preserve"> ROW( 'Scalars5.10.22'!$A157 ) - ROW( 'Scalars5.10.22'!$A$1 )</f>
        <v>156</v>
      </c>
      <c r="B157" s="25" t="s">
        <v>136</v>
      </c>
      <c r="C157" s="26" t="s">
        <v>135</v>
      </c>
      <c r="D157" s="27">
        <v>2020</v>
      </c>
      <c r="E157" s="28">
        <v>1.0056275770387353</v>
      </c>
      <c r="F157" s="29" t="str">
        <f>'Scalars5.10.22'!$B157&amp;'Scalars5.10.22'!$C157&amp;'Scalars5.10.22'!$D157</f>
        <v>road_miles_and_pop_otherNational Total2020</v>
      </c>
    </row>
    <row r="158" spans="1:6" x14ac:dyDescent="0.25">
      <c r="A158" s="24">
        <f xml:space="preserve"> ROW( 'Scalars5.10.22'!$A158 ) - ROW( 'Scalars5.10.22'!$A$1 )</f>
        <v>157</v>
      </c>
      <c r="B158" s="25" t="s">
        <v>136</v>
      </c>
      <c r="C158" s="26" t="s">
        <v>135</v>
      </c>
      <c r="D158" s="27">
        <v>2025</v>
      </c>
      <c r="E158" s="28">
        <v>1.0197675500853718</v>
      </c>
      <c r="F158" s="29" t="str">
        <f>'Scalars5.10.22'!$B158&amp;'Scalars5.10.22'!$C158&amp;'Scalars5.10.22'!$D158</f>
        <v>road_miles_and_pop_otherNational Total2025</v>
      </c>
    </row>
    <row r="159" spans="1:6" x14ac:dyDescent="0.25">
      <c r="A159" s="24">
        <f xml:space="preserve"> ROW( 'Scalars5.10.22'!$A159 ) - ROW( 'Scalars5.10.22'!$A$1 )</f>
        <v>158</v>
      </c>
      <c r="B159" s="25" t="s">
        <v>136</v>
      </c>
      <c r="C159" s="26" t="s">
        <v>135</v>
      </c>
      <c r="D159" s="27">
        <v>2030</v>
      </c>
      <c r="E159" s="28">
        <v>1.0315485372432658</v>
      </c>
      <c r="F159" s="29" t="str">
        <f>'Scalars5.10.22'!$B159&amp;'Scalars5.10.22'!$C159&amp;'Scalars5.10.22'!$D159</f>
        <v>road_miles_and_pop_otherNational Total2030</v>
      </c>
    </row>
    <row r="160" spans="1:6" x14ac:dyDescent="0.25">
      <c r="A160" s="24">
        <f xml:space="preserve"> ROW( 'Scalars5.10.22'!$A160 ) - ROW( 'Scalars5.10.22'!$A$1 )</f>
        <v>159</v>
      </c>
      <c r="B160" s="25" t="s">
        <v>136</v>
      </c>
      <c r="C160" s="26" t="s">
        <v>135</v>
      </c>
      <c r="D160" s="27">
        <v>2035</v>
      </c>
      <c r="E160" s="28">
        <v>1.0559177172347918</v>
      </c>
      <c r="F160" s="29" t="str">
        <f>'Scalars5.10.22'!$B160&amp;'Scalars5.10.22'!$C160&amp;'Scalars5.10.22'!$D160</f>
        <v>road_miles_and_pop_otherNational Total2035</v>
      </c>
    </row>
    <row r="161" spans="1:6" x14ac:dyDescent="0.25">
      <c r="A161" s="24">
        <f xml:space="preserve"> ROW( 'Scalars5.10.22'!$A161 ) - ROW( 'Scalars5.10.22'!$A$1 )</f>
        <v>160</v>
      </c>
      <c r="B161" s="25" t="s">
        <v>136</v>
      </c>
      <c r="C161" s="26" t="s">
        <v>135</v>
      </c>
      <c r="D161" s="27">
        <v>2040</v>
      </c>
      <c r="E161" s="28">
        <v>1.0590821459064093</v>
      </c>
      <c r="F161" s="29" t="str">
        <f>'Scalars5.10.22'!$B161&amp;'Scalars5.10.22'!$C161&amp;'Scalars5.10.22'!$D161</f>
        <v>road_miles_and_pop_otherNational Total2040</v>
      </c>
    </row>
    <row r="162" spans="1:6" x14ac:dyDescent="0.25">
      <c r="A162" s="24">
        <f xml:space="preserve"> ROW( 'Scalars5.10.22'!$A162 ) - ROW( 'Scalars5.10.22'!$A$1 )</f>
        <v>161</v>
      </c>
      <c r="B162" s="25" t="s">
        <v>136</v>
      </c>
      <c r="C162" s="26" t="s">
        <v>135</v>
      </c>
      <c r="D162" s="27">
        <v>2045</v>
      </c>
      <c r="E162" s="28">
        <v>1.0652986497195616</v>
      </c>
      <c r="F162" s="29" t="str">
        <f>'Scalars5.10.22'!$B162&amp;'Scalars5.10.22'!$C162&amp;'Scalars5.10.22'!$D162</f>
        <v>road_miles_and_pop_otherNational Total2045</v>
      </c>
    </row>
    <row r="163" spans="1:6" x14ac:dyDescent="0.25">
      <c r="A163" s="24">
        <f xml:space="preserve"> ROW( 'Scalars5.10.22'!$A163 ) - ROW( 'Scalars5.10.22'!$A$1 )</f>
        <v>162</v>
      </c>
      <c r="B163" s="25" t="s">
        <v>136</v>
      </c>
      <c r="C163" s="26" t="s">
        <v>135</v>
      </c>
      <c r="D163" s="27">
        <v>2050</v>
      </c>
      <c r="E163" s="28">
        <v>1.0721793570589024</v>
      </c>
      <c r="F163" s="29" t="str">
        <f>'Scalars5.10.22'!$B163&amp;'Scalars5.10.22'!$C163&amp;'Scalars5.10.22'!$D163</f>
        <v>road_miles_and_pop_otherNational Total2050</v>
      </c>
    </row>
    <row r="164" spans="1:6" x14ac:dyDescent="0.25">
      <c r="A164" s="24">
        <f xml:space="preserve"> ROW( 'Scalars5.10.22'!$A164 ) - ROW( 'Scalars5.10.22'!$A$1 )</f>
        <v>163</v>
      </c>
      <c r="B164" s="25" t="s">
        <v>136</v>
      </c>
      <c r="C164" s="26" t="s">
        <v>135</v>
      </c>
      <c r="D164" s="27">
        <v>2055</v>
      </c>
      <c r="E164" s="28">
        <v>1.1079975842483651</v>
      </c>
      <c r="F164" s="29" t="str">
        <f>'Scalars5.10.22'!$B164&amp;'Scalars5.10.22'!$C164&amp;'Scalars5.10.22'!$D164</f>
        <v>road_miles_and_pop_otherNational Total2055</v>
      </c>
    </row>
    <row r="165" spans="1:6" x14ac:dyDescent="0.25">
      <c r="A165" s="24">
        <f xml:space="preserve"> ROW( 'Scalars5.10.22'!$A165 ) - ROW( 'Scalars5.10.22'!$A$1 )</f>
        <v>164</v>
      </c>
      <c r="B165" s="25" t="s">
        <v>136</v>
      </c>
      <c r="C165" s="26" t="s">
        <v>135</v>
      </c>
      <c r="D165" s="27">
        <v>2060</v>
      </c>
      <c r="E165" s="28">
        <v>1.0995518791251637</v>
      </c>
      <c r="F165" s="29" t="str">
        <f>'Scalars5.10.22'!$B165&amp;'Scalars5.10.22'!$C165&amp;'Scalars5.10.22'!$D165</f>
        <v>road_miles_and_pop_otherNational Total2060</v>
      </c>
    </row>
    <row r="166" spans="1:6" x14ac:dyDescent="0.25">
      <c r="A166" s="24">
        <f xml:space="preserve"> ROW( 'Scalars5.10.22'!$A166 ) - ROW( 'Scalars5.10.22'!$A$1 )</f>
        <v>165</v>
      </c>
      <c r="B166" s="25" t="s">
        <v>136</v>
      </c>
      <c r="C166" s="26" t="s">
        <v>135</v>
      </c>
      <c r="D166" s="27">
        <v>2065</v>
      </c>
      <c r="E166" s="28">
        <v>1.1022084524470082</v>
      </c>
      <c r="F166" s="29" t="str">
        <f>'Scalars5.10.22'!$B166&amp;'Scalars5.10.22'!$C166&amp;'Scalars5.10.22'!$D166</f>
        <v>road_miles_and_pop_otherNational Total2065</v>
      </c>
    </row>
    <row r="167" spans="1:6" x14ac:dyDescent="0.25">
      <c r="A167" s="24">
        <f xml:space="preserve"> ROW( 'Scalars5.10.22'!$A167 ) - ROW( 'Scalars5.10.22'!$A$1 )</f>
        <v>166</v>
      </c>
      <c r="B167" s="25" t="s">
        <v>136</v>
      </c>
      <c r="C167" s="26" t="s">
        <v>135</v>
      </c>
      <c r="D167" s="27">
        <v>2070</v>
      </c>
      <c r="E167" s="28">
        <v>1.1072976975408788</v>
      </c>
      <c r="F167" s="29" t="str">
        <f>'Scalars5.10.22'!$B167&amp;'Scalars5.10.22'!$C167&amp;'Scalars5.10.22'!$D167</f>
        <v>road_miles_and_pop_otherNational Total2070</v>
      </c>
    </row>
    <row r="168" spans="1:6" x14ac:dyDescent="0.25">
      <c r="A168" s="24">
        <f xml:space="preserve"> ROW( 'Scalars5.10.22'!$A168 ) - ROW( 'Scalars5.10.22'!$A$1 )</f>
        <v>167</v>
      </c>
      <c r="B168" s="25" t="s">
        <v>136</v>
      </c>
      <c r="C168" s="26" t="s">
        <v>135</v>
      </c>
      <c r="D168" s="27">
        <v>2075</v>
      </c>
      <c r="E168" s="28">
        <v>1.1546973768678432</v>
      </c>
      <c r="F168" s="29" t="str">
        <f>'Scalars5.10.22'!$B168&amp;'Scalars5.10.22'!$C168&amp;'Scalars5.10.22'!$D168</f>
        <v>road_miles_and_pop_otherNational Total2075</v>
      </c>
    </row>
    <row r="169" spans="1:6" x14ac:dyDescent="0.25">
      <c r="A169" s="24">
        <f xml:space="preserve"> ROW( 'Scalars5.10.22'!$A169 ) - ROW( 'Scalars5.10.22'!$A$1 )</f>
        <v>168</v>
      </c>
      <c r="B169" s="25" t="s">
        <v>136</v>
      </c>
      <c r="C169" s="26" t="s">
        <v>135</v>
      </c>
      <c r="D169" s="27">
        <v>2080</v>
      </c>
      <c r="E169" s="28">
        <v>1.1357863068508682</v>
      </c>
      <c r="F169" s="29" t="str">
        <f>'Scalars5.10.22'!$B169&amp;'Scalars5.10.22'!$C169&amp;'Scalars5.10.22'!$D169</f>
        <v>road_miles_and_pop_otherNational Total2080</v>
      </c>
    </row>
    <row r="170" spans="1:6" x14ac:dyDescent="0.25">
      <c r="A170" s="24">
        <f xml:space="preserve"> ROW( 'Scalars5.10.22'!$A170 ) - ROW( 'Scalars5.10.22'!$A$1 )</f>
        <v>169</v>
      </c>
      <c r="B170" s="25" t="s">
        <v>136</v>
      </c>
      <c r="C170" s="26" t="s">
        <v>135</v>
      </c>
      <c r="D170" s="27">
        <v>2085</v>
      </c>
      <c r="E170" s="28">
        <v>1.1338851727648136</v>
      </c>
      <c r="F170" s="29" t="str">
        <f>'Scalars5.10.22'!$B170&amp;'Scalars5.10.22'!$C170&amp;'Scalars5.10.22'!$D170</f>
        <v>road_miles_and_pop_otherNational Total2085</v>
      </c>
    </row>
    <row r="171" spans="1:6" x14ac:dyDescent="0.25">
      <c r="A171" s="24">
        <f xml:space="preserve"> ROW( 'Scalars5.10.22'!$A171 ) - ROW( 'Scalars5.10.22'!$A$1 )</f>
        <v>170</v>
      </c>
      <c r="B171" s="25" t="s">
        <v>136</v>
      </c>
      <c r="C171" s="26" t="s">
        <v>135</v>
      </c>
      <c r="D171" s="27">
        <v>2090</v>
      </c>
      <c r="E171" s="28">
        <v>1.1348221300780281</v>
      </c>
      <c r="F171" s="29" t="str">
        <f>'Scalars5.10.22'!$B171&amp;'Scalars5.10.22'!$C171&amp;'Scalars5.10.22'!$D171</f>
        <v>road_miles_and_pop_otherNational Total2090</v>
      </c>
    </row>
    <row r="172" spans="1:6" x14ac:dyDescent="0.25">
      <c r="A172" s="24">
        <f xml:space="preserve"> ROW( 'Scalars5.10.22'!$A172 ) - ROW( 'Scalars5.10.22'!$A$1 )</f>
        <v>171</v>
      </c>
      <c r="B172" s="25" t="s">
        <v>136</v>
      </c>
      <c r="C172" s="26" t="s">
        <v>129</v>
      </c>
      <c r="D172" s="27">
        <v>2010</v>
      </c>
      <c r="E172" s="28">
        <v>0.99023383966653411</v>
      </c>
      <c r="F172" s="29" t="str">
        <f>'Scalars5.10.22'!$B172&amp;'Scalars5.10.22'!$C172&amp;'Scalars5.10.22'!$D172</f>
        <v>road_miles_and_pop_otherNortheast2010</v>
      </c>
    </row>
    <row r="173" spans="1:6" x14ac:dyDescent="0.25">
      <c r="A173" s="24">
        <f xml:space="preserve"> ROW( 'Scalars5.10.22'!$A173 ) - ROW( 'Scalars5.10.22'!$A$1 )</f>
        <v>172</v>
      </c>
      <c r="B173" s="25" t="s">
        <v>136</v>
      </c>
      <c r="C173" s="26" t="s">
        <v>129</v>
      </c>
      <c r="D173" s="27">
        <v>2015</v>
      </c>
      <c r="E173" s="28">
        <v>0.99716303579511667</v>
      </c>
      <c r="F173" s="29" t="str">
        <f>'Scalars5.10.22'!$B173&amp;'Scalars5.10.22'!$C173&amp;'Scalars5.10.22'!$D173</f>
        <v>road_miles_and_pop_otherNortheast2015</v>
      </c>
    </row>
    <row r="174" spans="1:6" x14ac:dyDescent="0.25">
      <c r="A174" s="24">
        <f xml:space="preserve"> ROW( 'Scalars5.10.22'!$A174 ) - ROW( 'Scalars5.10.22'!$A$1 )</f>
        <v>173</v>
      </c>
      <c r="B174" s="25" t="s">
        <v>136</v>
      </c>
      <c r="C174" s="26" t="s">
        <v>129</v>
      </c>
      <c r="D174" s="27">
        <v>2020</v>
      </c>
      <c r="E174" s="28">
        <v>1.0003865995961321</v>
      </c>
      <c r="F174" s="29" t="str">
        <f>'Scalars5.10.22'!$B174&amp;'Scalars5.10.22'!$C174&amp;'Scalars5.10.22'!$D174</f>
        <v>road_miles_and_pop_otherNortheast2020</v>
      </c>
    </row>
    <row r="175" spans="1:6" x14ac:dyDescent="0.25">
      <c r="A175" s="24">
        <f xml:space="preserve"> ROW( 'Scalars5.10.22'!$A175 ) - ROW( 'Scalars5.10.22'!$A$1 )</f>
        <v>174</v>
      </c>
      <c r="B175" s="25" t="s">
        <v>136</v>
      </c>
      <c r="C175" s="26" t="s">
        <v>129</v>
      </c>
      <c r="D175" s="27">
        <v>2025</v>
      </c>
      <c r="E175" s="28">
        <v>1.0033561442912082</v>
      </c>
      <c r="F175" s="29" t="str">
        <f>'Scalars5.10.22'!$B175&amp;'Scalars5.10.22'!$C175&amp;'Scalars5.10.22'!$D175</f>
        <v>road_miles_and_pop_otherNortheast2025</v>
      </c>
    </row>
    <row r="176" spans="1:6" x14ac:dyDescent="0.25">
      <c r="A176" s="24">
        <f xml:space="preserve"> ROW( 'Scalars5.10.22'!$A176 ) - ROW( 'Scalars5.10.22'!$A$1 )</f>
        <v>175</v>
      </c>
      <c r="B176" s="25" t="s">
        <v>136</v>
      </c>
      <c r="C176" s="26" t="s">
        <v>129</v>
      </c>
      <c r="D176" s="27">
        <v>2030</v>
      </c>
      <c r="E176" s="28">
        <v>1.0111776722111161</v>
      </c>
      <c r="F176" s="29" t="str">
        <f>'Scalars5.10.22'!$B176&amp;'Scalars5.10.22'!$C176&amp;'Scalars5.10.22'!$D176</f>
        <v>road_miles_and_pop_otherNortheast2030</v>
      </c>
    </row>
    <row r="177" spans="1:6" x14ac:dyDescent="0.25">
      <c r="A177" s="24">
        <f xml:space="preserve"> ROW( 'Scalars5.10.22'!$A177 ) - ROW( 'Scalars5.10.22'!$A$1 )</f>
        <v>176</v>
      </c>
      <c r="B177" s="25" t="s">
        <v>136</v>
      </c>
      <c r="C177" s="26" t="s">
        <v>129</v>
      </c>
      <c r="D177" s="27">
        <v>2035</v>
      </c>
      <c r="E177" s="28">
        <v>1.0111174157488945</v>
      </c>
      <c r="F177" s="29" t="str">
        <f>'Scalars5.10.22'!$B177&amp;'Scalars5.10.22'!$C177&amp;'Scalars5.10.22'!$D177</f>
        <v>road_miles_and_pop_otherNortheast2035</v>
      </c>
    </row>
    <row r="178" spans="1:6" x14ac:dyDescent="0.25">
      <c r="A178" s="24">
        <f xml:space="preserve"> ROW( 'Scalars5.10.22'!$A178 ) - ROW( 'Scalars5.10.22'!$A$1 )</f>
        <v>177</v>
      </c>
      <c r="B178" s="25" t="s">
        <v>136</v>
      </c>
      <c r="C178" s="26" t="s">
        <v>129</v>
      </c>
      <c r="D178" s="27">
        <v>2040</v>
      </c>
      <c r="E178" s="28">
        <v>1.0118118562367719</v>
      </c>
      <c r="F178" s="29" t="str">
        <f>'Scalars5.10.22'!$B178&amp;'Scalars5.10.22'!$C178&amp;'Scalars5.10.22'!$D178</f>
        <v>road_miles_and_pop_otherNortheast2040</v>
      </c>
    </row>
    <row r="179" spans="1:6" x14ac:dyDescent="0.25">
      <c r="A179" s="24">
        <f xml:space="preserve"> ROW( 'Scalars5.10.22'!$A179 ) - ROW( 'Scalars5.10.22'!$A$1 )</f>
        <v>178</v>
      </c>
      <c r="B179" s="25" t="s">
        <v>136</v>
      </c>
      <c r="C179" s="26" t="s">
        <v>129</v>
      </c>
      <c r="D179" s="27">
        <v>2045</v>
      </c>
      <c r="E179" s="28">
        <v>1.0052039663284758</v>
      </c>
      <c r="F179" s="29" t="str">
        <f>'Scalars5.10.22'!$B179&amp;'Scalars5.10.22'!$C179&amp;'Scalars5.10.22'!$D179</f>
        <v>road_miles_and_pop_otherNortheast2045</v>
      </c>
    </row>
    <row r="180" spans="1:6" x14ac:dyDescent="0.25">
      <c r="A180" s="24">
        <f xml:space="preserve"> ROW( 'Scalars5.10.22'!$A180 ) - ROW( 'Scalars5.10.22'!$A$1 )</f>
        <v>179</v>
      </c>
      <c r="B180" s="25" t="s">
        <v>136</v>
      </c>
      <c r="C180" s="26" t="s">
        <v>129</v>
      </c>
      <c r="D180" s="27">
        <v>2050</v>
      </c>
      <c r="E180" s="28">
        <v>1.0198417631328545</v>
      </c>
      <c r="F180" s="29" t="str">
        <f>'Scalars5.10.22'!$B180&amp;'Scalars5.10.22'!$C180&amp;'Scalars5.10.22'!$D180</f>
        <v>road_miles_and_pop_otherNortheast2050</v>
      </c>
    </row>
    <row r="181" spans="1:6" x14ac:dyDescent="0.25">
      <c r="A181" s="24">
        <f xml:space="preserve"> ROW( 'Scalars5.10.22'!$A181 ) - ROW( 'Scalars5.10.22'!$A$1 )</f>
        <v>180</v>
      </c>
      <c r="B181" s="25" t="s">
        <v>136</v>
      </c>
      <c r="C181" s="26" t="s">
        <v>129</v>
      </c>
      <c r="D181" s="27">
        <v>2055</v>
      </c>
      <c r="E181" s="28">
        <v>1.0161679459814084</v>
      </c>
      <c r="F181" s="29" t="str">
        <f>'Scalars5.10.22'!$B181&amp;'Scalars5.10.22'!$C181&amp;'Scalars5.10.22'!$D181</f>
        <v>road_miles_and_pop_otherNortheast2055</v>
      </c>
    </row>
    <row r="182" spans="1:6" x14ac:dyDescent="0.25">
      <c r="A182" s="24">
        <f xml:space="preserve"> ROW( 'Scalars5.10.22'!$A182 ) - ROW( 'Scalars5.10.22'!$A$1 )</f>
        <v>181</v>
      </c>
      <c r="B182" s="25" t="s">
        <v>136</v>
      </c>
      <c r="C182" s="26" t="s">
        <v>129</v>
      </c>
      <c r="D182" s="27">
        <v>2060</v>
      </c>
      <c r="E182" s="28">
        <v>1.0170248993836557</v>
      </c>
      <c r="F182" s="29" t="str">
        <f>'Scalars5.10.22'!$B182&amp;'Scalars5.10.22'!$C182&amp;'Scalars5.10.22'!$D182</f>
        <v>road_miles_and_pop_otherNortheast2060</v>
      </c>
    </row>
    <row r="183" spans="1:6" x14ac:dyDescent="0.25">
      <c r="A183" s="24">
        <f xml:space="preserve"> ROW( 'Scalars5.10.22'!$A183 ) - ROW( 'Scalars5.10.22'!$A$1 )</f>
        <v>182</v>
      </c>
      <c r="B183" s="25" t="s">
        <v>136</v>
      </c>
      <c r="C183" s="26" t="s">
        <v>129</v>
      </c>
      <c r="D183" s="27">
        <v>2065</v>
      </c>
      <c r="E183" s="28">
        <v>1.0062854108138162</v>
      </c>
      <c r="F183" s="29" t="str">
        <f>'Scalars5.10.22'!$B183&amp;'Scalars5.10.22'!$C183&amp;'Scalars5.10.22'!$D183</f>
        <v>road_miles_and_pop_otherNortheast2065</v>
      </c>
    </row>
    <row r="184" spans="1:6" x14ac:dyDescent="0.25">
      <c r="A184" s="24">
        <f xml:space="preserve"> ROW( 'Scalars5.10.22'!$A184 ) - ROW( 'Scalars5.10.22'!$A$1 )</f>
        <v>183</v>
      </c>
      <c r="B184" s="25" t="s">
        <v>136</v>
      </c>
      <c r="C184" s="26" t="s">
        <v>129</v>
      </c>
      <c r="D184" s="27">
        <v>2070</v>
      </c>
      <c r="E184" s="28">
        <v>1.0261687255672129</v>
      </c>
      <c r="F184" s="29" t="str">
        <f>'Scalars5.10.22'!$B184&amp;'Scalars5.10.22'!$C184&amp;'Scalars5.10.22'!$D184</f>
        <v>road_miles_and_pop_otherNortheast2070</v>
      </c>
    </row>
    <row r="185" spans="1:6" x14ac:dyDescent="0.25">
      <c r="A185" s="24">
        <f xml:space="preserve"> ROW( 'Scalars5.10.22'!$A185 ) - ROW( 'Scalars5.10.22'!$A$1 )</f>
        <v>184</v>
      </c>
      <c r="B185" s="25" t="s">
        <v>136</v>
      </c>
      <c r="C185" s="26" t="s">
        <v>129</v>
      </c>
      <c r="D185" s="27">
        <v>2075</v>
      </c>
      <c r="E185" s="28">
        <v>1.0220443942725634</v>
      </c>
      <c r="F185" s="29" t="str">
        <f>'Scalars5.10.22'!$B185&amp;'Scalars5.10.22'!$C185&amp;'Scalars5.10.22'!$D185</f>
        <v>road_miles_and_pop_otherNortheast2075</v>
      </c>
    </row>
    <row r="186" spans="1:6" x14ac:dyDescent="0.25">
      <c r="A186" s="24">
        <f xml:space="preserve"> ROW( 'Scalars5.10.22'!$A186 ) - ROW( 'Scalars5.10.22'!$A$1 )</f>
        <v>185</v>
      </c>
      <c r="B186" s="25" t="s">
        <v>136</v>
      </c>
      <c r="C186" s="26" t="s">
        <v>129</v>
      </c>
      <c r="D186" s="27">
        <v>2080</v>
      </c>
      <c r="E186" s="28">
        <v>1.0241027273706445</v>
      </c>
      <c r="F186" s="29" t="str">
        <f>'Scalars5.10.22'!$B186&amp;'Scalars5.10.22'!$C186&amp;'Scalars5.10.22'!$D186</f>
        <v>road_miles_and_pop_otherNortheast2080</v>
      </c>
    </row>
    <row r="187" spans="1:6" x14ac:dyDescent="0.25">
      <c r="A187" s="24">
        <f xml:space="preserve"> ROW( 'Scalars5.10.22'!$A187 ) - ROW( 'Scalars5.10.22'!$A$1 )</f>
        <v>186</v>
      </c>
      <c r="B187" s="25" t="s">
        <v>136</v>
      </c>
      <c r="C187" s="26" t="s">
        <v>129</v>
      </c>
      <c r="D187" s="27">
        <v>2085</v>
      </c>
      <c r="E187" s="28">
        <v>1.0086767857843446</v>
      </c>
      <c r="F187" s="29" t="str">
        <f>'Scalars5.10.22'!$B187&amp;'Scalars5.10.22'!$C187&amp;'Scalars5.10.22'!$D187</f>
        <v>road_miles_and_pop_otherNortheast2085</v>
      </c>
    </row>
    <row r="188" spans="1:6" x14ac:dyDescent="0.25">
      <c r="A188" s="24">
        <f xml:space="preserve"> ROW( 'Scalars5.10.22'!$A188 ) - ROW( 'Scalars5.10.22'!$A$1 )</f>
        <v>187</v>
      </c>
      <c r="B188" s="25" t="s">
        <v>136</v>
      </c>
      <c r="C188" s="26" t="s">
        <v>129</v>
      </c>
      <c r="D188" s="27">
        <v>2090</v>
      </c>
      <c r="E188" s="28">
        <v>1.0321195456068475</v>
      </c>
      <c r="F188" s="29" t="str">
        <f>'Scalars5.10.22'!$B188&amp;'Scalars5.10.22'!$C188&amp;'Scalars5.10.22'!$D188</f>
        <v>road_miles_and_pop_otherNortheast2090</v>
      </c>
    </row>
    <row r="189" spans="1:6" x14ac:dyDescent="0.25">
      <c r="A189" s="24">
        <f xml:space="preserve"> ROW( 'Scalars5.10.22'!$A189 ) - ROW( 'Scalars5.10.22'!$A$1 )</f>
        <v>188</v>
      </c>
      <c r="B189" s="25" t="s">
        <v>136</v>
      </c>
      <c r="C189" s="26" t="s">
        <v>130</v>
      </c>
      <c r="D189" s="27">
        <v>2010</v>
      </c>
      <c r="E189" s="28">
        <v>0.9898689169579169</v>
      </c>
      <c r="F189" s="29" t="str">
        <f>'Scalars5.10.22'!$B189&amp;'Scalars5.10.22'!$C189&amp;'Scalars5.10.22'!$D189</f>
        <v>road_miles_and_pop_otherNorthern Plains2010</v>
      </c>
    </row>
    <row r="190" spans="1:6" x14ac:dyDescent="0.25">
      <c r="A190" s="24">
        <f xml:space="preserve"> ROW( 'Scalars5.10.22'!$A190 ) - ROW( 'Scalars5.10.22'!$A$1 )</f>
        <v>189</v>
      </c>
      <c r="B190" s="25" t="s">
        <v>136</v>
      </c>
      <c r="C190" s="26" t="s">
        <v>130</v>
      </c>
      <c r="D190" s="27">
        <v>2015</v>
      </c>
      <c r="E190" s="28">
        <v>0.99679240794480761</v>
      </c>
      <c r="F190" s="29" t="str">
        <f>'Scalars5.10.22'!$B190&amp;'Scalars5.10.22'!$C190&amp;'Scalars5.10.22'!$D190</f>
        <v>road_miles_and_pop_otherNorthern Plains2015</v>
      </c>
    </row>
    <row r="191" spans="1:6" x14ac:dyDescent="0.25">
      <c r="A191" s="24">
        <f xml:space="preserve"> ROW( 'Scalars5.10.22'!$A191 ) - ROW( 'Scalars5.10.22'!$A$1 )</f>
        <v>190</v>
      </c>
      <c r="B191" s="25" t="s">
        <v>136</v>
      </c>
      <c r="C191" s="26" t="s">
        <v>130</v>
      </c>
      <c r="D191" s="27">
        <v>2020</v>
      </c>
      <c r="E191" s="28">
        <v>1.0030349291791438</v>
      </c>
      <c r="F191" s="29" t="str">
        <f>'Scalars5.10.22'!$B191&amp;'Scalars5.10.22'!$C191&amp;'Scalars5.10.22'!$D191</f>
        <v>road_miles_and_pop_otherNorthern Plains2020</v>
      </c>
    </row>
    <row r="192" spans="1:6" x14ac:dyDescent="0.25">
      <c r="A192" s="24">
        <f xml:space="preserve"> ROW( 'Scalars5.10.22'!$A192 ) - ROW( 'Scalars5.10.22'!$A$1 )</f>
        <v>191</v>
      </c>
      <c r="B192" s="25" t="s">
        <v>136</v>
      </c>
      <c r="C192" s="26" t="s">
        <v>130</v>
      </c>
      <c r="D192" s="27">
        <v>2025</v>
      </c>
      <c r="E192" s="28">
        <v>1.0102314669151875</v>
      </c>
      <c r="F192" s="29" t="str">
        <f>'Scalars5.10.22'!$B192&amp;'Scalars5.10.22'!$C192&amp;'Scalars5.10.22'!$D192</f>
        <v>road_miles_and_pop_otherNorthern Plains2025</v>
      </c>
    </row>
    <row r="193" spans="1:6" x14ac:dyDescent="0.25">
      <c r="A193" s="24">
        <f xml:space="preserve"> ROW( 'Scalars5.10.22'!$A193 ) - ROW( 'Scalars5.10.22'!$A$1 )</f>
        <v>192</v>
      </c>
      <c r="B193" s="25" t="s">
        <v>136</v>
      </c>
      <c r="C193" s="26" t="s">
        <v>130</v>
      </c>
      <c r="D193" s="27">
        <v>2030</v>
      </c>
      <c r="E193" s="28">
        <v>1.0138668089280458</v>
      </c>
      <c r="F193" s="29" t="str">
        <f>'Scalars5.10.22'!$B193&amp;'Scalars5.10.22'!$C193&amp;'Scalars5.10.22'!$D193</f>
        <v>road_miles_and_pop_otherNorthern Plains2030</v>
      </c>
    </row>
    <row r="194" spans="1:6" x14ac:dyDescent="0.25">
      <c r="A194" s="24">
        <f xml:space="preserve"> ROW( 'Scalars5.10.22'!$A194 ) - ROW( 'Scalars5.10.22'!$A$1 )</f>
        <v>193</v>
      </c>
      <c r="B194" s="25" t="s">
        <v>136</v>
      </c>
      <c r="C194" s="26" t="s">
        <v>130</v>
      </c>
      <c r="D194" s="27">
        <v>2035</v>
      </c>
      <c r="E194" s="28">
        <v>1.0176808542235198</v>
      </c>
      <c r="F194" s="29" t="str">
        <f>'Scalars5.10.22'!$B194&amp;'Scalars5.10.22'!$C194&amp;'Scalars5.10.22'!$D194</f>
        <v>road_miles_and_pop_otherNorthern Plains2035</v>
      </c>
    </row>
    <row r="195" spans="1:6" x14ac:dyDescent="0.25">
      <c r="A195" s="24">
        <f xml:space="preserve"> ROW( 'Scalars5.10.22'!$A195 ) - ROW( 'Scalars5.10.22'!$A$1 )</f>
        <v>194</v>
      </c>
      <c r="B195" s="25" t="s">
        <v>136</v>
      </c>
      <c r="C195" s="26" t="s">
        <v>130</v>
      </c>
      <c r="D195" s="27">
        <v>2040</v>
      </c>
      <c r="E195" s="28">
        <v>1.0245172706743115</v>
      </c>
      <c r="F195" s="29" t="str">
        <f>'Scalars5.10.22'!$B195&amp;'Scalars5.10.22'!$C195&amp;'Scalars5.10.22'!$D195</f>
        <v>road_miles_and_pop_otherNorthern Plains2040</v>
      </c>
    </row>
    <row r="196" spans="1:6" x14ac:dyDescent="0.25">
      <c r="A196" s="24">
        <f xml:space="preserve"> ROW( 'Scalars5.10.22'!$A196 ) - ROW( 'Scalars5.10.22'!$A$1 )</f>
        <v>195</v>
      </c>
      <c r="B196" s="25" t="s">
        <v>136</v>
      </c>
      <c r="C196" s="26" t="s">
        <v>130</v>
      </c>
      <c r="D196" s="27">
        <v>2045</v>
      </c>
      <c r="E196" s="28">
        <v>1.0287689844014944</v>
      </c>
      <c r="F196" s="29" t="str">
        <f>'Scalars5.10.22'!$B196&amp;'Scalars5.10.22'!$C196&amp;'Scalars5.10.22'!$D196</f>
        <v>road_miles_and_pop_otherNorthern Plains2045</v>
      </c>
    </row>
    <row r="197" spans="1:6" x14ac:dyDescent="0.25">
      <c r="A197" s="24">
        <f xml:space="preserve"> ROW( 'Scalars5.10.22'!$A197 ) - ROW( 'Scalars5.10.22'!$A$1 )</f>
        <v>196</v>
      </c>
      <c r="B197" s="25" t="s">
        <v>136</v>
      </c>
      <c r="C197" s="26" t="s">
        <v>130</v>
      </c>
      <c r="D197" s="27">
        <v>2050</v>
      </c>
      <c r="E197" s="28">
        <v>1.0277447034337934</v>
      </c>
      <c r="F197" s="29" t="str">
        <f>'Scalars5.10.22'!$B197&amp;'Scalars5.10.22'!$C197&amp;'Scalars5.10.22'!$D197</f>
        <v>road_miles_and_pop_otherNorthern Plains2050</v>
      </c>
    </row>
    <row r="198" spans="1:6" x14ac:dyDescent="0.25">
      <c r="A198" s="24">
        <f xml:space="preserve"> ROW( 'Scalars5.10.22'!$A198 ) - ROW( 'Scalars5.10.22'!$A$1 )</f>
        <v>197</v>
      </c>
      <c r="B198" s="25" t="s">
        <v>136</v>
      </c>
      <c r="C198" s="26" t="s">
        <v>130</v>
      </c>
      <c r="D198" s="27">
        <v>2055</v>
      </c>
      <c r="E198" s="28">
        <v>1.0250860869122387</v>
      </c>
      <c r="F198" s="29" t="str">
        <f>'Scalars5.10.22'!$B198&amp;'Scalars5.10.22'!$C198&amp;'Scalars5.10.22'!$D198</f>
        <v>road_miles_and_pop_otherNorthern Plains2055</v>
      </c>
    </row>
    <row r="199" spans="1:6" x14ac:dyDescent="0.25">
      <c r="A199" s="24">
        <f xml:space="preserve"> ROW( 'Scalars5.10.22'!$A199 ) - ROW( 'Scalars5.10.22'!$A$1 )</f>
        <v>198</v>
      </c>
      <c r="B199" s="25" t="s">
        <v>136</v>
      </c>
      <c r="C199" s="26" t="s">
        <v>130</v>
      </c>
      <c r="D199" s="27">
        <v>2060</v>
      </c>
      <c r="E199" s="28">
        <v>1.032647711461929</v>
      </c>
      <c r="F199" s="29" t="str">
        <f>'Scalars5.10.22'!$B199&amp;'Scalars5.10.22'!$C199&amp;'Scalars5.10.22'!$D199</f>
        <v>road_miles_and_pop_otherNorthern Plains2060</v>
      </c>
    </row>
    <row r="200" spans="1:6" x14ac:dyDescent="0.25">
      <c r="A200" s="24">
        <f xml:space="preserve"> ROW( 'Scalars5.10.22'!$A200 ) - ROW( 'Scalars5.10.22'!$A$1 )</f>
        <v>199</v>
      </c>
      <c r="B200" s="25" t="s">
        <v>136</v>
      </c>
      <c r="C200" s="26" t="s">
        <v>130</v>
      </c>
      <c r="D200" s="27">
        <v>2065</v>
      </c>
      <c r="E200" s="28">
        <v>1.0412033271121681</v>
      </c>
      <c r="F200" s="29" t="str">
        <f>'Scalars5.10.22'!$B200&amp;'Scalars5.10.22'!$C200&amp;'Scalars5.10.22'!$D200</f>
        <v>road_miles_and_pop_otherNorthern Plains2065</v>
      </c>
    </row>
    <row r="201" spans="1:6" x14ac:dyDescent="0.25">
      <c r="A201" s="24">
        <f xml:space="preserve"> ROW( 'Scalars5.10.22'!$A201 ) - ROW( 'Scalars5.10.22'!$A$1 )</f>
        <v>200</v>
      </c>
      <c r="B201" s="25" t="s">
        <v>136</v>
      </c>
      <c r="C201" s="26" t="s">
        <v>130</v>
      </c>
      <c r="D201" s="27">
        <v>2070</v>
      </c>
      <c r="E201" s="28">
        <v>1.0403063149393112</v>
      </c>
      <c r="F201" s="29" t="str">
        <f>'Scalars5.10.22'!$B201&amp;'Scalars5.10.22'!$C201&amp;'Scalars5.10.22'!$D201</f>
        <v>road_miles_and_pop_otherNorthern Plains2070</v>
      </c>
    </row>
    <row r="202" spans="1:6" x14ac:dyDescent="0.25">
      <c r="A202" s="24">
        <f xml:space="preserve"> ROW( 'Scalars5.10.22'!$A202 ) - ROW( 'Scalars5.10.22'!$A$1 )</f>
        <v>201</v>
      </c>
      <c r="B202" s="25" t="s">
        <v>136</v>
      </c>
      <c r="C202" s="26" t="s">
        <v>130</v>
      </c>
      <c r="D202" s="27">
        <v>2075</v>
      </c>
      <c r="E202" s="28">
        <v>1.0331882817864475</v>
      </c>
      <c r="F202" s="29" t="str">
        <f>'Scalars5.10.22'!$B202&amp;'Scalars5.10.22'!$C202&amp;'Scalars5.10.22'!$D202</f>
        <v>road_miles_and_pop_otherNorthern Plains2075</v>
      </c>
    </row>
    <row r="203" spans="1:6" x14ac:dyDescent="0.25">
      <c r="A203" s="24">
        <f xml:space="preserve"> ROW( 'Scalars5.10.22'!$A203 ) - ROW( 'Scalars5.10.22'!$A$1 )</f>
        <v>202</v>
      </c>
      <c r="B203" s="25" t="s">
        <v>136</v>
      </c>
      <c r="C203" s="26" t="s">
        <v>130</v>
      </c>
      <c r="D203" s="27">
        <v>2080</v>
      </c>
      <c r="E203" s="28">
        <v>1.0407548217756586</v>
      </c>
      <c r="F203" s="29" t="str">
        <f>'Scalars5.10.22'!$B203&amp;'Scalars5.10.22'!$C203&amp;'Scalars5.10.22'!$D203</f>
        <v>road_miles_and_pop_otherNorthern Plains2080</v>
      </c>
    </row>
    <row r="204" spans="1:6" x14ac:dyDescent="0.25">
      <c r="A204" s="24">
        <f xml:space="preserve"> ROW( 'Scalars5.10.22'!$A204 ) - ROW( 'Scalars5.10.22'!$A$1 )</f>
        <v>203</v>
      </c>
      <c r="B204" s="25" t="s">
        <v>136</v>
      </c>
      <c r="C204" s="26" t="s">
        <v>130</v>
      </c>
      <c r="D204" s="27">
        <v>2085</v>
      </c>
      <c r="E204" s="28">
        <v>1.0519929834833939</v>
      </c>
      <c r="F204" s="29" t="str">
        <f>'Scalars5.10.22'!$B204&amp;'Scalars5.10.22'!$C204&amp;'Scalars5.10.22'!$D204</f>
        <v>road_miles_and_pop_otherNorthern Plains2085</v>
      </c>
    </row>
    <row r="205" spans="1:6" x14ac:dyDescent="0.25">
      <c r="A205" s="24">
        <f xml:space="preserve"> ROW( 'Scalars5.10.22'!$A205 ) - ROW( 'Scalars5.10.22'!$A$1 )</f>
        <v>204</v>
      </c>
      <c r="B205" s="25" t="s">
        <v>136</v>
      </c>
      <c r="C205" s="26" t="s">
        <v>130</v>
      </c>
      <c r="D205" s="27">
        <v>2090</v>
      </c>
      <c r="E205" s="28">
        <v>1.0518428748252653</v>
      </c>
      <c r="F205" s="29" t="str">
        <f>'Scalars5.10.22'!$B205&amp;'Scalars5.10.22'!$C205&amp;'Scalars5.10.22'!$D205</f>
        <v>road_miles_and_pop_otherNorthern Plains2090</v>
      </c>
    </row>
    <row r="206" spans="1:6" x14ac:dyDescent="0.25">
      <c r="A206" s="24">
        <f xml:space="preserve"> ROW( 'Scalars5.10.22'!$A206 ) - ROW( 'Scalars5.10.22'!$A$1 )</f>
        <v>205</v>
      </c>
      <c r="B206" s="25" t="s">
        <v>136</v>
      </c>
      <c r="C206" s="26" t="s">
        <v>131</v>
      </c>
      <c r="D206" s="27">
        <v>2010</v>
      </c>
      <c r="E206" s="28">
        <v>0.99438317012394328</v>
      </c>
      <c r="F206" s="29" t="str">
        <f>'Scalars5.10.22'!$B206&amp;'Scalars5.10.22'!$C206&amp;'Scalars5.10.22'!$D206</f>
        <v>road_miles_and_pop_otherNorthwest2010</v>
      </c>
    </row>
    <row r="207" spans="1:6" x14ac:dyDescent="0.25">
      <c r="A207" s="24">
        <f xml:space="preserve"> ROW( 'Scalars5.10.22'!$A207 ) - ROW( 'Scalars5.10.22'!$A$1 )</f>
        <v>206</v>
      </c>
      <c r="B207" s="25" t="s">
        <v>136</v>
      </c>
      <c r="C207" s="26" t="s">
        <v>131</v>
      </c>
      <c r="D207" s="27">
        <v>2015</v>
      </c>
      <c r="E207" s="28">
        <v>0.99808440818584954</v>
      </c>
      <c r="F207" s="29" t="str">
        <f>'Scalars5.10.22'!$B207&amp;'Scalars5.10.22'!$C207&amp;'Scalars5.10.22'!$D207</f>
        <v>road_miles_and_pop_otherNorthwest2015</v>
      </c>
    </row>
    <row r="208" spans="1:6" x14ac:dyDescent="0.25">
      <c r="A208" s="24">
        <f xml:space="preserve"> ROW( 'Scalars5.10.22'!$A208 ) - ROW( 'Scalars5.10.22'!$A$1 )</f>
        <v>207</v>
      </c>
      <c r="B208" s="25" t="s">
        <v>136</v>
      </c>
      <c r="C208" s="26" t="s">
        <v>131</v>
      </c>
      <c r="D208" s="27">
        <v>2020</v>
      </c>
      <c r="E208" s="28">
        <v>1.0019567460587548</v>
      </c>
      <c r="F208" s="29" t="str">
        <f>'Scalars5.10.22'!$B208&amp;'Scalars5.10.22'!$C208&amp;'Scalars5.10.22'!$D208</f>
        <v>road_miles_and_pop_otherNorthwest2020</v>
      </c>
    </row>
    <row r="209" spans="1:6" x14ac:dyDescent="0.25">
      <c r="A209" s="24">
        <f xml:space="preserve"> ROW( 'Scalars5.10.22'!$A209 ) - ROW( 'Scalars5.10.22'!$A$1 )</f>
        <v>208</v>
      </c>
      <c r="B209" s="25" t="s">
        <v>136</v>
      </c>
      <c r="C209" s="26" t="s">
        <v>131</v>
      </c>
      <c r="D209" s="27">
        <v>2025</v>
      </c>
      <c r="E209" s="28">
        <v>1.0087815619012046</v>
      </c>
      <c r="F209" s="29" t="str">
        <f>'Scalars5.10.22'!$B209&amp;'Scalars5.10.22'!$C209&amp;'Scalars5.10.22'!$D209</f>
        <v>road_miles_and_pop_otherNorthwest2025</v>
      </c>
    </row>
    <row r="210" spans="1:6" x14ac:dyDescent="0.25">
      <c r="A210" s="24">
        <f xml:space="preserve"> ROW( 'Scalars5.10.22'!$A210 ) - ROW( 'Scalars5.10.22'!$A$1 )</f>
        <v>209</v>
      </c>
      <c r="B210" s="25" t="s">
        <v>136</v>
      </c>
      <c r="C210" s="26" t="s">
        <v>131</v>
      </c>
      <c r="D210" s="27">
        <v>2030</v>
      </c>
      <c r="E210" s="28">
        <v>1.005873368943712</v>
      </c>
      <c r="F210" s="29" t="str">
        <f>'Scalars5.10.22'!$B210&amp;'Scalars5.10.22'!$C210&amp;'Scalars5.10.22'!$D210</f>
        <v>road_miles_and_pop_otherNorthwest2030</v>
      </c>
    </row>
    <row r="211" spans="1:6" x14ac:dyDescent="0.25">
      <c r="A211" s="24">
        <f xml:space="preserve"> ROW( 'Scalars5.10.22'!$A211 ) - ROW( 'Scalars5.10.22'!$A$1 )</f>
        <v>210</v>
      </c>
      <c r="B211" s="25" t="s">
        <v>136</v>
      </c>
      <c r="C211" s="26" t="s">
        <v>131</v>
      </c>
      <c r="D211" s="27">
        <v>2035</v>
      </c>
      <c r="E211" s="28">
        <v>1.0285272877240228</v>
      </c>
      <c r="F211" s="29" t="str">
        <f>'Scalars5.10.22'!$B211&amp;'Scalars5.10.22'!$C211&amp;'Scalars5.10.22'!$D211</f>
        <v>road_miles_and_pop_otherNorthwest2035</v>
      </c>
    </row>
    <row r="212" spans="1:6" x14ac:dyDescent="0.25">
      <c r="A212" s="24">
        <f xml:space="preserve"> ROW( 'Scalars5.10.22'!$A212 ) - ROW( 'Scalars5.10.22'!$A$1 )</f>
        <v>211</v>
      </c>
      <c r="B212" s="25" t="s">
        <v>136</v>
      </c>
      <c r="C212" s="26" t="s">
        <v>131</v>
      </c>
      <c r="D212" s="27">
        <v>2040</v>
      </c>
      <c r="E212" s="28">
        <v>1.0323022299700617</v>
      </c>
      <c r="F212" s="29" t="str">
        <f>'Scalars5.10.22'!$B212&amp;'Scalars5.10.22'!$C212&amp;'Scalars5.10.22'!$D212</f>
        <v>road_miles_and_pop_otherNorthwest2040</v>
      </c>
    </row>
    <row r="213" spans="1:6" x14ac:dyDescent="0.25">
      <c r="A213" s="24">
        <f xml:space="preserve"> ROW( 'Scalars5.10.22'!$A213 ) - ROW( 'Scalars5.10.22'!$A$1 )</f>
        <v>212</v>
      </c>
      <c r="B213" s="25" t="s">
        <v>136</v>
      </c>
      <c r="C213" s="26" t="s">
        <v>131</v>
      </c>
      <c r="D213" s="27">
        <v>2045</v>
      </c>
      <c r="E213" s="28">
        <v>1.0281397443665665</v>
      </c>
      <c r="F213" s="29" t="str">
        <f>'Scalars5.10.22'!$B213&amp;'Scalars5.10.22'!$C213&amp;'Scalars5.10.22'!$D213</f>
        <v>road_miles_and_pop_otherNorthwest2045</v>
      </c>
    </row>
    <row r="214" spans="1:6" x14ac:dyDescent="0.25">
      <c r="A214" s="24">
        <f xml:space="preserve"> ROW( 'Scalars5.10.22'!$A214 ) - ROW( 'Scalars5.10.22'!$A$1 )</f>
        <v>213</v>
      </c>
      <c r="B214" s="25" t="s">
        <v>136</v>
      </c>
      <c r="C214" s="26" t="s">
        <v>131</v>
      </c>
      <c r="D214" s="27">
        <v>2050</v>
      </c>
      <c r="E214" s="28">
        <v>1.0078694741009382</v>
      </c>
      <c r="F214" s="29" t="str">
        <f>'Scalars5.10.22'!$B214&amp;'Scalars5.10.22'!$C214&amp;'Scalars5.10.22'!$D214</f>
        <v>road_miles_and_pop_otherNorthwest2050</v>
      </c>
    </row>
    <row r="215" spans="1:6" x14ac:dyDescent="0.25">
      <c r="A215" s="24">
        <f xml:space="preserve"> ROW( 'Scalars5.10.22'!$A215 ) - ROW( 'Scalars5.10.22'!$A$1 )</f>
        <v>214</v>
      </c>
      <c r="B215" s="25" t="s">
        <v>136</v>
      </c>
      <c r="C215" s="26" t="s">
        <v>131</v>
      </c>
      <c r="D215" s="27">
        <v>2055</v>
      </c>
      <c r="E215" s="28">
        <v>1.0459238642735686</v>
      </c>
      <c r="F215" s="29" t="str">
        <f>'Scalars5.10.22'!$B215&amp;'Scalars5.10.22'!$C215&amp;'Scalars5.10.22'!$D215</f>
        <v>road_miles_and_pop_otherNorthwest2055</v>
      </c>
    </row>
    <row r="216" spans="1:6" x14ac:dyDescent="0.25">
      <c r="A216" s="24">
        <f xml:space="preserve"> ROW( 'Scalars5.10.22'!$A216 ) - ROW( 'Scalars5.10.22'!$A$1 )</f>
        <v>215</v>
      </c>
      <c r="B216" s="25" t="s">
        <v>136</v>
      </c>
      <c r="C216" s="26" t="s">
        <v>131</v>
      </c>
      <c r="D216" s="27">
        <v>2060</v>
      </c>
      <c r="E216" s="28">
        <v>1.0521939269426688</v>
      </c>
      <c r="F216" s="29" t="str">
        <f>'Scalars5.10.22'!$B216&amp;'Scalars5.10.22'!$C216&amp;'Scalars5.10.22'!$D216</f>
        <v>road_miles_and_pop_otherNorthwest2060</v>
      </c>
    </row>
    <row r="217" spans="1:6" x14ac:dyDescent="0.25">
      <c r="A217" s="24">
        <f xml:space="preserve"> ROW( 'Scalars5.10.22'!$A217 ) - ROW( 'Scalars5.10.22'!$A$1 )</f>
        <v>216</v>
      </c>
      <c r="B217" s="25" t="s">
        <v>136</v>
      </c>
      <c r="C217" s="26" t="s">
        <v>131</v>
      </c>
      <c r="D217" s="27">
        <v>2065</v>
      </c>
      <c r="E217" s="28">
        <v>1.0452330137454748</v>
      </c>
      <c r="F217" s="29" t="str">
        <f>'Scalars5.10.22'!$B217&amp;'Scalars5.10.22'!$C217&amp;'Scalars5.10.22'!$D217</f>
        <v>road_miles_and_pop_otherNorthwest2065</v>
      </c>
    </row>
    <row r="218" spans="1:6" x14ac:dyDescent="0.25">
      <c r="A218" s="24">
        <f xml:space="preserve"> ROW( 'Scalars5.10.22'!$A218 ) - ROW( 'Scalars5.10.22'!$A$1 )</f>
        <v>217</v>
      </c>
      <c r="B218" s="25" t="s">
        <v>136</v>
      </c>
      <c r="C218" s="26" t="s">
        <v>131</v>
      </c>
      <c r="D218" s="27">
        <v>2070</v>
      </c>
      <c r="E218" s="28">
        <v>1.0114022692441811</v>
      </c>
      <c r="F218" s="29" t="str">
        <f>'Scalars5.10.22'!$B218&amp;'Scalars5.10.22'!$C218&amp;'Scalars5.10.22'!$D218</f>
        <v>road_miles_and_pop_otherNorthwest2070</v>
      </c>
    </row>
    <row r="219" spans="1:6" x14ac:dyDescent="0.25">
      <c r="A219" s="24">
        <f xml:space="preserve"> ROW( 'Scalars5.10.22'!$A219 ) - ROW( 'Scalars5.10.22'!$A$1 )</f>
        <v>218</v>
      </c>
      <c r="B219" s="25" t="s">
        <v>136</v>
      </c>
      <c r="C219" s="26" t="s">
        <v>131</v>
      </c>
      <c r="D219" s="27">
        <v>2075</v>
      </c>
      <c r="E219" s="28">
        <v>1.0613516131958538</v>
      </c>
      <c r="F219" s="29" t="str">
        <f>'Scalars5.10.22'!$B219&amp;'Scalars5.10.22'!$C219&amp;'Scalars5.10.22'!$D219</f>
        <v>road_miles_and_pop_otherNorthwest2075</v>
      </c>
    </row>
    <row r="220" spans="1:6" x14ac:dyDescent="0.25">
      <c r="A220" s="24">
        <f xml:space="preserve"> ROW( 'Scalars5.10.22'!$A220 ) - ROW( 'Scalars5.10.22'!$A$1 )</f>
        <v>219</v>
      </c>
      <c r="B220" s="25" t="s">
        <v>136</v>
      </c>
      <c r="C220" s="26" t="s">
        <v>131</v>
      </c>
      <c r="D220" s="27">
        <v>2080</v>
      </c>
      <c r="E220" s="28">
        <v>1.0701318013138865</v>
      </c>
      <c r="F220" s="29" t="str">
        <f>'Scalars5.10.22'!$B220&amp;'Scalars5.10.22'!$C220&amp;'Scalars5.10.22'!$D220</f>
        <v>road_miles_and_pop_otherNorthwest2080</v>
      </c>
    </row>
    <row r="221" spans="1:6" x14ac:dyDescent="0.25">
      <c r="A221" s="24">
        <f xml:space="preserve"> ROW( 'Scalars5.10.22'!$A221 ) - ROW( 'Scalars5.10.22'!$A$1 )</f>
        <v>220</v>
      </c>
      <c r="B221" s="25" t="s">
        <v>136</v>
      </c>
      <c r="C221" s="26" t="s">
        <v>131</v>
      </c>
      <c r="D221" s="27">
        <v>2085</v>
      </c>
      <c r="E221" s="28">
        <v>1.061974472025617</v>
      </c>
      <c r="F221" s="29" t="str">
        <f>'Scalars5.10.22'!$B221&amp;'Scalars5.10.22'!$C221&amp;'Scalars5.10.22'!$D221</f>
        <v>road_miles_and_pop_otherNorthwest2085</v>
      </c>
    </row>
    <row r="222" spans="1:6" x14ac:dyDescent="0.25">
      <c r="A222" s="24">
        <f xml:space="preserve"> ROW( 'Scalars5.10.22'!$A222 ) - ROW( 'Scalars5.10.22'!$A$1 )</f>
        <v>221</v>
      </c>
      <c r="B222" s="25" t="s">
        <v>136</v>
      </c>
      <c r="C222" s="26" t="s">
        <v>131</v>
      </c>
      <c r="D222" s="27">
        <v>2090</v>
      </c>
      <c r="E222" s="28">
        <v>1.016953861942552</v>
      </c>
      <c r="F222" s="29" t="str">
        <f>'Scalars5.10.22'!$B222&amp;'Scalars5.10.22'!$C222&amp;'Scalars5.10.22'!$D222</f>
        <v>road_miles_and_pop_otherNorthwest2090</v>
      </c>
    </row>
    <row r="223" spans="1:6" x14ac:dyDescent="0.25">
      <c r="A223" s="24">
        <f xml:space="preserve"> ROW( 'Scalars5.10.22'!$A223 ) - ROW( 'Scalars5.10.22'!$A$1 )</f>
        <v>222</v>
      </c>
      <c r="B223" s="25" t="s">
        <v>136</v>
      </c>
      <c r="C223" s="26" t="s">
        <v>132</v>
      </c>
      <c r="D223" s="27">
        <v>2010</v>
      </c>
      <c r="E223" s="28">
        <v>0.97649139760687809</v>
      </c>
      <c r="F223" s="29" t="str">
        <f>'Scalars5.10.22'!$B223&amp;'Scalars5.10.22'!$C223&amp;'Scalars5.10.22'!$D223</f>
        <v>road_miles_and_pop_otherSoutheast2010</v>
      </c>
    </row>
    <row r="224" spans="1:6" x14ac:dyDescent="0.25">
      <c r="A224" s="24">
        <f xml:space="preserve"> ROW( 'Scalars5.10.22'!$A224 ) - ROW( 'Scalars5.10.22'!$A$1 )</f>
        <v>223</v>
      </c>
      <c r="B224" s="25" t="s">
        <v>136</v>
      </c>
      <c r="C224" s="26" t="s">
        <v>132</v>
      </c>
      <c r="D224" s="27">
        <v>2015</v>
      </c>
      <c r="E224" s="28">
        <v>0.9897408169866857</v>
      </c>
      <c r="F224" s="29" t="str">
        <f>'Scalars5.10.22'!$B224&amp;'Scalars5.10.22'!$C224&amp;'Scalars5.10.22'!$D224</f>
        <v>road_miles_and_pop_otherSoutheast2015</v>
      </c>
    </row>
    <row r="225" spans="1:6" x14ac:dyDescent="0.25">
      <c r="A225" s="24">
        <f xml:space="preserve"> ROW( 'Scalars5.10.22'!$A225 ) - ROW( 'Scalars5.10.22'!$A$1 )</f>
        <v>224</v>
      </c>
      <c r="B225" s="25" t="s">
        <v>136</v>
      </c>
      <c r="C225" s="26" t="s">
        <v>132</v>
      </c>
      <c r="D225" s="27">
        <v>2020</v>
      </c>
      <c r="E225" s="28">
        <v>1.005909905702014</v>
      </c>
      <c r="F225" s="29" t="str">
        <f>'Scalars5.10.22'!$B225&amp;'Scalars5.10.22'!$C225&amp;'Scalars5.10.22'!$D225</f>
        <v>road_miles_and_pop_otherSoutheast2020</v>
      </c>
    </row>
    <row r="226" spans="1:6" x14ac:dyDescent="0.25">
      <c r="A226" s="24">
        <f xml:space="preserve"> ROW( 'Scalars5.10.22'!$A226 ) - ROW( 'Scalars5.10.22'!$A$1 )</f>
        <v>225</v>
      </c>
      <c r="B226" s="25" t="s">
        <v>136</v>
      </c>
      <c r="C226" s="26" t="s">
        <v>132</v>
      </c>
      <c r="D226" s="27">
        <v>2025</v>
      </c>
      <c r="E226" s="28">
        <v>1.0194032412229879</v>
      </c>
      <c r="F226" s="29" t="str">
        <f>'Scalars5.10.22'!$B226&amp;'Scalars5.10.22'!$C226&amp;'Scalars5.10.22'!$D226</f>
        <v>road_miles_and_pop_otherSoutheast2025</v>
      </c>
    </row>
    <row r="227" spans="1:6" x14ac:dyDescent="0.25">
      <c r="A227" s="24">
        <f xml:space="preserve"> ROW( 'Scalars5.10.22'!$A227 ) - ROW( 'Scalars5.10.22'!$A$1 )</f>
        <v>226</v>
      </c>
      <c r="B227" s="25" t="s">
        <v>136</v>
      </c>
      <c r="C227" s="26" t="s">
        <v>132</v>
      </c>
      <c r="D227" s="27">
        <v>2030</v>
      </c>
      <c r="E227" s="28">
        <v>1.0273945340556616</v>
      </c>
      <c r="F227" s="29" t="str">
        <f>'Scalars5.10.22'!$B227&amp;'Scalars5.10.22'!$C227&amp;'Scalars5.10.22'!$D227</f>
        <v>road_miles_and_pop_otherSoutheast2030</v>
      </c>
    </row>
    <row r="228" spans="1:6" x14ac:dyDescent="0.25">
      <c r="A228" s="24">
        <f xml:space="preserve"> ROW( 'Scalars5.10.22'!$A228 ) - ROW( 'Scalars5.10.22'!$A$1 )</f>
        <v>227</v>
      </c>
      <c r="B228" s="25" t="s">
        <v>136</v>
      </c>
      <c r="C228" s="26" t="s">
        <v>132</v>
      </c>
      <c r="D228" s="27">
        <v>2035</v>
      </c>
      <c r="E228" s="28">
        <v>1.0449334045617042</v>
      </c>
      <c r="F228" s="29" t="str">
        <f>'Scalars5.10.22'!$B228&amp;'Scalars5.10.22'!$C228&amp;'Scalars5.10.22'!$D228</f>
        <v>road_miles_and_pop_otherSoutheast2035</v>
      </c>
    </row>
    <row r="229" spans="1:6" x14ac:dyDescent="0.25">
      <c r="A229" s="24">
        <f xml:space="preserve"> ROW( 'Scalars5.10.22'!$A229 ) - ROW( 'Scalars5.10.22'!$A$1 )</f>
        <v>228</v>
      </c>
      <c r="B229" s="25" t="s">
        <v>136</v>
      </c>
      <c r="C229" s="26" t="s">
        <v>132</v>
      </c>
      <c r="D229" s="27">
        <v>2040</v>
      </c>
      <c r="E229" s="28">
        <v>1.0532272845411119</v>
      </c>
      <c r="F229" s="29" t="str">
        <f>'Scalars5.10.22'!$B229&amp;'Scalars5.10.22'!$C229&amp;'Scalars5.10.22'!$D229</f>
        <v>road_miles_and_pop_otherSoutheast2040</v>
      </c>
    </row>
    <row r="230" spans="1:6" x14ac:dyDescent="0.25">
      <c r="A230" s="24">
        <f xml:space="preserve"> ROW( 'Scalars5.10.22'!$A230 ) - ROW( 'Scalars5.10.22'!$A$1 )</f>
        <v>229</v>
      </c>
      <c r="B230" s="25" t="s">
        <v>136</v>
      </c>
      <c r="C230" s="26" t="s">
        <v>132</v>
      </c>
      <c r="D230" s="27">
        <v>2045</v>
      </c>
      <c r="E230" s="28">
        <v>1.0637021766504471</v>
      </c>
      <c r="F230" s="29" t="str">
        <f>'Scalars5.10.22'!$B230&amp;'Scalars5.10.22'!$C230&amp;'Scalars5.10.22'!$D230</f>
        <v>road_miles_and_pop_otherSoutheast2045</v>
      </c>
    </row>
    <row r="231" spans="1:6" x14ac:dyDescent="0.25">
      <c r="A231" s="24">
        <f xml:space="preserve"> ROW( 'Scalars5.10.22'!$A231 ) - ROW( 'Scalars5.10.22'!$A$1 )</f>
        <v>230</v>
      </c>
      <c r="B231" s="25" t="s">
        <v>136</v>
      </c>
      <c r="C231" s="26" t="s">
        <v>132</v>
      </c>
      <c r="D231" s="27">
        <v>2050</v>
      </c>
      <c r="E231" s="28">
        <v>1.0581341550248464</v>
      </c>
      <c r="F231" s="29" t="str">
        <f>'Scalars5.10.22'!$B231&amp;'Scalars5.10.22'!$C231&amp;'Scalars5.10.22'!$D231</f>
        <v>road_miles_and_pop_otherSoutheast2050</v>
      </c>
    </row>
    <row r="232" spans="1:6" x14ac:dyDescent="0.25">
      <c r="A232" s="24">
        <f xml:space="preserve"> ROW( 'Scalars5.10.22'!$A232 ) - ROW( 'Scalars5.10.22'!$A$1 )</f>
        <v>231</v>
      </c>
      <c r="B232" s="25" t="s">
        <v>136</v>
      </c>
      <c r="C232" s="26" t="s">
        <v>132</v>
      </c>
      <c r="D232" s="27">
        <v>2055</v>
      </c>
      <c r="E232" s="28">
        <v>1.080389536828678</v>
      </c>
      <c r="F232" s="29" t="str">
        <f>'Scalars5.10.22'!$B232&amp;'Scalars5.10.22'!$C232&amp;'Scalars5.10.22'!$D232</f>
        <v>road_miles_and_pop_otherSoutheast2055</v>
      </c>
    </row>
    <row r="233" spans="1:6" x14ac:dyDescent="0.25">
      <c r="A233" s="24">
        <f xml:space="preserve"> ROW( 'Scalars5.10.22'!$A233 ) - ROW( 'Scalars5.10.22'!$A$1 )</f>
        <v>232</v>
      </c>
      <c r="B233" s="25" t="s">
        <v>136</v>
      </c>
      <c r="C233" s="26" t="s">
        <v>132</v>
      </c>
      <c r="D233" s="27">
        <v>2060</v>
      </c>
      <c r="E233" s="28">
        <v>1.0866953731206861</v>
      </c>
      <c r="F233" s="29" t="str">
        <f>'Scalars5.10.22'!$B233&amp;'Scalars5.10.22'!$C233&amp;'Scalars5.10.22'!$D233</f>
        <v>road_miles_and_pop_otherSoutheast2060</v>
      </c>
    </row>
    <row r="234" spans="1:6" x14ac:dyDescent="0.25">
      <c r="A234" s="24">
        <f xml:space="preserve"> ROW( 'Scalars5.10.22'!$A234 ) - ROW( 'Scalars5.10.22'!$A$1 )</f>
        <v>233</v>
      </c>
      <c r="B234" s="25" t="s">
        <v>136</v>
      </c>
      <c r="C234" s="26" t="s">
        <v>132</v>
      </c>
      <c r="D234" s="27">
        <v>2065</v>
      </c>
      <c r="E234" s="28">
        <v>1.099265862875348</v>
      </c>
      <c r="F234" s="29" t="str">
        <f>'Scalars5.10.22'!$B234&amp;'Scalars5.10.22'!$C234&amp;'Scalars5.10.22'!$D234</f>
        <v>road_miles_and_pop_otherSoutheast2065</v>
      </c>
    </row>
    <row r="235" spans="1:6" x14ac:dyDescent="0.25">
      <c r="A235" s="24">
        <f xml:space="preserve"> ROW( 'Scalars5.10.22'!$A235 ) - ROW( 'Scalars5.10.22'!$A$1 )</f>
        <v>234</v>
      </c>
      <c r="B235" s="25" t="s">
        <v>136</v>
      </c>
      <c r="C235" s="26" t="s">
        <v>132</v>
      </c>
      <c r="D235" s="27">
        <v>2070</v>
      </c>
      <c r="E235" s="28">
        <v>1.0823378889066726</v>
      </c>
      <c r="F235" s="29" t="str">
        <f>'Scalars5.10.22'!$B235&amp;'Scalars5.10.22'!$C235&amp;'Scalars5.10.22'!$D235</f>
        <v>road_miles_and_pop_otherSoutheast2070</v>
      </c>
    </row>
    <row r="236" spans="1:6" x14ac:dyDescent="0.25">
      <c r="A236" s="24">
        <f xml:space="preserve"> ROW( 'Scalars5.10.22'!$A236 ) - ROW( 'Scalars5.10.22'!$A$1 )</f>
        <v>235</v>
      </c>
      <c r="B236" s="25" t="s">
        <v>136</v>
      </c>
      <c r="C236" s="26" t="s">
        <v>132</v>
      </c>
      <c r="D236" s="27">
        <v>2075</v>
      </c>
      <c r="E236" s="28">
        <v>1.1106071082192359</v>
      </c>
      <c r="F236" s="29" t="str">
        <f>'Scalars5.10.22'!$B236&amp;'Scalars5.10.22'!$C236&amp;'Scalars5.10.22'!$D236</f>
        <v>road_miles_and_pop_otherSoutheast2075</v>
      </c>
    </row>
    <row r="237" spans="1:6" x14ac:dyDescent="0.25">
      <c r="A237" s="24">
        <f xml:space="preserve"> ROW( 'Scalars5.10.22'!$A237 ) - ROW( 'Scalars5.10.22'!$A$1 )</f>
        <v>236</v>
      </c>
      <c r="B237" s="25" t="s">
        <v>136</v>
      </c>
      <c r="C237" s="26" t="s">
        <v>132</v>
      </c>
      <c r="D237" s="27">
        <v>2080</v>
      </c>
      <c r="E237" s="28">
        <v>1.1164638949141337</v>
      </c>
      <c r="F237" s="29" t="str">
        <f>'Scalars5.10.22'!$B237&amp;'Scalars5.10.22'!$C237&amp;'Scalars5.10.22'!$D237</f>
        <v>road_miles_and_pop_otherSoutheast2080</v>
      </c>
    </row>
    <row r="238" spans="1:6" x14ac:dyDescent="0.25">
      <c r="A238" s="24">
        <f xml:space="preserve"> ROW( 'Scalars5.10.22'!$A238 ) - ROW( 'Scalars5.10.22'!$A$1 )</f>
        <v>237</v>
      </c>
      <c r="B238" s="25" t="s">
        <v>136</v>
      </c>
      <c r="C238" s="26" t="s">
        <v>132</v>
      </c>
      <c r="D238" s="27">
        <v>2085</v>
      </c>
      <c r="E238" s="28">
        <v>1.129773081505244</v>
      </c>
      <c r="F238" s="29" t="str">
        <f>'Scalars5.10.22'!$B238&amp;'Scalars5.10.22'!$C238&amp;'Scalars5.10.22'!$D238</f>
        <v>road_miles_and_pop_otherSoutheast2085</v>
      </c>
    </row>
    <row r="239" spans="1:6" x14ac:dyDescent="0.25">
      <c r="A239" s="24">
        <f xml:space="preserve"> ROW( 'Scalars5.10.22'!$A239 ) - ROW( 'Scalars5.10.22'!$A$1 )</f>
        <v>238</v>
      </c>
      <c r="B239" s="25" t="s">
        <v>136</v>
      </c>
      <c r="C239" s="26" t="s">
        <v>132</v>
      </c>
      <c r="D239" s="27">
        <v>2090</v>
      </c>
      <c r="E239" s="28">
        <v>1.1018711786476452</v>
      </c>
      <c r="F239" s="29" t="str">
        <f>'Scalars5.10.22'!$B239&amp;'Scalars5.10.22'!$C239&amp;'Scalars5.10.22'!$D239</f>
        <v>road_miles_and_pop_otherSoutheast2090</v>
      </c>
    </row>
    <row r="240" spans="1:6" x14ac:dyDescent="0.25">
      <c r="A240" s="24">
        <f xml:space="preserve"> ROW( 'Scalars5.10.22'!$A240 ) - ROW( 'Scalars5.10.22'!$A$1 )</f>
        <v>239</v>
      </c>
      <c r="B240" s="25" t="s">
        <v>136</v>
      </c>
      <c r="C240" s="26" t="s">
        <v>133</v>
      </c>
      <c r="D240" s="27">
        <v>2010</v>
      </c>
      <c r="E240" s="28">
        <v>0.97850433749610433</v>
      </c>
      <c r="F240" s="29" t="str">
        <f>'Scalars5.10.22'!$B240&amp;'Scalars5.10.22'!$C240&amp;'Scalars5.10.22'!$D240</f>
        <v>road_miles_and_pop_otherSouthern Plains2010</v>
      </c>
    </row>
    <row r="241" spans="1:6" x14ac:dyDescent="0.25">
      <c r="A241" s="24">
        <f xml:space="preserve"> ROW( 'Scalars5.10.22'!$A241 ) - ROW( 'Scalars5.10.22'!$A$1 )</f>
        <v>240</v>
      </c>
      <c r="B241" s="25" t="s">
        <v>136</v>
      </c>
      <c r="C241" s="26" t="s">
        <v>133</v>
      </c>
      <c r="D241" s="27">
        <v>2015</v>
      </c>
      <c r="E241" s="28">
        <v>0.98844076788369506</v>
      </c>
      <c r="F241" s="29" t="str">
        <f>'Scalars5.10.22'!$B241&amp;'Scalars5.10.22'!$C241&amp;'Scalars5.10.22'!$D241</f>
        <v>road_miles_and_pop_otherSouthern Plains2015</v>
      </c>
    </row>
    <row r="242" spans="1:6" x14ac:dyDescent="0.25">
      <c r="A242" s="24">
        <f xml:space="preserve"> ROW( 'Scalars5.10.22'!$A242 ) - ROW( 'Scalars5.10.22'!$A$1 )</f>
        <v>241</v>
      </c>
      <c r="B242" s="25" t="s">
        <v>136</v>
      </c>
      <c r="C242" s="26" t="s">
        <v>133</v>
      </c>
      <c r="D242" s="27">
        <v>2020</v>
      </c>
      <c r="E242" s="28">
        <v>1.0041797265781853</v>
      </c>
      <c r="F242" s="29" t="str">
        <f>'Scalars5.10.22'!$B242&amp;'Scalars5.10.22'!$C242&amp;'Scalars5.10.22'!$D242</f>
        <v>road_miles_and_pop_otherSouthern Plains2020</v>
      </c>
    </row>
    <row r="243" spans="1:6" x14ac:dyDescent="0.25">
      <c r="A243" s="24">
        <f xml:space="preserve"> ROW( 'Scalars5.10.22'!$A243 ) - ROW( 'Scalars5.10.22'!$A$1 )</f>
        <v>242</v>
      </c>
      <c r="B243" s="25" t="s">
        <v>136</v>
      </c>
      <c r="C243" s="26" t="s">
        <v>133</v>
      </c>
      <c r="D243" s="27">
        <v>2025</v>
      </c>
      <c r="E243" s="28">
        <v>1.0142771707105749</v>
      </c>
      <c r="F243" s="29" t="str">
        <f>'Scalars5.10.22'!$B243&amp;'Scalars5.10.22'!$C243&amp;'Scalars5.10.22'!$D243</f>
        <v>road_miles_and_pop_otherSouthern Plains2025</v>
      </c>
    </row>
    <row r="244" spans="1:6" x14ac:dyDescent="0.25">
      <c r="A244" s="24">
        <f xml:space="preserve"> ROW( 'Scalars5.10.22'!$A244 ) - ROW( 'Scalars5.10.22'!$A$1 )</f>
        <v>243</v>
      </c>
      <c r="B244" s="25" t="s">
        <v>136</v>
      </c>
      <c r="C244" s="26" t="s">
        <v>133</v>
      </c>
      <c r="D244" s="27">
        <v>2030</v>
      </c>
      <c r="E244" s="28">
        <v>1.0281213013875936</v>
      </c>
      <c r="F244" s="29" t="str">
        <f>'Scalars5.10.22'!$B244&amp;'Scalars5.10.22'!$C244&amp;'Scalars5.10.22'!$D244</f>
        <v>road_miles_and_pop_otherSouthern Plains2030</v>
      </c>
    </row>
    <row r="245" spans="1:6" x14ac:dyDescent="0.25">
      <c r="A245" s="24">
        <f xml:space="preserve"> ROW( 'Scalars5.10.22'!$A245 ) - ROW( 'Scalars5.10.22'!$A$1 )</f>
        <v>244</v>
      </c>
      <c r="B245" s="25" t="s">
        <v>136</v>
      </c>
      <c r="C245" s="26" t="s">
        <v>133</v>
      </c>
      <c r="D245" s="27">
        <v>2035</v>
      </c>
      <c r="E245" s="28">
        <v>1.044811616372199</v>
      </c>
      <c r="F245" s="29" t="str">
        <f>'Scalars5.10.22'!$B245&amp;'Scalars5.10.22'!$C245&amp;'Scalars5.10.22'!$D245</f>
        <v>road_miles_and_pop_otherSouthern Plains2035</v>
      </c>
    </row>
    <row r="246" spans="1:6" x14ac:dyDescent="0.25">
      <c r="A246" s="24">
        <f xml:space="preserve"> ROW( 'Scalars5.10.22'!$A246 ) - ROW( 'Scalars5.10.22'!$A$1 )</f>
        <v>245</v>
      </c>
      <c r="B246" s="25" t="s">
        <v>136</v>
      </c>
      <c r="C246" s="26" t="s">
        <v>133</v>
      </c>
      <c r="D246" s="27">
        <v>2040</v>
      </c>
      <c r="E246" s="28">
        <v>1.0399129092294894</v>
      </c>
      <c r="F246" s="29" t="str">
        <f>'Scalars5.10.22'!$B246&amp;'Scalars5.10.22'!$C246&amp;'Scalars5.10.22'!$D246</f>
        <v>road_miles_and_pop_otherSouthern Plains2040</v>
      </c>
    </row>
    <row r="247" spans="1:6" x14ac:dyDescent="0.25">
      <c r="A247" s="24">
        <f xml:space="preserve"> ROW( 'Scalars5.10.22'!$A247 ) - ROW( 'Scalars5.10.22'!$A$1 )</f>
        <v>246</v>
      </c>
      <c r="B247" s="25" t="s">
        <v>136</v>
      </c>
      <c r="C247" s="26" t="s">
        <v>133</v>
      </c>
      <c r="D247" s="27">
        <v>2045</v>
      </c>
      <c r="E247" s="28">
        <v>1.0507915340418057</v>
      </c>
      <c r="F247" s="29" t="str">
        <f>'Scalars5.10.22'!$B247&amp;'Scalars5.10.22'!$C247&amp;'Scalars5.10.22'!$D247</f>
        <v>road_miles_and_pop_otherSouthern Plains2045</v>
      </c>
    </row>
    <row r="248" spans="1:6" x14ac:dyDescent="0.25">
      <c r="A248" s="24">
        <f xml:space="preserve"> ROW( 'Scalars5.10.22'!$A248 ) - ROW( 'Scalars5.10.22'!$A$1 )</f>
        <v>247</v>
      </c>
      <c r="B248" s="25" t="s">
        <v>136</v>
      </c>
      <c r="C248" s="26" t="s">
        <v>133</v>
      </c>
      <c r="D248" s="27">
        <v>2050</v>
      </c>
      <c r="E248" s="28">
        <v>1.0589837469873089</v>
      </c>
      <c r="F248" s="29" t="str">
        <f>'Scalars5.10.22'!$B248&amp;'Scalars5.10.22'!$C248&amp;'Scalars5.10.22'!$D248</f>
        <v>road_miles_and_pop_otherSouthern Plains2050</v>
      </c>
    </row>
    <row r="249" spans="1:6" x14ac:dyDescent="0.25">
      <c r="A249" s="24">
        <f xml:space="preserve"> ROW( 'Scalars5.10.22'!$A249 ) - ROW( 'Scalars5.10.22'!$A$1 )</f>
        <v>248</v>
      </c>
      <c r="B249" s="25" t="s">
        <v>136</v>
      </c>
      <c r="C249" s="26" t="s">
        <v>133</v>
      </c>
      <c r="D249" s="27">
        <v>2055</v>
      </c>
      <c r="E249" s="28">
        <v>1.0870036166914336</v>
      </c>
      <c r="F249" s="29" t="str">
        <f>'Scalars5.10.22'!$B249&amp;'Scalars5.10.22'!$C249&amp;'Scalars5.10.22'!$D249</f>
        <v>road_miles_and_pop_otherSouthern Plains2055</v>
      </c>
    </row>
    <row r="250" spans="1:6" x14ac:dyDescent="0.25">
      <c r="A250" s="24">
        <f xml:space="preserve"> ROW( 'Scalars5.10.22'!$A250 ) - ROW( 'Scalars5.10.22'!$A$1 )</f>
        <v>249</v>
      </c>
      <c r="B250" s="25" t="s">
        <v>136</v>
      </c>
      <c r="C250" s="26" t="s">
        <v>133</v>
      </c>
      <c r="D250" s="27">
        <v>2060</v>
      </c>
      <c r="E250" s="28">
        <v>1.0672268824213293</v>
      </c>
      <c r="F250" s="29" t="str">
        <f>'Scalars5.10.22'!$B250&amp;'Scalars5.10.22'!$C250&amp;'Scalars5.10.22'!$D250</f>
        <v>road_miles_and_pop_otherSouthern Plains2060</v>
      </c>
    </row>
    <row r="251" spans="1:6" x14ac:dyDescent="0.25">
      <c r="A251" s="24">
        <f xml:space="preserve"> ROW( 'Scalars5.10.22'!$A251 ) - ROW( 'Scalars5.10.22'!$A$1 )</f>
        <v>250</v>
      </c>
      <c r="B251" s="25" t="s">
        <v>136</v>
      </c>
      <c r="C251" s="26" t="s">
        <v>133</v>
      </c>
      <c r="D251" s="27">
        <v>2065</v>
      </c>
      <c r="E251" s="28">
        <v>1.0810515124544862</v>
      </c>
      <c r="F251" s="29" t="str">
        <f>'Scalars5.10.22'!$B251&amp;'Scalars5.10.22'!$C251&amp;'Scalars5.10.22'!$D251</f>
        <v>road_miles_and_pop_otherSouthern Plains2065</v>
      </c>
    </row>
    <row r="252" spans="1:6" x14ac:dyDescent="0.25">
      <c r="A252" s="24">
        <f xml:space="preserve"> ROW( 'Scalars5.10.22'!$A252 ) - ROW( 'Scalars5.10.22'!$A$1 )</f>
        <v>251</v>
      </c>
      <c r="B252" s="25" t="s">
        <v>136</v>
      </c>
      <c r="C252" s="26" t="s">
        <v>133</v>
      </c>
      <c r="D252" s="27">
        <v>2070</v>
      </c>
      <c r="E252" s="28">
        <v>1.0849739153609397</v>
      </c>
      <c r="F252" s="29" t="str">
        <f>'Scalars5.10.22'!$B252&amp;'Scalars5.10.22'!$C252&amp;'Scalars5.10.22'!$D252</f>
        <v>road_miles_and_pop_otherSouthern Plains2070</v>
      </c>
    </row>
    <row r="253" spans="1:6" x14ac:dyDescent="0.25">
      <c r="A253" s="24">
        <f xml:space="preserve"> ROW( 'Scalars5.10.22'!$A253 ) - ROW( 'Scalars5.10.22'!$A$1 )</f>
        <v>252</v>
      </c>
      <c r="B253" s="25" t="s">
        <v>136</v>
      </c>
      <c r="C253" s="26" t="s">
        <v>133</v>
      </c>
      <c r="D253" s="27">
        <v>2075</v>
      </c>
      <c r="E253" s="28">
        <v>1.1233512474591665</v>
      </c>
      <c r="F253" s="29" t="str">
        <f>'Scalars5.10.22'!$B253&amp;'Scalars5.10.22'!$C253&amp;'Scalars5.10.22'!$D253</f>
        <v>road_miles_and_pop_otherSouthern Plains2075</v>
      </c>
    </row>
    <row r="254" spans="1:6" x14ac:dyDescent="0.25">
      <c r="A254" s="24">
        <f xml:space="preserve"> ROW( 'Scalars5.10.22'!$A254 ) - ROW( 'Scalars5.10.22'!$A$1 )</f>
        <v>253</v>
      </c>
      <c r="B254" s="25" t="s">
        <v>136</v>
      </c>
      <c r="C254" s="26" t="s">
        <v>133</v>
      </c>
      <c r="D254" s="27">
        <v>2080</v>
      </c>
      <c r="E254" s="28">
        <v>1.0914250167371977</v>
      </c>
      <c r="F254" s="29" t="str">
        <f>'Scalars5.10.22'!$B254&amp;'Scalars5.10.22'!$C254&amp;'Scalars5.10.22'!$D254</f>
        <v>road_miles_and_pop_otherSouthern Plains2080</v>
      </c>
    </row>
    <row r="255" spans="1:6" x14ac:dyDescent="0.25">
      <c r="A255" s="24">
        <f xml:space="preserve"> ROW( 'Scalars5.10.22'!$A255 ) - ROW( 'Scalars5.10.22'!$A$1 )</f>
        <v>254</v>
      </c>
      <c r="B255" s="25" t="s">
        <v>136</v>
      </c>
      <c r="C255" s="26" t="s">
        <v>133</v>
      </c>
      <c r="D255" s="27">
        <v>2085</v>
      </c>
      <c r="E255" s="28">
        <v>1.1078914291185624</v>
      </c>
      <c r="F255" s="29" t="str">
        <f>'Scalars5.10.22'!$B255&amp;'Scalars5.10.22'!$C255&amp;'Scalars5.10.22'!$D255</f>
        <v>road_miles_and_pop_otherSouthern Plains2085</v>
      </c>
    </row>
    <row r="256" spans="1:6" x14ac:dyDescent="0.25">
      <c r="A256" s="24">
        <f xml:space="preserve"> ROW( 'Scalars5.10.22'!$A256 ) - ROW( 'Scalars5.10.22'!$A$1 )</f>
        <v>255</v>
      </c>
      <c r="B256" s="25" t="s">
        <v>136</v>
      </c>
      <c r="C256" s="26" t="s">
        <v>133</v>
      </c>
      <c r="D256" s="27">
        <v>2090</v>
      </c>
      <c r="E256" s="28">
        <v>1.1053717036493316</v>
      </c>
      <c r="F256" s="29" t="str">
        <f>'Scalars5.10.22'!$B256&amp;'Scalars5.10.22'!$C256&amp;'Scalars5.10.22'!$D256</f>
        <v>road_miles_and_pop_otherSouthern Plains2090</v>
      </c>
    </row>
    <row r="257" spans="1:6" x14ac:dyDescent="0.25">
      <c r="A257" s="24">
        <f xml:space="preserve"> ROW( 'Scalars5.10.22'!$A257 ) - ROW( 'Scalars5.10.22'!$A$1 )</f>
        <v>256</v>
      </c>
      <c r="B257" s="25" t="s">
        <v>136</v>
      </c>
      <c r="C257" s="26" t="s">
        <v>134</v>
      </c>
      <c r="D257" s="27">
        <v>2010</v>
      </c>
      <c r="E257" s="28">
        <v>0.96372230106275758</v>
      </c>
      <c r="F257" s="29" t="str">
        <f>'Scalars5.10.22'!$B257&amp;'Scalars5.10.22'!$C257&amp;'Scalars5.10.22'!$D257</f>
        <v>road_miles_and_pop_otherSouthwest2010</v>
      </c>
    </row>
    <row r="258" spans="1:6" x14ac:dyDescent="0.25">
      <c r="A258" s="24">
        <f xml:space="preserve"> ROW( 'Scalars5.10.22'!$A258 ) - ROW( 'Scalars5.10.22'!$A$1 )</f>
        <v>257</v>
      </c>
      <c r="B258" s="25" t="s">
        <v>136</v>
      </c>
      <c r="C258" s="26" t="s">
        <v>134</v>
      </c>
      <c r="D258" s="27">
        <v>2015</v>
      </c>
      <c r="E258" s="28">
        <v>0.98373450803149665</v>
      </c>
      <c r="F258" s="29" t="str">
        <f>'Scalars5.10.22'!$B258&amp;'Scalars5.10.22'!$C258&amp;'Scalars5.10.22'!$D258</f>
        <v>road_miles_and_pop_otherSouthwest2015</v>
      </c>
    </row>
    <row r="259" spans="1:6" x14ac:dyDescent="0.25">
      <c r="A259" s="24">
        <f xml:space="preserve"> ROW( 'Scalars5.10.22'!$A259 ) - ROW( 'Scalars5.10.22'!$A$1 )</f>
        <v>258</v>
      </c>
      <c r="B259" s="25" t="s">
        <v>136</v>
      </c>
      <c r="C259" s="26" t="s">
        <v>134</v>
      </c>
      <c r="D259" s="27">
        <v>2020</v>
      </c>
      <c r="E259" s="28">
        <v>1.0081382363548503</v>
      </c>
      <c r="F259" s="29" t="str">
        <f>'Scalars5.10.22'!$B259&amp;'Scalars5.10.22'!$C259&amp;'Scalars5.10.22'!$D259</f>
        <v>road_miles_and_pop_otherSouthwest2020</v>
      </c>
    </row>
    <row r="260" spans="1:6" x14ac:dyDescent="0.25">
      <c r="A260" s="24">
        <f xml:space="preserve"> ROW( 'Scalars5.10.22'!$A260 ) - ROW( 'Scalars5.10.22'!$A$1 )</f>
        <v>259</v>
      </c>
      <c r="B260" s="25" t="s">
        <v>136</v>
      </c>
      <c r="C260" s="26" t="s">
        <v>134</v>
      </c>
      <c r="D260" s="27">
        <v>2025</v>
      </c>
      <c r="E260" s="28">
        <v>1.0312300575616644</v>
      </c>
      <c r="F260" s="29" t="str">
        <f>'Scalars5.10.22'!$B260&amp;'Scalars5.10.22'!$C260&amp;'Scalars5.10.22'!$D260</f>
        <v>road_miles_and_pop_otherSouthwest2025</v>
      </c>
    </row>
    <row r="261" spans="1:6" x14ac:dyDescent="0.25">
      <c r="A261" s="24">
        <f xml:space="preserve"> ROW( 'Scalars5.10.22'!$A261 ) - ROW( 'Scalars5.10.22'!$A$1 )</f>
        <v>260</v>
      </c>
      <c r="B261" s="25" t="s">
        <v>136</v>
      </c>
      <c r="C261" s="26" t="s">
        <v>134</v>
      </c>
      <c r="D261" s="27">
        <v>2030</v>
      </c>
      <c r="E261" s="28">
        <v>1.052897527115511</v>
      </c>
      <c r="F261" s="29" t="str">
        <f>'Scalars5.10.22'!$B261&amp;'Scalars5.10.22'!$C261&amp;'Scalars5.10.22'!$D261</f>
        <v>road_miles_and_pop_otherSouthwest2030</v>
      </c>
    </row>
    <row r="262" spans="1:6" x14ac:dyDescent="0.25">
      <c r="A262" s="24">
        <f xml:space="preserve"> ROW( 'Scalars5.10.22'!$A262 ) - ROW( 'Scalars5.10.22'!$A$1 )</f>
        <v>261</v>
      </c>
      <c r="B262" s="25" t="s">
        <v>136</v>
      </c>
      <c r="C262" s="26" t="s">
        <v>134</v>
      </c>
      <c r="D262" s="27">
        <v>2035</v>
      </c>
      <c r="E262" s="28">
        <v>1.0949860328622261</v>
      </c>
      <c r="F262" s="29" t="str">
        <f>'Scalars5.10.22'!$B262&amp;'Scalars5.10.22'!$C262&amp;'Scalars5.10.22'!$D262</f>
        <v>road_miles_and_pop_otherSouthwest2035</v>
      </c>
    </row>
    <row r="263" spans="1:6" x14ac:dyDescent="0.25">
      <c r="A263" s="24">
        <f xml:space="preserve"> ROW( 'Scalars5.10.22'!$A263 ) - ROW( 'Scalars5.10.22'!$A$1 )</f>
        <v>262</v>
      </c>
      <c r="B263" s="25" t="s">
        <v>136</v>
      </c>
      <c r="C263" s="26" t="s">
        <v>134</v>
      </c>
      <c r="D263" s="27">
        <v>2040</v>
      </c>
      <c r="E263" s="28">
        <v>1.0931962359327143</v>
      </c>
      <c r="F263" s="29" t="str">
        <f>'Scalars5.10.22'!$B263&amp;'Scalars5.10.22'!$C263&amp;'Scalars5.10.22'!$D263</f>
        <v>road_miles_and_pop_otherSouthwest2040</v>
      </c>
    </row>
    <row r="264" spans="1:6" x14ac:dyDescent="0.25">
      <c r="A264" s="24">
        <f xml:space="preserve"> ROW( 'Scalars5.10.22'!$A264 ) - ROW( 'Scalars5.10.22'!$A$1 )</f>
        <v>263</v>
      </c>
      <c r="B264" s="25" t="s">
        <v>136</v>
      </c>
      <c r="C264" s="26" t="s">
        <v>134</v>
      </c>
      <c r="D264" s="27">
        <v>2045</v>
      </c>
      <c r="E264" s="28">
        <v>1.1059310346293079</v>
      </c>
      <c r="F264" s="29" t="str">
        <f>'Scalars5.10.22'!$B264&amp;'Scalars5.10.22'!$C264&amp;'Scalars5.10.22'!$D264</f>
        <v>road_miles_and_pop_otherSouthwest2045</v>
      </c>
    </row>
    <row r="265" spans="1:6" x14ac:dyDescent="0.25">
      <c r="A265" s="24">
        <f xml:space="preserve"> ROW( 'Scalars5.10.22'!$A265 ) - ROW( 'Scalars5.10.22'!$A$1 )</f>
        <v>264</v>
      </c>
      <c r="B265" s="25" t="s">
        <v>136</v>
      </c>
      <c r="C265" s="26" t="s">
        <v>134</v>
      </c>
      <c r="D265" s="27">
        <v>2050</v>
      </c>
      <c r="E265" s="28">
        <v>1.1309010900475633</v>
      </c>
      <c r="F265" s="29" t="str">
        <f>'Scalars5.10.22'!$B265&amp;'Scalars5.10.22'!$C265&amp;'Scalars5.10.22'!$D265</f>
        <v>road_miles_and_pop_otherSouthwest2050</v>
      </c>
    </row>
    <row r="266" spans="1:6" x14ac:dyDescent="0.25">
      <c r="A266" s="24">
        <f xml:space="preserve"> ROW( 'Scalars5.10.22'!$A266 ) - ROW( 'Scalars5.10.22'!$A$1 )</f>
        <v>265</v>
      </c>
      <c r="B266" s="25" t="s">
        <v>136</v>
      </c>
      <c r="C266" s="26" t="s">
        <v>134</v>
      </c>
      <c r="D266" s="27">
        <v>2055</v>
      </c>
      <c r="E266" s="28">
        <v>1.1956046863866441</v>
      </c>
      <c r="F266" s="29" t="str">
        <f>'Scalars5.10.22'!$B266&amp;'Scalars5.10.22'!$C266&amp;'Scalars5.10.22'!$D266</f>
        <v>road_miles_and_pop_otherSouthwest2055</v>
      </c>
    </row>
    <row r="267" spans="1:6" x14ac:dyDescent="0.25">
      <c r="A267" s="24">
        <f xml:space="preserve"> ROW( 'Scalars5.10.22'!$A267 ) - ROW( 'Scalars5.10.22'!$A$1 )</f>
        <v>266</v>
      </c>
      <c r="B267" s="25" t="s">
        <v>136</v>
      </c>
      <c r="C267" s="26" t="s">
        <v>134</v>
      </c>
      <c r="D267" s="27">
        <v>2060</v>
      </c>
      <c r="E267" s="28">
        <v>1.1633923302049736</v>
      </c>
      <c r="F267" s="29" t="str">
        <f>'Scalars5.10.22'!$B267&amp;'Scalars5.10.22'!$C267&amp;'Scalars5.10.22'!$D267</f>
        <v>road_miles_and_pop_otherSouthwest2060</v>
      </c>
    </row>
    <row r="268" spans="1:6" x14ac:dyDescent="0.25">
      <c r="A268" s="24">
        <f xml:space="preserve"> ROW( 'Scalars5.10.22'!$A268 ) - ROW( 'Scalars5.10.22'!$A$1 )</f>
        <v>267</v>
      </c>
      <c r="B268" s="25" t="s">
        <v>136</v>
      </c>
      <c r="C268" s="26" t="s">
        <v>134</v>
      </c>
      <c r="D268" s="27">
        <v>2065</v>
      </c>
      <c r="E268" s="28">
        <v>1.1680531809971832</v>
      </c>
      <c r="F268" s="29" t="str">
        <f>'Scalars5.10.22'!$B268&amp;'Scalars5.10.22'!$C268&amp;'Scalars5.10.22'!$D268</f>
        <v>road_miles_and_pop_otherSouthwest2065</v>
      </c>
    </row>
    <row r="269" spans="1:6" x14ac:dyDescent="0.25">
      <c r="A269" s="24">
        <f xml:space="preserve"> ROW( 'Scalars5.10.22'!$A269 ) - ROW( 'Scalars5.10.22'!$A$1 )</f>
        <v>268</v>
      </c>
      <c r="B269" s="25" t="s">
        <v>136</v>
      </c>
      <c r="C269" s="26" t="s">
        <v>134</v>
      </c>
      <c r="D269" s="27">
        <v>2070</v>
      </c>
      <c r="E269" s="28">
        <v>1.2014910756136641</v>
      </c>
      <c r="F269" s="29" t="str">
        <f>'Scalars5.10.22'!$B269&amp;'Scalars5.10.22'!$C269&amp;'Scalars5.10.22'!$D269</f>
        <v>road_miles_and_pop_otherSouthwest2070</v>
      </c>
    </row>
    <row r="270" spans="1:6" x14ac:dyDescent="0.25">
      <c r="A270" s="24">
        <f xml:space="preserve"> ROW( 'Scalars5.10.22'!$A270 ) - ROW( 'Scalars5.10.22'!$A$1 )</f>
        <v>269</v>
      </c>
      <c r="B270" s="25" t="s">
        <v>136</v>
      </c>
      <c r="C270" s="26" t="s">
        <v>134</v>
      </c>
      <c r="D270" s="27">
        <v>2075</v>
      </c>
      <c r="E270" s="28">
        <v>1.287486891627224</v>
      </c>
      <c r="F270" s="29" t="str">
        <f>'Scalars5.10.22'!$B270&amp;'Scalars5.10.22'!$C270&amp;'Scalars5.10.22'!$D270</f>
        <v>road_miles_and_pop_otherSouthwest2075</v>
      </c>
    </row>
    <row r="271" spans="1:6" x14ac:dyDescent="0.25">
      <c r="A271" s="24">
        <f xml:space="preserve"> ROW( 'Scalars5.10.22'!$A271 ) - ROW( 'Scalars5.10.22'!$A$1 )</f>
        <v>270</v>
      </c>
      <c r="B271" s="25" t="s">
        <v>136</v>
      </c>
      <c r="C271" s="26" t="s">
        <v>134</v>
      </c>
      <c r="D271" s="27">
        <v>2080</v>
      </c>
      <c r="E271" s="28">
        <v>1.2264762049574025</v>
      </c>
      <c r="F271" s="29" t="str">
        <f>'Scalars5.10.22'!$B271&amp;'Scalars5.10.22'!$C271&amp;'Scalars5.10.22'!$D271</f>
        <v>road_miles_and_pop_otherSouthwest2080</v>
      </c>
    </row>
    <row r="272" spans="1:6" x14ac:dyDescent="0.25">
      <c r="A272" s="24">
        <f xml:space="preserve"> ROW( 'Scalars5.10.22'!$A272 ) - ROW( 'Scalars5.10.22'!$A$1 )</f>
        <v>271</v>
      </c>
      <c r="B272" s="25" t="s">
        <v>136</v>
      </c>
      <c r="C272" s="26" t="s">
        <v>134</v>
      </c>
      <c r="D272" s="27">
        <v>2085</v>
      </c>
      <c r="E272" s="28">
        <v>1.2210431423001067</v>
      </c>
      <c r="F272" s="29" t="str">
        <f>'Scalars5.10.22'!$B272&amp;'Scalars5.10.22'!$C272&amp;'Scalars5.10.22'!$D272</f>
        <v>road_miles_and_pop_otherSouthwest2085</v>
      </c>
    </row>
    <row r="273" spans="1:6" x14ac:dyDescent="0.25">
      <c r="A273" s="24">
        <f xml:space="preserve"> ROW( 'Scalars5.10.22'!$A273 ) - ROW( 'Scalars5.10.22'!$A$1 )</f>
        <v>272</v>
      </c>
      <c r="B273" s="25" t="s">
        <v>136</v>
      </c>
      <c r="C273" s="26" t="s">
        <v>134</v>
      </c>
      <c r="D273" s="27">
        <v>2090</v>
      </c>
      <c r="E273" s="28">
        <v>1.255953138391471</v>
      </c>
      <c r="F273" s="29" t="str">
        <f>'Scalars5.10.22'!$B273&amp;'Scalars5.10.22'!$C273&amp;'Scalars5.10.22'!$D273</f>
        <v>road_miles_and_pop_otherSouthwest2090</v>
      </c>
    </row>
    <row r="274" spans="1:6" x14ac:dyDescent="0.25">
      <c r="A274" s="24">
        <f xml:space="preserve"> ROW( 'Scalars5.10.22'!$A274 ) - ROW( 'Scalars5.10.22'!$A$1 )</f>
        <v>273</v>
      </c>
      <c r="B274" s="25" t="s">
        <v>137</v>
      </c>
      <c r="C274" s="26" t="s">
        <v>128</v>
      </c>
      <c r="D274" s="27">
        <v>2010</v>
      </c>
      <c r="E274" s="28">
        <v>0.99729124768218647</v>
      </c>
      <c r="F274" s="29" t="str">
        <f>'Scalars5.10.22'!$B274&amp;'Scalars5.10.22'!$C274&amp;'Scalars5.10.22'!$D274</f>
        <v>road_miles_and_pop_proactiveMidwest2010</v>
      </c>
    </row>
    <row r="275" spans="1:6" x14ac:dyDescent="0.25">
      <c r="A275" s="24">
        <f xml:space="preserve"> ROW( 'Scalars5.10.22'!$A275 ) - ROW( 'Scalars5.10.22'!$A$1 )</f>
        <v>274</v>
      </c>
      <c r="B275" s="25" t="s">
        <v>137</v>
      </c>
      <c r="C275" s="26" t="s">
        <v>128</v>
      </c>
      <c r="D275" s="27">
        <v>2015</v>
      </c>
      <c r="E275" s="28">
        <v>0.99852022729628509</v>
      </c>
      <c r="F275" s="29" t="str">
        <f>'Scalars5.10.22'!$B275&amp;'Scalars5.10.22'!$C275&amp;'Scalars5.10.22'!$D275</f>
        <v>road_miles_and_pop_proactiveMidwest2015</v>
      </c>
    </row>
    <row r="276" spans="1:6" x14ac:dyDescent="0.25">
      <c r="A276" s="24">
        <f xml:space="preserve"> ROW( 'Scalars5.10.22'!$A276 ) - ROW( 'Scalars5.10.22'!$A$1 )</f>
        <v>275</v>
      </c>
      <c r="B276" s="25" t="s">
        <v>137</v>
      </c>
      <c r="C276" s="26" t="s">
        <v>128</v>
      </c>
      <c r="D276" s="27">
        <v>2020</v>
      </c>
      <c r="E276" s="28">
        <v>1.0006205353506674</v>
      </c>
      <c r="F276" s="29" t="str">
        <f>'Scalars5.10.22'!$B276&amp;'Scalars5.10.22'!$C276&amp;'Scalars5.10.22'!$D276</f>
        <v>road_miles_and_pop_proactiveMidwest2020</v>
      </c>
    </row>
    <row r="277" spans="1:6" x14ac:dyDescent="0.25">
      <c r="A277" s="24">
        <f xml:space="preserve"> ROW( 'Scalars5.10.22'!$A277 ) - ROW( 'Scalars5.10.22'!$A$1 )</f>
        <v>276</v>
      </c>
      <c r="B277" s="25" t="s">
        <v>137</v>
      </c>
      <c r="C277" s="26" t="s">
        <v>128</v>
      </c>
      <c r="D277" s="27">
        <v>2025</v>
      </c>
      <c r="E277" s="28">
        <v>1.0016132838371696</v>
      </c>
      <c r="F277" s="29" t="str">
        <f>'Scalars5.10.22'!$B277&amp;'Scalars5.10.22'!$C277&amp;'Scalars5.10.22'!$D277</f>
        <v>road_miles_and_pop_proactiveMidwest2025</v>
      </c>
    </row>
    <row r="278" spans="1:6" x14ac:dyDescent="0.25">
      <c r="A278" s="24">
        <f xml:space="preserve"> ROW( 'Scalars5.10.22'!$A278 ) - ROW( 'Scalars5.10.22'!$A$1 )</f>
        <v>277</v>
      </c>
      <c r="B278" s="25" t="s">
        <v>137</v>
      </c>
      <c r="C278" s="26" t="s">
        <v>128</v>
      </c>
      <c r="D278" s="27">
        <v>2030</v>
      </c>
      <c r="E278" s="28">
        <v>1.0028113647704511</v>
      </c>
      <c r="F278" s="29" t="str">
        <f>'Scalars5.10.22'!$B278&amp;'Scalars5.10.22'!$C278&amp;'Scalars5.10.22'!$D278</f>
        <v>road_miles_and_pop_proactiveMidwest2030</v>
      </c>
    </row>
    <row r="279" spans="1:6" x14ac:dyDescent="0.25">
      <c r="A279" s="24">
        <f xml:space="preserve"> ROW( 'Scalars5.10.22'!$A279 ) - ROW( 'Scalars5.10.22'!$A$1 )</f>
        <v>278</v>
      </c>
      <c r="B279" s="25" t="s">
        <v>137</v>
      </c>
      <c r="C279" s="26" t="s">
        <v>128</v>
      </c>
      <c r="D279" s="27">
        <v>2035</v>
      </c>
      <c r="E279" s="28">
        <v>1.0119517149970192</v>
      </c>
      <c r="F279" s="29" t="str">
        <f>'Scalars5.10.22'!$B279&amp;'Scalars5.10.22'!$C279&amp;'Scalars5.10.22'!$D279</f>
        <v>road_miles_and_pop_proactiveMidwest2035</v>
      </c>
    </row>
    <row r="280" spans="1:6" x14ac:dyDescent="0.25">
      <c r="A280" s="24">
        <f xml:space="preserve"> ROW( 'Scalars5.10.22'!$A280 ) - ROW( 'Scalars5.10.22'!$A$1 )</f>
        <v>279</v>
      </c>
      <c r="B280" s="25" t="s">
        <v>137</v>
      </c>
      <c r="C280" s="26" t="s">
        <v>128</v>
      </c>
      <c r="D280" s="27">
        <v>2040</v>
      </c>
      <c r="E280" s="28">
        <v>1.0118817671150346</v>
      </c>
      <c r="F280" s="29" t="str">
        <f>'Scalars5.10.22'!$B280&amp;'Scalars5.10.22'!$C280&amp;'Scalars5.10.22'!$D280</f>
        <v>road_miles_and_pop_proactiveMidwest2040</v>
      </c>
    </row>
    <row r="281" spans="1:6" x14ac:dyDescent="0.25">
      <c r="A281" s="24">
        <f xml:space="preserve"> ROW( 'Scalars5.10.22'!$A281 ) - ROW( 'Scalars5.10.22'!$A$1 )</f>
        <v>280</v>
      </c>
      <c r="B281" s="25" t="s">
        <v>137</v>
      </c>
      <c r="C281" s="26" t="s">
        <v>128</v>
      </c>
      <c r="D281" s="27">
        <v>2045</v>
      </c>
      <c r="E281" s="28">
        <v>1.0033066916788267</v>
      </c>
      <c r="F281" s="29" t="str">
        <f>'Scalars5.10.22'!$B281&amp;'Scalars5.10.22'!$C281&amp;'Scalars5.10.22'!$D281</f>
        <v>road_miles_and_pop_proactiveMidwest2045</v>
      </c>
    </row>
    <row r="282" spans="1:6" x14ac:dyDescent="0.25">
      <c r="A282" s="24">
        <f xml:space="preserve"> ROW( 'Scalars5.10.22'!$A282 ) - ROW( 'Scalars5.10.22'!$A$1 )</f>
        <v>281</v>
      </c>
      <c r="B282" s="25" t="s">
        <v>137</v>
      </c>
      <c r="C282" s="26" t="s">
        <v>128</v>
      </c>
      <c r="D282" s="27">
        <v>2050</v>
      </c>
      <c r="E282" s="28">
        <v>1.0058229151969218</v>
      </c>
      <c r="F282" s="29" t="str">
        <f>'Scalars5.10.22'!$B282&amp;'Scalars5.10.22'!$C282&amp;'Scalars5.10.22'!$D282</f>
        <v>road_miles_and_pop_proactiveMidwest2050</v>
      </c>
    </row>
    <row r="283" spans="1:6" x14ac:dyDescent="0.25">
      <c r="A283" s="24">
        <f xml:space="preserve"> ROW( 'Scalars5.10.22'!$A283 ) - ROW( 'Scalars5.10.22'!$A$1 )</f>
        <v>282</v>
      </c>
      <c r="B283" s="25" t="s">
        <v>137</v>
      </c>
      <c r="C283" s="26" t="s">
        <v>128</v>
      </c>
      <c r="D283" s="27">
        <v>2055</v>
      </c>
      <c r="E283" s="28">
        <v>1.0194749766324627</v>
      </c>
      <c r="F283" s="29" t="str">
        <f>'Scalars5.10.22'!$B283&amp;'Scalars5.10.22'!$C283&amp;'Scalars5.10.22'!$D283</f>
        <v>road_miles_and_pop_proactiveMidwest2055</v>
      </c>
    </row>
    <row r="284" spans="1:6" x14ac:dyDescent="0.25">
      <c r="A284" s="24">
        <f xml:space="preserve"> ROW( 'Scalars5.10.22'!$A284 ) - ROW( 'Scalars5.10.22'!$A$1 )</f>
        <v>283</v>
      </c>
      <c r="B284" s="25" t="s">
        <v>137</v>
      </c>
      <c r="C284" s="26" t="s">
        <v>128</v>
      </c>
      <c r="D284" s="27">
        <v>2060</v>
      </c>
      <c r="E284" s="28">
        <v>1.0186893401130714</v>
      </c>
      <c r="F284" s="29" t="str">
        <f>'Scalars5.10.22'!$B284&amp;'Scalars5.10.22'!$C284&amp;'Scalars5.10.22'!$D284</f>
        <v>road_miles_and_pop_proactiveMidwest2060</v>
      </c>
    </row>
    <row r="285" spans="1:6" x14ac:dyDescent="0.25">
      <c r="A285" s="24">
        <f xml:space="preserve"> ROW( 'Scalars5.10.22'!$A285 ) - ROW( 'Scalars5.10.22'!$A$1 )</f>
        <v>284</v>
      </c>
      <c r="B285" s="25" t="s">
        <v>137</v>
      </c>
      <c r="C285" s="26" t="s">
        <v>128</v>
      </c>
      <c r="D285" s="27">
        <v>2065</v>
      </c>
      <c r="E285" s="28">
        <v>1.0049071002150418</v>
      </c>
      <c r="F285" s="29" t="str">
        <f>'Scalars5.10.22'!$B285&amp;'Scalars5.10.22'!$C285&amp;'Scalars5.10.22'!$D285</f>
        <v>road_miles_and_pop_proactiveMidwest2065</v>
      </c>
    </row>
    <row r="286" spans="1:6" x14ac:dyDescent="0.25">
      <c r="A286" s="24">
        <f xml:space="preserve"> ROW( 'Scalars5.10.22'!$A286 ) - ROW( 'Scalars5.10.22'!$A$1 )</f>
        <v>285</v>
      </c>
      <c r="B286" s="25" t="s">
        <v>137</v>
      </c>
      <c r="C286" s="26" t="s">
        <v>128</v>
      </c>
      <c r="D286" s="27">
        <v>2070</v>
      </c>
      <c r="E286" s="28">
        <v>1.0082045847032333</v>
      </c>
      <c r="F286" s="29" t="str">
        <f>'Scalars5.10.22'!$B286&amp;'Scalars5.10.22'!$C286&amp;'Scalars5.10.22'!$D286</f>
        <v>road_miles_and_pop_proactiveMidwest2070</v>
      </c>
    </row>
    <row r="287" spans="1:6" x14ac:dyDescent="0.25">
      <c r="A287" s="24">
        <f xml:space="preserve"> ROW( 'Scalars5.10.22'!$A287 ) - ROW( 'Scalars5.10.22'!$A$1 )</f>
        <v>286</v>
      </c>
      <c r="B287" s="25" t="s">
        <v>137</v>
      </c>
      <c r="C287" s="26" t="s">
        <v>128</v>
      </c>
      <c r="D287" s="27">
        <v>2075</v>
      </c>
      <c r="E287" s="28">
        <v>1.0266615387157101</v>
      </c>
      <c r="F287" s="29" t="str">
        <f>'Scalars5.10.22'!$B287&amp;'Scalars5.10.22'!$C287&amp;'Scalars5.10.22'!$D287</f>
        <v>road_miles_and_pop_proactiveMidwest2075</v>
      </c>
    </row>
    <row r="288" spans="1:6" x14ac:dyDescent="0.25">
      <c r="A288" s="24">
        <f xml:space="preserve"> ROW( 'Scalars5.10.22'!$A288 ) - ROW( 'Scalars5.10.22'!$A$1 )</f>
        <v>287</v>
      </c>
      <c r="B288" s="25" t="s">
        <v>137</v>
      </c>
      <c r="C288" s="26" t="s">
        <v>128</v>
      </c>
      <c r="D288" s="27">
        <v>2080</v>
      </c>
      <c r="E288" s="28">
        <v>1.0254472353160473</v>
      </c>
      <c r="F288" s="29" t="str">
        <f>'Scalars5.10.22'!$B288&amp;'Scalars5.10.22'!$C288&amp;'Scalars5.10.22'!$D288</f>
        <v>road_miles_and_pop_proactiveMidwest2080</v>
      </c>
    </row>
    <row r="289" spans="1:6" x14ac:dyDescent="0.25">
      <c r="A289" s="24">
        <f xml:space="preserve"> ROW( 'Scalars5.10.22'!$A289 ) - ROW( 'Scalars5.10.22'!$A$1 )</f>
        <v>288</v>
      </c>
      <c r="B289" s="25" t="s">
        <v>137</v>
      </c>
      <c r="C289" s="26" t="s">
        <v>128</v>
      </c>
      <c r="D289" s="27">
        <v>2085</v>
      </c>
      <c r="E289" s="28">
        <v>1.0064991259563842</v>
      </c>
      <c r="F289" s="29" t="str">
        <f>'Scalars5.10.22'!$B289&amp;'Scalars5.10.22'!$C289&amp;'Scalars5.10.22'!$D289</f>
        <v>road_miles_and_pop_proactiveMidwest2085</v>
      </c>
    </row>
    <row r="290" spans="1:6" x14ac:dyDescent="0.25">
      <c r="A290" s="24">
        <f xml:space="preserve"> ROW( 'Scalars5.10.22'!$A290 ) - ROW( 'Scalars5.10.22'!$A$1 )</f>
        <v>289</v>
      </c>
      <c r="B290" s="25" t="s">
        <v>137</v>
      </c>
      <c r="C290" s="26" t="s">
        <v>128</v>
      </c>
      <c r="D290" s="27">
        <v>2090</v>
      </c>
      <c r="E290" s="28">
        <v>1.0103497325430746</v>
      </c>
      <c r="F290" s="29" t="str">
        <f>'Scalars5.10.22'!$B290&amp;'Scalars5.10.22'!$C290&amp;'Scalars5.10.22'!$D290</f>
        <v>road_miles_and_pop_proactiveMidwest2090</v>
      </c>
    </row>
    <row r="291" spans="1:6" x14ac:dyDescent="0.25">
      <c r="A291" s="24">
        <f xml:space="preserve"> ROW( 'Scalars5.10.22'!$A291 ) - ROW( 'Scalars5.10.22'!$A$1 )</f>
        <v>290</v>
      </c>
      <c r="B291" s="25" t="s">
        <v>137</v>
      </c>
      <c r="C291" s="26" t="s">
        <v>135</v>
      </c>
      <c r="D291" s="27">
        <v>2010</v>
      </c>
      <c r="E291" s="28">
        <v>0.98358750479840795</v>
      </c>
      <c r="F291" s="29" t="str">
        <f>'Scalars5.10.22'!$B291&amp;'Scalars5.10.22'!$C291&amp;'Scalars5.10.22'!$D291</f>
        <v>road_miles_and_pop_proactiveNational Total2010</v>
      </c>
    </row>
    <row r="292" spans="1:6" x14ac:dyDescent="0.25">
      <c r="A292" s="24">
        <f xml:space="preserve"> ROW( 'Scalars5.10.22'!$A292 ) - ROW( 'Scalars5.10.22'!$A$1 )</f>
        <v>291</v>
      </c>
      <c r="B292" s="25" t="s">
        <v>137</v>
      </c>
      <c r="C292" s="26" t="s">
        <v>135</v>
      </c>
      <c r="D292" s="27">
        <v>2015</v>
      </c>
      <c r="E292" s="28">
        <v>0.99124795682179823</v>
      </c>
      <c r="F292" s="29" t="str">
        <f>'Scalars5.10.22'!$B292&amp;'Scalars5.10.22'!$C292&amp;'Scalars5.10.22'!$D292</f>
        <v>road_miles_and_pop_proactiveNational Total2015</v>
      </c>
    </row>
    <row r="293" spans="1:6" x14ac:dyDescent="0.25">
      <c r="A293" s="24">
        <f xml:space="preserve"> ROW( 'Scalars5.10.22'!$A293 ) - ROW( 'Scalars5.10.22'!$A$1 )</f>
        <v>292</v>
      </c>
      <c r="B293" s="25" t="s">
        <v>137</v>
      </c>
      <c r="C293" s="26" t="s">
        <v>135</v>
      </c>
      <c r="D293" s="27">
        <v>2020</v>
      </c>
      <c r="E293" s="28">
        <v>1.0050514667094006</v>
      </c>
      <c r="F293" s="29" t="str">
        <f>'Scalars5.10.22'!$B293&amp;'Scalars5.10.22'!$C293&amp;'Scalars5.10.22'!$D293</f>
        <v>road_miles_and_pop_proactiveNational Total2020</v>
      </c>
    </row>
    <row r="294" spans="1:6" x14ac:dyDescent="0.25">
      <c r="A294" s="24">
        <f xml:space="preserve"> ROW( 'Scalars5.10.22'!$A294 ) - ROW( 'Scalars5.10.22'!$A$1 )</f>
        <v>293</v>
      </c>
      <c r="B294" s="25" t="s">
        <v>137</v>
      </c>
      <c r="C294" s="26" t="s">
        <v>135</v>
      </c>
      <c r="D294" s="27">
        <v>2025</v>
      </c>
      <c r="E294" s="28">
        <v>1.0160619729752172</v>
      </c>
      <c r="F294" s="29" t="str">
        <f>'Scalars5.10.22'!$B294&amp;'Scalars5.10.22'!$C294&amp;'Scalars5.10.22'!$D294</f>
        <v>road_miles_and_pop_proactiveNational Total2025</v>
      </c>
    </row>
    <row r="295" spans="1:6" x14ac:dyDescent="0.25">
      <c r="A295" s="24">
        <f xml:space="preserve"> ROW( 'Scalars5.10.22'!$A295 ) - ROW( 'Scalars5.10.22'!$A$1 )</f>
        <v>294</v>
      </c>
      <c r="B295" s="25" t="s">
        <v>137</v>
      </c>
      <c r="C295" s="26" t="s">
        <v>135</v>
      </c>
      <c r="D295" s="27">
        <v>2030</v>
      </c>
      <c r="E295" s="28">
        <v>1.0206574935257926</v>
      </c>
      <c r="F295" s="29" t="str">
        <f>'Scalars5.10.22'!$B295&amp;'Scalars5.10.22'!$C295&amp;'Scalars5.10.22'!$D295</f>
        <v>road_miles_and_pop_proactiveNational Total2030</v>
      </c>
    </row>
    <row r="296" spans="1:6" x14ac:dyDescent="0.25">
      <c r="A296" s="24">
        <f xml:space="preserve"> ROW( 'Scalars5.10.22'!$A296 ) - ROW( 'Scalars5.10.22'!$A$1 )</f>
        <v>295</v>
      </c>
      <c r="B296" s="25" t="s">
        <v>137</v>
      </c>
      <c r="C296" s="26" t="s">
        <v>135</v>
      </c>
      <c r="D296" s="27">
        <v>2035</v>
      </c>
      <c r="E296" s="28">
        <v>1.0388483729036293</v>
      </c>
      <c r="F296" s="29" t="str">
        <f>'Scalars5.10.22'!$B296&amp;'Scalars5.10.22'!$C296&amp;'Scalars5.10.22'!$D296</f>
        <v>road_miles_and_pop_proactiveNational Total2035</v>
      </c>
    </row>
    <row r="297" spans="1:6" x14ac:dyDescent="0.25">
      <c r="A297" s="24">
        <f xml:space="preserve"> ROW( 'Scalars5.10.22'!$A297 ) - ROW( 'Scalars5.10.22'!$A$1 )</f>
        <v>296</v>
      </c>
      <c r="B297" s="25" t="s">
        <v>137</v>
      </c>
      <c r="C297" s="26" t="s">
        <v>135</v>
      </c>
      <c r="D297" s="27">
        <v>2040</v>
      </c>
      <c r="E297" s="28">
        <v>1.0436872429560189</v>
      </c>
      <c r="F297" s="29" t="str">
        <f>'Scalars5.10.22'!$B297&amp;'Scalars5.10.22'!$C297&amp;'Scalars5.10.22'!$D297</f>
        <v>road_miles_and_pop_proactiveNational Total2040</v>
      </c>
    </row>
    <row r="298" spans="1:6" x14ac:dyDescent="0.25">
      <c r="A298" s="24">
        <f xml:space="preserve"> ROW( 'Scalars5.10.22'!$A298 ) - ROW( 'Scalars5.10.22'!$A$1 )</f>
        <v>297</v>
      </c>
      <c r="B298" s="25" t="s">
        <v>137</v>
      </c>
      <c r="C298" s="26" t="s">
        <v>135</v>
      </c>
      <c r="D298" s="27">
        <v>2045</v>
      </c>
      <c r="E298" s="28">
        <v>1.0525715019238424</v>
      </c>
      <c r="F298" s="29" t="str">
        <f>'Scalars5.10.22'!$B298&amp;'Scalars5.10.22'!$C298&amp;'Scalars5.10.22'!$D298</f>
        <v>road_miles_and_pop_proactiveNational Total2045</v>
      </c>
    </row>
    <row r="299" spans="1:6" x14ac:dyDescent="0.25">
      <c r="A299" s="24">
        <f xml:space="preserve"> ROW( 'Scalars5.10.22'!$A299 ) - ROW( 'Scalars5.10.22'!$A$1 )</f>
        <v>298</v>
      </c>
      <c r="B299" s="25" t="s">
        <v>137</v>
      </c>
      <c r="C299" s="26" t="s">
        <v>135</v>
      </c>
      <c r="D299" s="27">
        <v>2050</v>
      </c>
      <c r="E299" s="28">
        <v>1.050845951009528</v>
      </c>
      <c r="F299" s="29" t="str">
        <f>'Scalars5.10.22'!$B299&amp;'Scalars5.10.22'!$C299&amp;'Scalars5.10.22'!$D299</f>
        <v>road_miles_and_pop_proactiveNational Total2050</v>
      </c>
    </row>
    <row r="300" spans="1:6" x14ac:dyDescent="0.25">
      <c r="A300" s="24">
        <f xml:space="preserve"> ROW( 'Scalars5.10.22'!$A300 ) - ROW( 'Scalars5.10.22'!$A$1 )</f>
        <v>299</v>
      </c>
      <c r="B300" s="25" t="s">
        <v>137</v>
      </c>
      <c r="C300" s="26" t="s">
        <v>135</v>
      </c>
      <c r="D300" s="27">
        <v>2055</v>
      </c>
      <c r="E300" s="28">
        <v>1.0745595328019095</v>
      </c>
      <c r="F300" s="29" t="str">
        <f>'Scalars5.10.22'!$B300&amp;'Scalars5.10.22'!$C300&amp;'Scalars5.10.22'!$D300</f>
        <v>road_miles_and_pop_proactiveNational Total2055</v>
      </c>
    </row>
    <row r="301" spans="1:6" x14ac:dyDescent="0.25">
      <c r="A301" s="24">
        <f xml:space="preserve"> ROW( 'Scalars5.10.22'!$A301 ) - ROW( 'Scalars5.10.22'!$A$1 )</f>
        <v>300</v>
      </c>
      <c r="B301" s="25" t="s">
        <v>137</v>
      </c>
      <c r="C301" s="26" t="s">
        <v>135</v>
      </c>
      <c r="D301" s="27">
        <v>2060</v>
      </c>
      <c r="E301" s="28">
        <v>1.0746369955380113</v>
      </c>
      <c r="F301" s="29" t="str">
        <f>'Scalars5.10.22'!$B301&amp;'Scalars5.10.22'!$C301&amp;'Scalars5.10.22'!$D301</f>
        <v>road_miles_and_pop_proactiveNational Total2060</v>
      </c>
    </row>
    <row r="302" spans="1:6" x14ac:dyDescent="0.25">
      <c r="A302" s="24">
        <f xml:space="preserve"> ROW( 'Scalars5.10.22'!$A302 ) - ROW( 'Scalars5.10.22'!$A$1 )</f>
        <v>301</v>
      </c>
      <c r="B302" s="25" t="s">
        <v>137</v>
      </c>
      <c r="C302" s="26" t="s">
        <v>135</v>
      </c>
      <c r="D302" s="27">
        <v>2065</v>
      </c>
      <c r="E302" s="28">
        <v>1.0830508901943572</v>
      </c>
      <c r="F302" s="29" t="str">
        <f>'Scalars5.10.22'!$B302&amp;'Scalars5.10.22'!$C302&amp;'Scalars5.10.22'!$D302</f>
        <v>road_miles_and_pop_proactiveNational Total2065</v>
      </c>
    </row>
    <row r="303" spans="1:6" x14ac:dyDescent="0.25">
      <c r="A303" s="24">
        <f xml:space="preserve"> ROW( 'Scalars5.10.22'!$A303 ) - ROW( 'Scalars5.10.22'!$A$1 )</f>
        <v>302</v>
      </c>
      <c r="B303" s="25" t="s">
        <v>137</v>
      </c>
      <c r="C303" s="26" t="s">
        <v>135</v>
      </c>
      <c r="D303" s="27">
        <v>2070</v>
      </c>
      <c r="E303" s="28">
        <v>1.0757475627483419</v>
      </c>
      <c r="F303" s="29" t="str">
        <f>'Scalars5.10.22'!$B303&amp;'Scalars5.10.22'!$C303&amp;'Scalars5.10.22'!$D303</f>
        <v>road_miles_and_pop_proactiveNational Total2070</v>
      </c>
    </row>
    <row r="304" spans="1:6" x14ac:dyDescent="0.25">
      <c r="A304" s="24">
        <f xml:space="preserve"> ROW( 'Scalars5.10.22'!$A304 ) - ROW( 'Scalars5.10.22'!$A$1 )</f>
        <v>303</v>
      </c>
      <c r="B304" s="25" t="s">
        <v>137</v>
      </c>
      <c r="C304" s="26" t="s">
        <v>135</v>
      </c>
      <c r="D304" s="27">
        <v>2075</v>
      </c>
      <c r="E304" s="28">
        <v>1.10624590109756</v>
      </c>
      <c r="F304" s="29" t="str">
        <f>'Scalars5.10.22'!$B304&amp;'Scalars5.10.22'!$C304&amp;'Scalars5.10.22'!$D304</f>
        <v>road_miles_and_pop_proactiveNational Total2075</v>
      </c>
    </row>
    <row r="305" spans="1:6" x14ac:dyDescent="0.25">
      <c r="A305" s="24">
        <f xml:space="preserve"> ROW( 'Scalars5.10.22'!$A305 ) - ROW( 'Scalars5.10.22'!$A$1 )</f>
        <v>304</v>
      </c>
      <c r="B305" s="25" t="s">
        <v>137</v>
      </c>
      <c r="C305" s="26" t="s">
        <v>135</v>
      </c>
      <c r="D305" s="27">
        <v>2080</v>
      </c>
      <c r="E305" s="28">
        <v>1.1024977599543297</v>
      </c>
      <c r="F305" s="29" t="str">
        <f>'Scalars5.10.22'!$B305&amp;'Scalars5.10.22'!$C305&amp;'Scalars5.10.22'!$D305</f>
        <v>road_miles_and_pop_proactiveNational Total2080</v>
      </c>
    </row>
    <row r="306" spans="1:6" x14ac:dyDescent="0.25">
      <c r="A306" s="24">
        <f xml:space="preserve"> ROW( 'Scalars5.10.22'!$A306 ) - ROW( 'Scalars5.10.22'!$A$1 )</f>
        <v>305</v>
      </c>
      <c r="B306" s="25" t="s">
        <v>137</v>
      </c>
      <c r="C306" s="26" t="s">
        <v>135</v>
      </c>
      <c r="D306" s="27">
        <v>2085</v>
      </c>
      <c r="E306" s="28">
        <v>1.1091345581185825</v>
      </c>
      <c r="F306" s="29" t="str">
        <f>'Scalars5.10.22'!$B306&amp;'Scalars5.10.22'!$C306&amp;'Scalars5.10.22'!$D306</f>
        <v>road_miles_and_pop_proactiveNational Total2085</v>
      </c>
    </row>
    <row r="307" spans="1:6" x14ac:dyDescent="0.25">
      <c r="A307" s="24">
        <f xml:space="preserve"> ROW( 'Scalars5.10.22'!$A307 ) - ROW( 'Scalars5.10.22'!$A$1 )</f>
        <v>306</v>
      </c>
      <c r="B307" s="25" t="s">
        <v>137</v>
      </c>
      <c r="C307" s="26" t="s">
        <v>135</v>
      </c>
      <c r="D307" s="27">
        <v>2090</v>
      </c>
      <c r="E307" s="28">
        <v>1.0954806804616108</v>
      </c>
      <c r="F307" s="29" t="str">
        <f>'Scalars5.10.22'!$B307&amp;'Scalars5.10.22'!$C307&amp;'Scalars5.10.22'!$D307</f>
        <v>road_miles_and_pop_proactiveNational Total2090</v>
      </c>
    </row>
    <row r="308" spans="1:6" x14ac:dyDescent="0.25">
      <c r="A308" s="24">
        <f xml:space="preserve"> ROW( 'Scalars5.10.22'!$A308 ) - ROW( 'Scalars5.10.22'!$A$1 )</f>
        <v>307</v>
      </c>
      <c r="B308" s="25" t="s">
        <v>137</v>
      </c>
      <c r="C308" s="26" t="s">
        <v>129</v>
      </c>
      <c r="D308" s="27">
        <v>2010</v>
      </c>
      <c r="E308" s="28">
        <v>0.99316624817819354</v>
      </c>
      <c r="F308" s="29" t="str">
        <f>'Scalars5.10.22'!$B308&amp;'Scalars5.10.22'!$C308&amp;'Scalars5.10.22'!$D308</f>
        <v>road_miles_and_pop_proactiveNortheast2010</v>
      </c>
    </row>
    <row r="309" spans="1:6" x14ac:dyDescent="0.25">
      <c r="A309" s="24">
        <f xml:space="preserve"> ROW( 'Scalars5.10.22'!$A309 ) - ROW( 'Scalars5.10.22'!$A$1 )</f>
        <v>308</v>
      </c>
      <c r="B309" s="25" t="s">
        <v>137</v>
      </c>
      <c r="C309" s="26" t="s">
        <v>129</v>
      </c>
      <c r="D309" s="27">
        <v>2015</v>
      </c>
      <c r="E309" s="28">
        <v>0.99774239064012193</v>
      </c>
      <c r="F309" s="29" t="str">
        <f>'Scalars5.10.22'!$B309&amp;'Scalars5.10.22'!$C309&amp;'Scalars5.10.22'!$D309</f>
        <v>road_miles_and_pop_proactiveNortheast2015</v>
      </c>
    </row>
    <row r="310" spans="1:6" x14ac:dyDescent="0.25">
      <c r="A310" s="24">
        <f xml:space="preserve"> ROW( 'Scalars5.10.22'!$A310 ) - ROW( 'Scalars5.10.22'!$A$1 )</f>
        <v>309</v>
      </c>
      <c r="B310" s="25" t="s">
        <v>137</v>
      </c>
      <c r="C310" s="26" t="s">
        <v>129</v>
      </c>
      <c r="D310" s="27">
        <v>2020</v>
      </c>
      <c r="E310" s="28">
        <v>1.0000599747899594</v>
      </c>
      <c r="F310" s="29" t="str">
        <f>'Scalars5.10.22'!$B310&amp;'Scalars5.10.22'!$C310&amp;'Scalars5.10.22'!$D310</f>
        <v>road_miles_and_pop_proactiveNortheast2020</v>
      </c>
    </row>
    <row r="311" spans="1:6" x14ac:dyDescent="0.25">
      <c r="A311" s="24">
        <f xml:space="preserve"> ROW( 'Scalars5.10.22'!$A311 ) - ROW( 'Scalars5.10.22'!$A$1 )</f>
        <v>310</v>
      </c>
      <c r="B311" s="25" t="s">
        <v>137</v>
      </c>
      <c r="C311" s="26" t="s">
        <v>129</v>
      </c>
      <c r="D311" s="27">
        <v>2025</v>
      </c>
      <c r="E311" s="28">
        <v>1.0029434972529123</v>
      </c>
      <c r="F311" s="29" t="str">
        <f>'Scalars5.10.22'!$B311&amp;'Scalars5.10.22'!$C311&amp;'Scalars5.10.22'!$D311</f>
        <v>road_miles_and_pop_proactiveNortheast2025</v>
      </c>
    </row>
    <row r="312" spans="1:6" x14ac:dyDescent="0.25">
      <c r="A312" s="24">
        <f xml:space="preserve"> ROW( 'Scalars5.10.22'!$A312 ) - ROW( 'Scalars5.10.22'!$A$1 )</f>
        <v>311</v>
      </c>
      <c r="B312" s="25" t="s">
        <v>137</v>
      </c>
      <c r="C312" s="26" t="s">
        <v>129</v>
      </c>
      <c r="D312" s="27">
        <v>2030</v>
      </c>
      <c r="E312" s="28">
        <v>1.0044452486192244</v>
      </c>
      <c r="F312" s="29" t="str">
        <f>'Scalars5.10.22'!$B312&amp;'Scalars5.10.22'!$C312&amp;'Scalars5.10.22'!$D312</f>
        <v>road_miles_and_pop_proactiveNortheast2030</v>
      </c>
    </row>
    <row r="313" spans="1:6" x14ac:dyDescent="0.25">
      <c r="A313" s="24">
        <f xml:space="preserve"> ROW( 'Scalars5.10.22'!$A313 ) - ROW( 'Scalars5.10.22'!$A$1 )</f>
        <v>312</v>
      </c>
      <c r="B313" s="25" t="s">
        <v>137</v>
      </c>
      <c r="C313" s="26" t="s">
        <v>129</v>
      </c>
      <c r="D313" s="27">
        <v>2035</v>
      </c>
      <c r="E313" s="28">
        <v>1.0101530881365701</v>
      </c>
      <c r="F313" s="29" t="str">
        <f>'Scalars5.10.22'!$B313&amp;'Scalars5.10.22'!$C313&amp;'Scalars5.10.22'!$D313</f>
        <v>road_miles_and_pop_proactiveNortheast2035</v>
      </c>
    </row>
    <row r="314" spans="1:6" x14ac:dyDescent="0.25">
      <c r="A314" s="24">
        <f xml:space="preserve"> ROW( 'Scalars5.10.22'!$A314 ) - ROW( 'Scalars5.10.22'!$A$1 )</f>
        <v>313</v>
      </c>
      <c r="B314" s="25" t="s">
        <v>137</v>
      </c>
      <c r="C314" s="26" t="s">
        <v>129</v>
      </c>
      <c r="D314" s="27">
        <v>2040</v>
      </c>
      <c r="E314" s="28">
        <v>1.0111397074768396</v>
      </c>
      <c r="F314" s="29" t="str">
        <f>'Scalars5.10.22'!$B314&amp;'Scalars5.10.22'!$C314&amp;'Scalars5.10.22'!$D314</f>
        <v>road_miles_and_pop_proactiveNortheast2040</v>
      </c>
    </row>
    <row r="315" spans="1:6" x14ac:dyDescent="0.25">
      <c r="A315" s="24">
        <f xml:space="preserve"> ROW( 'Scalars5.10.22'!$A315 ) - ROW( 'Scalars5.10.22'!$A$1 )</f>
        <v>314</v>
      </c>
      <c r="B315" s="25" t="s">
        <v>137</v>
      </c>
      <c r="C315" s="26" t="s">
        <v>129</v>
      </c>
      <c r="D315" s="27">
        <v>2045</v>
      </c>
      <c r="E315" s="28">
        <v>1.007266685107016</v>
      </c>
      <c r="F315" s="29" t="str">
        <f>'Scalars5.10.22'!$B315&amp;'Scalars5.10.22'!$C315&amp;'Scalars5.10.22'!$D315</f>
        <v>road_miles_and_pop_proactiveNortheast2045</v>
      </c>
    </row>
    <row r="316" spans="1:6" x14ac:dyDescent="0.25">
      <c r="A316" s="24">
        <f xml:space="preserve"> ROW( 'Scalars5.10.22'!$A316 ) - ROW( 'Scalars5.10.22'!$A$1 )</f>
        <v>315</v>
      </c>
      <c r="B316" s="25" t="s">
        <v>137</v>
      </c>
      <c r="C316" s="26" t="s">
        <v>129</v>
      </c>
      <c r="D316" s="27">
        <v>2050</v>
      </c>
      <c r="E316" s="28">
        <v>1.0084155713537843</v>
      </c>
      <c r="F316" s="29" t="str">
        <f>'Scalars5.10.22'!$B316&amp;'Scalars5.10.22'!$C316&amp;'Scalars5.10.22'!$D316</f>
        <v>road_miles_and_pop_proactiveNortheast2050</v>
      </c>
    </row>
    <row r="317" spans="1:6" x14ac:dyDescent="0.25">
      <c r="A317" s="24">
        <f xml:space="preserve"> ROW( 'Scalars5.10.22'!$A317 ) - ROW( 'Scalars5.10.22'!$A$1 )</f>
        <v>316</v>
      </c>
      <c r="B317" s="25" t="s">
        <v>137</v>
      </c>
      <c r="C317" s="26" t="s">
        <v>129</v>
      </c>
      <c r="D317" s="27">
        <v>2055</v>
      </c>
      <c r="E317" s="28">
        <v>1.0152942350056824</v>
      </c>
      <c r="F317" s="29" t="str">
        <f>'Scalars5.10.22'!$B317&amp;'Scalars5.10.22'!$C317&amp;'Scalars5.10.22'!$D317</f>
        <v>road_miles_and_pop_proactiveNortheast2055</v>
      </c>
    </row>
    <row r="318" spans="1:6" x14ac:dyDescent="0.25">
      <c r="A318" s="24">
        <f xml:space="preserve"> ROW( 'Scalars5.10.22'!$A318 ) - ROW( 'Scalars5.10.22'!$A$1 )</f>
        <v>317</v>
      </c>
      <c r="B318" s="25" t="s">
        <v>137</v>
      </c>
      <c r="C318" s="26" t="s">
        <v>129</v>
      </c>
      <c r="D318" s="27">
        <v>2060</v>
      </c>
      <c r="E318" s="28">
        <v>1.015971554168188</v>
      </c>
      <c r="F318" s="29" t="str">
        <f>'Scalars5.10.22'!$B318&amp;'Scalars5.10.22'!$C318&amp;'Scalars5.10.22'!$D318</f>
        <v>road_miles_and_pop_proactiveNortheast2060</v>
      </c>
    </row>
    <row r="319" spans="1:6" x14ac:dyDescent="0.25">
      <c r="A319" s="24">
        <f xml:space="preserve"> ROW( 'Scalars5.10.22'!$A319 ) - ROW( 'Scalars5.10.22'!$A$1 )</f>
        <v>318</v>
      </c>
      <c r="B319" s="25" t="s">
        <v>137</v>
      </c>
      <c r="C319" s="26" t="s">
        <v>129</v>
      </c>
      <c r="D319" s="27">
        <v>2065</v>
      </c>
      <c r="E319" s="28">
        <v>1.0091895081799214</v>
      </c>
      <c r="F319" s="29" t="str">
        <f>'Scalars5.10.22'!$B319&amp;'Scalars5.10.22'!$C319&amp;'Scalars5.10.22'!$D319</f>
        <v>road_miles_and_pop_proactiveNortheast2065</v>
      </c>
    </row>
    <row r="320" spans="1:6" x14ac:dyDescent="0.25">
      <c r="A320" s="24">
        <f xml:space="preserve"> ROW( 'Scalars5.10.22'!$A320 ) - ROW( 'Scalars5.10.22'!$A$1 )</f>
        <v>319</v>
      </c>
      <c r="B320" s="25" t="s">
        <v>137</v>
      </c>
      <c r="C320" s="26" t="s">
        <v>129</v>
      </c>
      <c r="D320" s="27">
        <v>2070</v>
      </c>
      <c r="E320" s="28">
        <v>1.011045303883108</v>
      </c>
      <c r="F320" s="29" t="str">
        <f>'Scalars5.10.22'!$B320&amp;'Scalars5.10.22'!$C320&amp;'Scalars5.10.22'!$D320</f>
        <v>road_miles_and_pop_proactiveNortheast2070</v>
      </c>
    </row>
    <row r="321" spans="1:6" x14ac:dyDescent="0.25">
      <c r="A321" s="24">
        <f xml:space="preserve"> ROW( 'Scalars5.10.22'!$A321 ) - ROW( 'Scalars5.10.22'!$A$1 )</f>
        <v>320</v>
      </c>
      <c r="B321" s="25" t="s">
        <v>137</v>
      </c>
      <c r="C321" s="26" t="s">
        <v>129</v>
      </c>
      <c r="D321" s="27">
        <v>2075</v>
      </c>
      <c r="E321" s="28">
        <v>1.0200506046091418</v>
      </c>
      <c r="F321" s="29" t="str">
        <f>'Scalars5.10.22'!$B321&amp;'Scalars5.10.22'!$C321&amp;'Scalars5.10.22'!$D321</f>
        <v>road_miles_and_pop_proactiveNortheast2075</v>
      </c>
    </row>
    <row r="322" spans="1:6" x14ac:dyDescent="0.25">
      <c r="A322" s="24">
        <f xml:space="preserve"> ROW( 'Scalars5.10.22'!$A322 ) - ROW( 'Scalars5.10.22'!$A$1 )</f>
        <v>321</v>
      </c>
      <c r="B322" s="25" t="s">
        <v>137</v>
      </c>
      <c r="C322" s="26" t="s">
        <v>129</v>
      </c>
      <c r="D322" s="27">
        <v>2080</v>
      </c>
      <c r="E322" s="28">
        <v>1.0205971477048312</v>
      </c>
      <c r="F322" s="29" t="str">
        <f>'Scalars5.10.22'!$B322&amp;'Scalars5.10.22'!$C322&amp;'Scalars5.10.22'!$D322</f>
        <v>road_miles_and_pop_proactiveNortheast2080</v>
      </c>
    </row>
    <row r="323" spans="1:6" x14ac:dyDescent="0.25">
      <c r="A323" s="24">
        <f xml:space="preserve"> ROW( 'Scalars5.10.22'!$A323 ) - ROW( 'Scalars5.10.22'!$A$1 )</f>
        <v>322</v>
      </c>
      <c r="B323" s="25" t="s">
        <v>137</v>
      </c>
      <c r="C323" s="26" t="s">
        <v>129</v>
      </c>
      <c r="D323" s="27">
        <v>2085</v>
      </c>
      <c r="E323" s="28">
        <v>1.0110655755411129</v>
      </c>
      <c r="F323" s="29" t="str">
        <f>'Scalars5.10.22'!$B323&amp;'Scalars5.10.22'!$C323&amp;'Scalars5.10.22'!$D323</f>
        <v>road_miles_and_pop_proactiveNortheast2085</v>
      </c>
    </row>
    <row r="324" spans="1:6" x14ac:dyDescent="0.25">
      <c r="A324" s="24">
        <f xml:space="preserve"> ROW( 'Scalars5.10.22'!$A324 ) - ROW( 'Scalars5.10.22'!$A$1 )</f>
        <v>323</v>
      </c>
      <c r="B324" s="25" t="s">
        <v>137</v>
      </c>
      <c r="C324" s="26" t="s">
        <v>129</v>
      </c>
      <c r="D324" s="27">
        <v>2090</v>
      </c>
      <c r="E324" s="28">
        <v>1.0135237197755664</v>
      </c>
      <c r="F324" s="29" t="str">
        <f>'Scalars5.10.22'!$B324&amp;'Scalars5.10.22'!$C324&amp;'Scalars5.10.22'!$D324</f>
        <v>road_miles_and_pop_proactiveNortheast2090</v>
      </c>
    </row>
    <row r="325" spans="1:6" x14ac:dyDescent="0.25">
      <c r="A325" s="24">
        <f xml:space="preserve"> ROW( 'Scalars5.10.22'!$A325 ) - ROW( 'Scalars5.10.22'!$A$1 )</f>
        <v>324</v>
      </c>
      <c r="B325" s="25" t="s">
        <v>137</v>
      </c>
      <c r="C325" s="26" t="s">
        <v>130</v>
      </c>
      <c r="D325" s="27">
        <v>2010</v>
      </c>
      <c r="E325" s="28">
        <v>0.99168132488861971</v>
      </c>
      <c r="F325" s="29" t="str">
        <f>'Scalars5.10.22'!$B325&amp;'Scalars5.10.22'!$C325&amp;'Scalars5.10.22'!$D325</f>
        <v>road_miles_and_pop_proactiveNorthern Plains2010</v>
      </c>
    </row>
    <row r="326" spans="1:6" x14ac:dyDescent="0.25">
      <c r="A326" s="24">
        <f xml:space="preserve"> ROW( 'Scalars5.10.22'!$A326 ) - ROW( 'Scalars5.10.22'!$A$1 )</f>
        <v>325</v>
      </c>
      <c r="B326" s="25" t="s">
        <v>137</v>
      </c>
      <c r="C326" s="26" t="s">
        <v>130</v>
      </c>
      <c r="D326" s="27">
        <v>2015</v>
      </c>
      <c r="E326" s="28">
        <v>0.99683932077544535</v>
      </c>
      <c r="F326" s="29" t="str">
        <f>'Scalars5.10.22'!$B326&amp;'Scalars5.10.22'!$C326&amp;'Scalars5.10.22'!$D326</f>
        <v>road_miles_and_pop_proactiveNorthern Plains2015</v>
      </c>
    </row>
    <row r="327" spans="1:6" x14ac:dyDescent="0.25">
      <c r="A327" s="24">
        <f xml:space="preserve"> ROW( 'Scalars5.10.22'!$A327 ) - ROW( 'Scalars5.10.22'!$A$1 )</f>
        <v>326</v>
      </c>
      <c r="B327" s="25" t="s">
        <v>137</v>
      </c>
      <c r="C327" s="26" t="s">
        <v>130</v>
      </c>
      <c r="D327" s="27">
        <v>2020</v>
      </c>
      <c r="E327" s="28">
        <v>1.0021107823774307</v>
      </c>
      <c r="F327" s="29" t="str">
        <f>'Scalars5.10.22'!$B327&amp;'Scalars5.10.22'!$C327&amp;'Scalars5.10.22'!$D327</f>
        <v>road_miles_and_pop_proactiveNorthern Plains2020</v>
      </c>
    </row>
    <row r="328" spans="1:6" x14ac:dyDescent="0.25">
      <c r="A328" s="24">
        <f xml:space="preserve"> ROW( 'Scalars5.10.22'!$A328 ) - ROW( 'Scalars5.10.22'!$A$1 )</f>
        <v>327</v>
      </c>
      <c r="B328" s="25" t="s">
        <v>137</v>
      </c>
      <c r="C328" s="26" t="s">
        <v>130</v>
      </c>
      <c r="D328" s="27">
        <v>2025</v>
      </c>
      <c r="E328" s="28">
        <v>1.0086573560287846</v>
      </c>
      <c r="F328" s="29" t="str">
        <f>'Scalars5.10.22'!$B328&amp;'Scalars5.10.22'!$C328&amp;'Scalars5.10.22'!$D328</f>
        <v>road_miles_and_pop_proactiveNorthern Plains2025</v>
      </c>
    </row>
    <row r="329" spans="1:6" x14ac:dyDescent="0.25">
      <c r="A329" s="24">
        <f xml:space="preserve"> ROW( 'Scalars5.10.22'!$A329 ) - ROW( 'Scalars5.10.22'!$A$1 )</f>
        <v>328</v>
      </c>
      <c r="B329" s="25" t="s">
        <v>137</v>
      </c>
      <c r="C329" s="26" t="s">
        <v>130</v>
      </c>
      <c r="D329" s="27">
        <v>2030</v>
      </c>
      <c r="E329" s="28">
        <v>1.0140272126807266</v>
      </c>
      <c r="F329" s="29" t="str">
        <f>'Scalars5.10.22'!$B329&amp;'Scalars5.10.22'!$C329&amp;'Scalars5.10.22'!$D329</f>
        <v>road_miles_and_pop_proactiveNorthern Plains2030</v>
      </c>
    </row>
    <row r="330" spans="1:6" x14ac:dyDescent="0.25">
      <c r="A330" s="24">
        <f xml:space="preserve"> ROW( 'Scalars5.10.22'!$A330 ) - ROW( 'Scalars5.10.22'!$A$1 )</f>
        <v>329</v>
      </c>
      <c r="B330" s="25" t="s">
        <v>137</v>
      </c>
      <c r="C330" s="26" t="s">
        <v>130</v>
      </c>
      <c r="D330" s="27">
        <v>2035</v>
      </c>
      <c r="E330" s="28">
        <v>1.0174701751653472</v>
      </c>
      <c r="F330" s="29" t="str">
        <f>'Scalars5.10.22'!$B330&amp;'Scalars5.10.22'!$C330&amp;'Scalars5.10.22'!$D330</f>
        <v>road_miles_and_pop_proactiveNorthern Plains2035</v>
      </c>
    </row>
    <row r="331" spans="1:6" x14ac:dyDescent="0.25">
      <c r="A331" s="24">
        <f xml:space="preserve"> ROW( 'Scalars5.10.22'!$A331 ) - ROW( 'Scalars5.10.22'!$A$1 )</f>
        <v>330</v>
      </c>
      <c r="B331" s="25" t="s">
        <v>137</v>
      </c>
      <c r="C331" s="26" t="s">
        <v>130</v>
      </c>
      <c r="D331" s="27">
        <v>2040</v>
      </c>
      <c r="E331" s="28">
        <v>1.0188598452900142</v>
      </c>
      <c r="F331" s="29" t="str">
        <f>'Scalars5.10.22'!$B331&amp;'Scalars5.10.22'!$C331&amp;'Scalars5.10.22'!$D331</f>
        <v>road_miles_and_pop_proactiveNorthern Plains2040</v>
      </c>
    </row>
    <row r="332" spans="1:6" x14ac:dyDescent="0.25">
      <c r="A332" s="24">
        <f xml:space="preserve"> ROW( 'Scalars5.10.22'!$A332 ) - ROW( 'Scalars5.10.22'!$A$1 )</f>
        <v>331</v>
      </c>
      <c r="B332" s="25" t="s">
        <v>137</v>
      </c>
      <c r="C332" s="26" t="s">
        <v>130</v>
      </c>
      <c r="D332" s="27">
        <v>2045</v>
      </c>
      <c r="E332" s="28">
        <v>1.0271928957082805</v>
      </c>
      <c r="F332" s="29" t="str">
        <f>'Scalars5.10.22'!$B332&amp;'Scalars5.10.22'!$C332&amp;'Scalars5.10.22'!$D332</f>
        <v>road_miles_and_pop_proactiveNorthern Plains2045</v>
      </c>
    </row>
    <row r="333" spans="1:6" x14ac:dyDescent="0.25">
      <c r="A333" s="24">
        <f xml:space="preserve"> ROW( 'Scalars5.10.22'!$A333 ) - ROW( 'Scalars5.10.22'!$A$1 )</f>
        <v>332</v>
      </c>
      <c r="B333" s="25" t="s">
        <v>137</v>
      </c>
      <c r="C333" s="26" t="s">
        <v>130</v>
      </c>
      <c r="D333" s="27">
        <v>2050</v>
      </c>
      <c r="E333" s="28">
        <v>1.0321797371557961</v>
      </c>
      <c r="F333" s="29" t="str">
        <f>'Scalars5.10.22'!$B333&amp;'Scalars5.10.22'!$C333&amp;'Scalars5.10.22'!$D333</f>
        <v>road_miles_and_pop_proactiveNorthern Plains2050</v>
      </c>
    </row>
    <row r="334" spans="1:6" x14ac:dyDescent="0.25">
      <c r="A334" s="24">
        <f xml:space="preserve"> ROW( 'Scalars5.10.22'!$A334 ) - ROW( 'Scalars5.10.22'!$A$1 )</f>
        <v>333</v>
      </c>
      <c r="B334" s="25" t="s">
        <v>137</v>
      </c>
      <c r="C334" s="26" t="s">
        <v>130</v>
      </c>
      <c r="D334" s="27">
        <v>2055</v>
      </c>
      <c r="E334" s="28">
        <v>1.029512113874856</v>
      </c>
      <c r="F334" s="29" t="str">
        <f>'Scalars5.10.22'!$B334&amp;'Scalars5.10.22'!$C334&amp;'Scalars5.10.22'!$D334</f>
        <v>road_miles_and_pop_proactiveNorthern Plains2055</v>
      </c>
    </row>
    <row r="335" spans="1:6" x14ac:dyDescent="0.25">
      <c r="A335" s="24">
        <f xml:space="preserve"> ROW( 'Scalars5.10.22'!$A335 ) - ROW( 'Scalars5.10.22'!$A$1 )</f>
        <v>334</v>
      </c>
      <c r="B335" s="25" t="s">
        <v>137</v>
      </c>
      <c r="C335" s="26" t="s">
        <v>130</v>
      </c>
      <c r="D335" s="27">
        <v>2060</v>
      </c>
      <c r="E335" s="28">
        <v>1.0281413792155734</v>
      </c>
      <c r="F335" s="29" t="str">
        <f>'Scalars5.10.22'!$B335&amp;'Scalars5.10.22'!$C335&amp;'Scalars5.10.22'!$D335</f>
        <v>road_miles_and_pop_proactiveNorthern Plains2060</v>
      </c>
    </row>
    <row r="336" spans="1:6" x14ac:dyDescent="0.25">
      <c r="A336" s="24">
        <f xml:space="preserve"> ROW( 'Scalars5.10.22'!$A336 ) - ROW( 'Scalars5.10.22'!$A$1 )</f>
        <v>335</v>
      </c>
      <c r="B336" s="25" t="s">
        <v>137</v>
      </c>
      <c r="C336" s="26" t="s">
        <v>130</v>
      </c>
      <c r="D336" s="27">
        <v>2065</v>
      </c>
      <c r="E336" s="28">
        <v>1.0399927051844884</v>
      </c>
      <c r="F336" s="29" t="str">
        <f>'Scalars5.10.22'!$B336&amp;'Scalars5.10.22'!$C336&amp;'Scalars5.10.22'!$D336</f>
        <v>road_miles_and_pop_proactiveNorthern Plains2065</v>
      </c>
    </row>
    <row r="337" spans="1:6" x14ac:dyDescent="0.25">
      <c r="A337" s="24">
        <f xml:space="preserve"> ROW( 'Scalars5.10.22'!$A337 ) - ROW( 'Scalars5.10.22'!$A$1 )</f>
        <v>336</v>
      </c>
      <c r="B337" s="25" t="s">
        <v>137</v>
      </c>
      <c r="C337" s="26" t="s">
        <v>130</v>
      </c>
      <c r="D337" s="27">
        <v>2070</v>
      </c>
      <c r="E337" s="28">
        <v>1.0467617948464771</v>
      </c>
      <c r="F337" s="29" t="str">
        <f>'Scalars5.10.22'!$B337&amp;'Scalars5.10.22'!$C337&amp;'Scalars5.10.22'!$D337</f>
        <v>road_miles_and_pop_proactiveNorthern Plains2070</v>
      </c>
    </row>
    <row r="338" spans="1:6" x14ac:dyDescent="0.25">
      <c r="A338" s="24">
        <f xml:space="preserve"> ROW( 'Scalars5.10.22'!$A338 ) - ROW( 'Scalars5.10.22'!$A$1 )</f>
        <v>337</v>
      </c>
      <c r="B338" s="25" t="s">
        <v>137</v>
      </c>
      <c r="C338" s="26" t="s">
        <v>130</v>
      </c>
      <c r="D338" s="27">
        <v>2075</v>
      </c>
      <c r="E338" s="28">
        <v>1.0405689482034703</v>
      </c>
      <c r="F338" s="29" t="str">
        <f>'Scalars5.10.22'!$B338&amp;'Scalars5.10.22'!$C338&amp;'Scalars5.10.22'!$D338</f>
        <v>road_miles_and_pop_proactiveNorthern Plains2075</v>
      </c>
    </row>
    <row r="339" spans="1:6" x14ac:dyDescent="0.25">
      <c r="A339" s="24">
        <f xml:space="preserve"> ROW( 'Scalars5.10.22'!$A339 ) - ROW( 'Scalars5.10.22'!$A$1 )</f>
        <v>338</v>
      </c>
      <c r="B339" s="25" t="s">
        <v>137</v>
      </c>
      <c r="C339" s="26" t="s">
        <v>130</v>
      </c>
      <c r="D339" s="27">
        <v>2080</v>
      </c>
      <c r="E339" s="28">
        <v>1.0370678359256502</v>
      </c>
      <c r="F339" s="29" t="str">
        <f>'Scalars5.10.22'!$B339&amp;'Scalars5.10.22'!$C339&amp;'Scalars5.10.22'!$D339</f>
        <v>road_miles_and_pop_proactiveNorthern Plains2080</v>
      </c>
    </row>
    <row r="340" spans="1:6" x14ac:dyDescent="0.25">
      <c r="A340" s="24">
        <f xml:space="preserve"> ROW( 'Scalars5.10.22'!$A340 ) - ROW( 'Scalars5.10.22'!$A$1 )</f>
        <v>339</v>
      </c>
      <c r="B340" s="25" t="s">
        <v>137</v>
      </c>
      <c r="C340" s="26" t="s">
        <v>130</v>
      </c>
      <c r="D340" s="27">
        <v>2085</v>
      </c>
      <c r="E340" s="28">
        <v>1.0508150357462342</v>
      </c>
      <c r="F340" s="29" t="str">
        <f>'Scalars5.10.22'!$B340&amp;'Scalars5.10.22'!$C340&amp;'Scalars5.10.22'!$D340</f>
        <v>road_miles_and_pop_proactiveNorthern Plains2085</v>
      </c>
    </row>
    <row r="341" spans="1:6" x14ac:dyDescent="0.25">
      <c r="A341" s="24">
        <f xml:space="preserve"> ROW( 'Scalars5.10.22'!$A341 ) - ROW( 'Scalars5.10.22'!$A$1 )</f>
        <v>340</v>
      </c>
      <c r="B341" s="25" t="s">
        <v>137</v>
      </c>
      <c r="C341" s="26" t="s">
        <v>130</v>
      </c>
      <c r="D341" s="27">
        <v>2090</v>
      </c>
      <c r="E341" s="28">
        <v>1.0587326264259787</v>
      </c>
      <c r="F341" s="29" t="str">
        <f>'Scalars5.10.22'!$B341&amp;'Scalars5.10.22'!$C341&amp;'Scalars5.10.22'!$D341</f>
        <v>road_miles_and_pop_proactiveNorthern Plains2090</v>
      </c>
    </row>
    <row r="342" spans="1:6" x14ac:dyDescent="0.25">
      <c r="A342" s="24">
        <f xml:space="preserve"> ROW( 'Scalars5.10.22'!$A342 ) - ROW( 'Scalars5.10.22'!$A$1 )</f>
        <v>341</v>
      </c>
      <c r="B342" s="25" t="s">
        <v>137</v>
      </c>
      <c r="C342" s="26" t="s">
        <v>131</v>
      </c>
      <c r="D342" s="27">
        <v>2010</v>
      </c>
      <c r="E342" s="28">
        <v>0.99695404436621893</v>
      </c>
      <c r="F342" s="29" t="str">
        <f>'Scalars5.10.22'!$B342&amp;'Scalars5.10.22'!$C342&amp;'Scalars5.10.22'!$D342</f>
        <v>road_miles_and_pop_proactiveNorthwest2010</v>
      </c>
    </row>
    <row r="343" spans="1:6" x14ac:dyDescent="0.25">
      <c r="A343" s="24">
        <f xml:space="preserve"> ROW( 'Scalars5.10.22'!$A343 ) - ROW( 'Scalars5.10.22'!$A$1 )</f>
        <v>342</v>
      </c>
      <c r="B343" s="25" t="s">
        <v>137</v>
      </c>
      <c r="C343" s="26" t="s">
        <v>131</v>
      </c>
      <c r="D343" s="27">
        <v>2015</v>
      </c>
      <c r="E343" s="28">
        <v>0.99864208936008025</v>
      </c>
      <c r="F343" s="29" t="str">
        <f>'Scalars5.10.22'!$B343&amp;'Scalars5.10.22'!$C343&amp;'Scalars5.10.22'!$D343</f>
        <v>road_miles_and_pop_proactiveNorthwest2015</v>
      </c>
    </row>
    <row r="344" spans="1:6" x14ac:dyDescent="0.25">
      <c r="A344" s="24">
        <f xml:space="preserve"> ROW( 'Scalars5.10.22'!$A344 ) - ROW( 'Scalars5.10.22'!$A$1 )</f>
        <v>343</v>
      </c>
      <c r="B344" s="25" t="s">
        <v>137</v>
      </c>
      <c r="C344" s="26" t="s">
        <v>131</v>
      </c>
      <c r="D344" s="27">
        <v>2020</v>
      </c>
      <c r="E344" s="28">
        <v>1.0014099306263136</v>
      </c>
      <c r="F344" s="29" t="str">
        <f>'Scalars5.10.22'!$B344&amp;'Scalars5.10.22'!$C344&amp;'Scalars5.10.22'!$D344</f>
        <v>road_miles_and_pop_proactiveNorthwest2020</v>
      </c>
    </row>
    <row r="345" spans="1:6" x14ac:dyDescent="0.25">
      <c r="A345" s="24">
        <f xml:space="preserve"> ROW( 'Scalars5.10.22'!$A345 ) - ROW( 'Scalars5.10.22'!$A$1 )</f>
        <v>344</v>
      </c>
      <c r="B345" s="25" t="s">
        <v>137</v>
      </c>
      <c r="C345" s="26" t="s">
        <v>131</v>
      </c>
      <c r="D345" s="27">
        <v>2025</v>
      </c>
      <c r="E345" s="28">
        <v>1.0075103222082857</v>
      </c>
      <c r="F345" s="29" t="str">
        <f>'Scalars5.10.22'!$B345&amp;'Scalars5.10.22'!$C345&amp;'Scalars5.10.22'!$D345</f>
        <v>road_miles_and_pop_proactiveNorthwest2025</v>
      </c>
    </row>
    <row r="346" spans="1:6" x14ac:dyDescent="0.25">
      <c r="A346" s="24">
        <f xml:space="preserve"> ROW( 'Scalars5.10.22'!$A346 ) - ROW( 'Scalars5.10.22'!$A$1 )</f>
        <v>345</v>
      </c>
      <c r="B346" s="25" t="s">
        <v>137</v>
      </c>
      <c r="C346" s="26" t="s">
        <v>131</v>
      </c>
      <c r="D346" s="27">
        <v>2030</v>
      </c>
      <c r="E346" s="28">
        <v>1.0049892754985268</v>
      </c>
      <c r="F346" s="29" t="str">
        <f>'Scalars5.10.22'!$B346&amp;'Scalars5.10.22'!$C346&amp;'Scalars5.10.22'!$D346</f>
        <v>road_miles_and_pop_proactiveNorthwest2030</v>
      </c>
    </row>
    <row r="347" spans="1:6" x14ac:dyDescent="0.25">
      <c r="A347" s="24">
        <f xml:space="preserve"> ROW( 'Scalars5.10.22'!$A347 ) - ROW( 'Scalars5.10.22'!$A$1 )</f>
        <v>346</v>
      </c>
      <c r="B347" s="25" t="s">
        <v>137</v>
      </c>
      <c r="C347" s="26" t="s">
        <v>131</v>
      </c>
      <c r="D347" s="27">
        <v>2035</v>
      </c>
      <c r="E347" s="28">
        <v>1.0263205610244499</v>
      </c>
      <c r="F347" s="29" t="str">
        <f>'Scalars5.10.22'!$B347&amp;'Scalars5.10.22'!$C347&amp;'Scalars5.10.22'!$D347</f>
        <v>road_miles_and_pop_proactiveNorthwest2035</v>
      </c>
    </row>
    <row r="348" spans="1:6" x14ac:dyDescent="0.25">
      <c r="A348" s="24">
        <f xml:space="preserve"> ROW( 'Scalars5.10.22'!$A348 ) - ROW( 'Scalars5.10.22'!$A$1 )</f>
        <v>347</v>
      </c>
      <c r="B348" s="25" t="s">
        <v>137</v>
      </c>
      <c r="C348" s="26" t="s">
        <v>131</v>
      </c>
      <c r="D348" s="27">
        <v>2040</v>
      </c>
      <c r="E348" s="28">
        <v>1.0244904548490981</v>
      </c>
      <c r="F348" s="29" t="str">
        <f>'Scalars5.10.22'!$B348&amp;'Scalars5.10.22'!$C348&amp;'Scalars5.10.22'!$D348</f>
        <v>road_miles_and_pop_proactiveNorthwest2040</v>
      </c>
    </row>
    <row r="349" spans="1:6" x14ac:dyDescent="0.25">
      <c r="A349" s="24">
        <f xml:space="preserve"> ROW( 'Scalars5.10.22'!$A349 ) - ROW( 'Scalars5.10.22'!$A$1 )</f>
        <v>348</v>
      </c>
      <c r="B349" s="25" t="s">
        <v>137</v>
      </c>
      <c r="C349" s="26" t="s">
        <v>131</v>
      </c>
      <c r="D349" s="27">
        <v>2045</v>
      </c>
      <c r="E349" s="28">
        <v>1.02599851951012</v>
      </c>
      <c r="F349" s="29" t="str">
        <f>'Scalars5.10.22'!$B349&amp;'Scalars5.10.22'!$C349&amp;'Scalars5.10.22'!$D349</f>
        <v>road_miles_and_pop_proactiveNorthwest2045</v>
      </c>
    </row>
    <row r="350" spans="1:6" x14ac:dyDescent="0.25">
      <c r="A350" s="24">
        <f xml:space="preserve"> ROW( 'Scalars5.10.22'!$A350 ) - ROW( 'Scalars5.10.22'!$A$1 )</f>
        <v>349</v>
      </c>
      <c r="B350" s="25" t="s">
        <v>137</v>
      </c>
      <c r="C350" s="26" t="s">
        <v>131</v>
      </c>
      <c r="D350" s="27">
        <v>2050</v>
      </c>
      <c r="E350" s="28">
        <v>1.008461828120935</v>
      </c>
      <c r="F350" s="29" t="str">
        <f>'Scalars5.10.22'!$B350&amp;'Scalars5.10.22'!$C350&amp;'Scalars5.10.22'!$D350</f>
        <v>road_miles_and_pop_proactiveNorthwest2050</v>
      </c>
    </row>
    <row r="351" spans="1:6" x14ac:dyDescent="0.25">
      <c r="A351" s="24">
        <f xml:space="preserve"> ROW( 'Scalars5.10.22'!$A351 ) - ROW( 'Scalars5.10.22'!$A$1 )</f>
        <v>350</v>
      </c>
      <c r="B351" s="25" t="s">
        <v>137</v>
      </c>
      <c r="C351" s="26" t="s">
        <v>131</v>
      </c>
      <c r="D351" s="27">
        <v>2055</v>
      </c>
      <c r="E351" s="28">
        <v>1.0435235620942025</v>
      </c>
      <c r="F351" s="29" t="str">
        <f>'Scalars5.10.22'!$B351&amp;'Scalars5.10.22'!$C351&amp;'Scalars5.10.22'!$D351</f>
        <v>road_miles_and_pop_proactiveNorthwest2055</v>
      </c>
    </row>
    <row r="352" spans="1:6" x14ac:dyDescent="0.25">
      <c r="A352" s="24">
        <f xml:space="preserve"> ROW( 'Scalars5.10.22'!$A352 ) - ROW( 'Scalars5.10.22'!$A$1 )</f>
        <v>351</v>
      </c>
      <c r="B352" s="25" t="s">
        <v>137</v>
      </c>
      <c r="C352" s="26" t="s">
        <v>131</v>
      </c>
      <c r="D352" s="27">
        <v>2060</v>
      </c>
      <c r="E352" s="28">
        <v>1.0400983966322925</v>
      </c>
      <c r="F352" s="29" t="str">
        <f>'Scalars5.10.22'!$B352&amp;'Scalars5.10.22'!$C352&amp;'Scalars5.10.22'!$D352</f>
        <v>road_miles_and_pop_proactiveNorthwest2060</v>
      </c>
    </row>
    <row r="353" spans="1:6" x14ac:dyDescent="0.25">
      <c r="A353" s="24">
        <f xml:space="preserve"> ROW( 'Scalars5.10.22'!$A353 ) - ROW( 'Scalars5.10.22'!$A$1 )</f>
        <v>352</v>
      </c>
      <c r="B353" s="25" t="s">
        <v>137</v>
      </c>
      <c r="C353" s="26" t="s">
        <v>131</v>
      </c>
      <c r="D353" s="27">
        <v>2065</v>
      </c>
      <c r="E353" s="28">
        <v>1.0417904871105337</v>
      </c>
      <c r="F353" s="29" t="str">
        <f>'Scalars5.10.22'!$B353&amp;'Scalars5.10.22'!$C353&amp;'Scalars5.10.22'!$D353</f>
        <v>road_miles_and_pop_proactiveNorthwest2065</v>
      </c>
    </row>
    <row r="354" spans="1:6" x14ac:dyDescent="0.25">
      <c r="A354" s="24">
        <f xml:space="preserve"> ROW( 'Scalars5.10.22'!$A354 ) - ROW( 'Scalars5.10.22'!$A$1 )</f>
        <v>353</v>
      </c>
      <c r="B354" s="25" t="s">
        <v>137</v>
      </c>
      <c r="C354" s="26" t="s">
        <v>131</v>
      </c>
      <c r="D354" s="27">
        <v>2070</v>
      </c>
      <c r="E354" s="28">
        <v>1.0117543251629926</v>
      </c>
      <c r="F354" s="29" t="str">
        <f>'Scalars5.10.22'!$B354&amp;'Scalars5.10.22'!$C354&amp;'Scalars5.10.22'!$D354</f>
        <v>road_miles_and_pop_proactiveNorthwest2070</v>
      </c>
    </row>
    <row r="355" spans="1:6" x14ac:dyDescent="0.25">
      <c r="A355" s="24">
        <f xml:space="preserve"> ROW( 'Scalars5.10.22'!$A355 ) - ROW( 'Scalars5.10.22'!$A$1 )</f>
        <v>354</v>
      </c>
      <c r="B355" s="25" t="s">
        <v>137</v>
      </c>
      <c r="C355" s="26" t="s">
        <v>131</v>
      </c>
      <c r="D355" s="27">
        <v>2075</v>
      </c>
      <c r="E355" s="28">
        <v>1.0584746936141951</v>
      </c>
      <c r="F355" s="29" t="str">
        <f>'Scalars5.10.22'!$B355&amp;'Scalars5.10.22'!$C355&amp;'Scalars5.10.22'!$D355</f>
        <v>road_miles_and_pop_proactiveNorthwest2075</v>
      </c>
    </row>
    <row r="356" spans="1:6" x14ac:dyDescent="0.25">
      <c r="A356" s="24">
        <f xml:space="preserve"> ROW( 'Scalars5.10.22'!$A356 ) - ROW( 'Scalars5.10.22'!$A$1 )</f>
        <v>355</v>
      </c>
      <c r="B356" s="25" t="s">
        <v>137</v>
      </c>
      <c r="C356" s="26" t="s">
        <v>131</v>
      </c>
      <c r="D356" s="27">
        <v>2080</v>
      </c>
      <c r="E356" s="28">
        <v>1.0541904767828851</v>
      </c>
      <c r="F356" s="29" t="str">
        <f>'Scalars5.10.22'!$B356&amp;'Scalars5.10.22'!$C356&amp;'Scalars5.10.22'!$D356</f>
        <v>road_miles_and_pop_proactiveNorthwest2080</v>
      </c>
    </row>
    <row r="357" spans="1:6" x14ac:dyDescent="0.25">
      <c r="A357" s="24">
        <f xml:space="preserve"> ROW( 'Scalars5.10.22'!$A357 ) - ROW( 'Scalars5.10.22'!$A$1 )</f>
        <v>356</v>
      </c>
      <c r="B357" s="25" t="s">
        <v>137</v>
      </c>
      <c r="C357" s="26" t="s">
        <v>131</v>
      </c>
      <c r="D357" s="27">
        <v>2085</v>
      </c>
      <c r="E357" s="28">
        <v>1.0564928605030903</v>
      </c>
      <c r="F357" s="29" t="str">
        <f>'Scalars5.10.22'!$B357&amp;'Scalars5.10.22'!$C357&amp;'Scalars5.10.22'!$D357</f>
        <v>road_miles_and_pop_proactiveNorthwest2085</v>
      </c>
    </row>
    <row r="358" spans="1:6" x14ac:dyDescent="0.25">
      <c r="A358" s="24">
        <f xml:space="preserve"> ROW( 'Scalars5.10.22'!$A358 ) - ROW( 'Scalars5.10.22'!$A$1 )</f>
        <v>357</v>
      </c>
      <c r="B358" s="25" t="s">
        <v>137</v>
      </c>
      <c r="C358" s="26" t="s">
        <v>131</v>
      </c>
      <c r="D358" s="27">
        <v>2090</v>
      </c>
      <c r="E358" s="28">
        <v>1.0156636675966877</v>
      </c>
      <c r="F358" s="29" t="str">
        <f>'Scalars5.10.22'!$B358&amp;'Scalars5.10.22'!$C358&amp;'Scalars5.10.22'!$D358</f>
        <v>road_miles_and_pop_proactiveNorthwest2090</v>
      </c>
    </row>
    <row r="359" spans="1:6" x14ac:dyDescent="0.25">
      <c r="A359" s="24">
        <f xml:space="preserve"> ROW( 'Scalars5.10.22'!$A359 ) - ROW( 'Scalars5.10.22'!$A$1 )</f>
        <v>358</v>
      </c>
      <c r="B359" s="25" t="s">
        <v>137</v>
      </c>
      <c r="C359" s="26" t="s">
        <v>132</v>
      </c>
      <c r="D359" s="27">
        <v>2010</v>
      </c>
      <c r="E359" s="28">
        <v>0.98723048341172714</v>
      </c>
      <c r="F359" s="29" t="str">
        <f>'Scalars5.10.22'!$B359&amp;'Scalars5.10.22'!$C359&amp;'Scalars5.10.22'!$D359</f>
        <v>road_miles_and_pop_proactiveSoutheast2010</v>
      </c>
    </row>
    <row r="360" spans="1:6" x14ac:dyDescent="0.25">
      <c r="A360" s="24">
        <f xml:space="preserve"> ROW( 'Scalars5.10.22'!$A360 ) - ROW( 'Scalars5.10.22'!$A$1 )</f>
        <v>359</v>
      </c>
      <c r="B360" s="25" t="s">
        <v>137</v>
      </c>
      <c r="C360" s="26" t="s">
        <v>132</v>
      </c>
      <c r="D360" s="27">
        <v>2015</v>
      </c>
      <c r="E360" s="28">
        <v>0.99437298199460544</v>
      </c>
      <c r="F360" s="29" t="str">
        <f>'Scalars5.10.22'!$B360&amp;'Scalars5.10.22'!$C360&amp;'Scalars5.10.22'!$D360</f>
        <v>road_miles_and_pop_proactiveSoutheast2015</v>
      </c>
    </row>
    <row r="361" spans="1:6" x14ac:dyDescent="0.25">
      <c r="A361" s="24">
        <f xml:space="preserve"> ROW( 'Scalars5.10.22'!$A361 ) - ROW( 'Scalars5.10.22'!$A$1 )</f>
        <v>360</v>
      </c>
      <c r="B361" s="25" t="s">
        <v>137</v>
      </c>
      <c r="C361" s="26" t="s">
        <v>132</v>
      </c>
      <c r="D361" s="27">
        <v>2020</v>
      </c>
      <c r="E361" s="28">
        <v>1.0043803892341785</v>
      </c>
      <c r="F361" s="29" t="str">
        <f>'Scalars5.10.22'!$B361&amp;'Scalars5.10.22'!$C361&amp;'Scalars5.10.22'!$D361</f>
        <v>road_miles_and_pop_proactiveSoutheast2020</v>
      </c>
    </row>
    <row r="362" spans="1:6" x14ac:dyDescent="0.25">
      <c r="A362" s="24">
        <f xml:space="preserve"> ROW( 'Scalars5.10.22'!$A362 ) - ROW( 'Scalars5.10.22'!$A$1 )</f>
        <v>361</v>
      </c>
      <c r="B362" s="25" t="s">
        <v>137</v>
      </c>
      <c r="C362" s="26" t="s">
        <v>132</v>
      </c>
      <c r="D362" s="27">
        <v>2025</v>
      </c>
      <c r="E362" s="28">
        <v>1.0136218823821546</v>
      </c>
      <c r="F362" s="29" t="str">
        <f>'Scalars5.10.22'!$B362&amp;'Scalars5.10.22'!$C362&amp;'Scalars5.10.22'!$D362</f>
        <v>road_miles_and_pop_proactiveSoutheast2025</v>
      </c>
    </row>
    <row r="363" spans="1:6" x14ac:dyDescent="0.25">
      <c r="A363" s="24">
        <f xml:space="preserve"> ROW( 'Scalars5.10.22'!$A363 ) - ROW( 'Scalars5.10.22'!$A$1 )</f>
        <v>362</v>
      </c>
      <c r="B363" s="25" t="s">
        <v>137</v>
      </c>
      <c r="C363" s="26" t="s">
        <v>132</v>
      </c>
      <c r="D363" s="27">
        <v>2030</v>
      </c>
      <c r="E363" s="28">
        <v>1.0166053782772158</v>
      </c>
      <c r="F363" s="29" t="str">
        <f>'Scalars5.10.22'!$B363&amp;'Scalars5.10.22'!$C363&amp;'Scalars5.10.22'!$D363</f>
        <v>road_miles_and_pop_proactiveSoutheast2030</v>
      </c>
    </row>
    <row r="364" spans="1:6" x14ac:dyDescent="0.25">
      <c r="A364" s="24">
        <f xml:space="preserve"> ROW( 'Scalars5.10.22'!$A364 ) - ROW( 'Scalars5.10.22'!$A$1 )</f>
        <v>363</v>
      </c>
      <c r="B364" s="25" t="s">
        <v>137</v>
      </c>
      <c r="C364" s="26" t="s">
        <v>132</v>
      </c>
      <c r="D364" s="27">
        <v>2035</v>
      </c>
      <c r="E364" s="28">
        <v>1.0352427582862314</v>
      </c>
      <c r="F364" s="29" t="str">
        <f>'Scalars5.10.22'!$B364&amp;'Scalars5.10.22'!$C364&amp;'Scalars5.10.22'!$D364</f>
        <v>road_miles_and_pop_proactiveSoutheast2035</v>
      </c>
    </row>
    <row r="365" spans="1:6" x14ac:dyDescent="0.25">
      <c r="A365" s="24">
        <f xml:space="preserve"> ROW( 'Scalars5.10.22'!$A365 ) - ROW( 'Scalars5.10.22'!$A$1 )</f>
        <v>364</v>
      </c>
      <c r="B365" s="25" t="s">
        <v>137</v>
      </c>
      <c r="C365" s="26" t="s">
        <v>132</v>
      </c>
      <c r="D365" s="27">
        <v>2040</v>
      </c>
      <c r="E365" s="28">
        <v>1.0341875674675216</v>
      </c>
      <c r="F365" s="29" t="str">
        <f>'Scalars5.10.22'!$B365&amp;'Scalars5.10.22'!$C365&amp;'Scalars5.10.22'!$D365</f>
        <v>road_miles_and_pop_proactiveSoutheast2040</v>
      </c>
    </row>
    <row r="366" spans="1:6" x14ac:dyDescent="0.25">
      <c r="A366" s="24">
        <f xml:space="preserve"> ROW( 'Scalars5.10.22'!$A366 ) - ROW( 'Scalars5.10.22'!$A$1 )</f>
        <v>365</v>
      </c>
      <c r="B366" s="25" t="s">
        <v>137</v>
      </c>
      <c r="C366" s="26" t="s">
        <v>132</v>
      </c>
      <c r="D366" s="27">
        <v>2045</v>
      </c>
      <c r="E366" s="28">
        <v>1.0367368790143774</v>
      </c>
      <c r="F366" s="29" t="str">
        <f>'Scalars5.10.22'!$B366&amp;'Scalars5.10.22'!$C366&amp;'Scalars5.10.22'!$D366</f>
        <v>road_miles_and_pop_proactiveSoutheast2045</v>
      </c>
    </row>
    <row r="367" spans="1:6" x14ac:dyDescent="0.25">
      <c r="A367" s="24">
        <f xml:space="preserve"> ROW( 'Scalars5.10.22'!$A367 ) - ROW( 'Scalars5.10.22'!$A$1 )</f>
        <v>366</v>
      </c>
      <c r="B367" s="25" t="s">
        <v>137</v>
      </c>
      <c r="C367" s="26" t="s">
        <v>132</v>
      </c>
      <c r="D367" s="27">
        <v>2050</v>
      </c>
      <c r="E367" s="28">
        <v>1.0366726988716135</v>
      </c>
      <c r="F367" s="29" t="str">
        <f>'Scalars5.10.22'!$B367&amp;'Scalars5.10.22'!$C367&amp;'Scalars5.10.22'!$D367</f>
        <v>road_miles_and_pop_proactiveSoutheast2050</v>
      </c>
    </row>
    <row r="368" spans="1:6" x14ac:dyDescent="0.25">
      <c r="A368" s="24">
        <f xml:space="preserve"> ROW( 'Scalars5.10.22'!$A368 ) - ROW( 'Scalars5.10.22'!$A$1 )</f>
        <v>367</v>
      </c>
      <c r="B368" s="25" t="s">
        <v>137</v>
      </c>
      <c r="C368" s="26" t="s">
        <v>132</v>
      </c>
      <c r="D368" s="27">
        <v>2055</v>
      </c>
      <c r="E368" s="28">
        <v>1.0634843282506652</v>
      </c>
      <c r="F368" s="29" t="str">
        <f>'Scalars5.10.22'!$B368&amp;'Scalars5.10.22'!$C368&amp;'Scalars5.10.22'!$D368</f>
        <v>road_miles_and_pop_proactiveSoutheast2055</v>
      </c>
    </row>
    <row r="369" spans="1:6" x14ac:dyDescent="0.25">
      <c r="A369" s="24">
        <f xml:space="preserve"> ROW( 'Scalars5.10.22'!$A369 ) - ROW( 'Scalars5.10.22'!$A$1 )</f>
        <v>368</v>
      </c>
      <c r="B369" s="25" t="s">
        <v>137</v>
      </c>
      <c r="C369" s="26" t="s">
        <v>132</v>
      </c>
      <c r="D369" s="27">
        <v>2060</v>
      </c>
      <c r="E369" s="28">
        <v>1.0556897079873935</v>
      </c>
      <c r="F369" s="29" t="str">
        <f>'Scalars5.10.22'!$B369&amp;'Scalars5.10.22'!$C369&amp;'Scalars5.10.22'!$D369</f>
        <v>road_miles_and_pop_proactiveSoutheast2060</v>
      </c>
    </row>
    <row r="370" spans="1:6" x14ac:dyDescent="0.25">
      <c r="A370" s="24">
        <f xml:space="preserve"> ROW( 'Scalars5.10.22'!$A370 ) - ROW( 'Scalars5.10.22'!$A$1 )</f>
        <v>369</v>
      </c>
      <c r="B370" s="25" t="s">
        <v>137</v>
      </c>
      <c r="C370" s="26" t="s">
        <v>132</v>
      </c>
      <c r="D370" s="27">
        <v>2065</v>
      </c>
      <c r="E370" s="28">
        <v>1.0559503569015427</v>
      </c>
      <c r="F370" s="29" t="str">
        <f>'Scalars5.10.22'!$B370&amp;'Scalars5.10.22'!$C370&amp;'Scalars5.10.22'!$D370</f>
        <v>road_miles_and_pop_proactiveSoutheast2065</v>
      </c>
    </row>
    <row r="371" spans="1:6" x14ac:dyDescent="0.25">
      <c r="A371" s="24">
        <f xml:space="preserve"> ROW( 'Scalars5.10.22'!$A371 ) - ROW( 'Scalars5.10.22'!$A$1 )</f>
        <v>370</v>
      </c>
      <c r="B371" s="25" t="s">
        <v>137</v>
      </c>
      <c r="C371" s="26" t="s">
        <v>132</v>
      </c>
      <c r="D371" s="27">
        <v>2070</v>
      </c>
      <c r="E371" s="28">
        <v>1.0522747530480363</v>
      </c>
      <c r="F371" s="29" t="str">
        <f>'Scalars5.10.22'!$B371&amp;'Scalars5.10.22'!$C371&amp;'Scalars5.10.22'!$D371</f>
        <v>road_miles_and_pop_proactiveSoutheast2070</v>
      </c>
    </row>
    <row r="372" spans="1:6" x14ac:dyDescent="0.25">
      <c r="A372" s="24">
        <f xml:space="preserve"> ROW( 'Scalars5.10.22'!$A372 ) - ROW( 'Scalars5.10.22'!$A$1 )</f>
        <v>371</v>
      </c>
      <c r="B372" s="25" t="s">
        <v>137</v>
      </c>
      <c r="C372" s="26" t="s">
        <v>132</v>
      </c>
      <c r="D372" s="27">
        <v>2075</v>
      </c>
      <c r="E372" s="28">
        <v>1.0881424290794715</v>
      </c>
      <c r="F372" s="29" t="str">
        <f>'Scalars5.10.22'!$B372&amp;'Scalars5.10.22'!$C372&amp;'Scalars5.10.22'!$D372</f>
        <v>road_miles_and_pop_proactiveSoutheast2075</v>
      </c>
    </row>
    <row r="373" spans="1:6" x14ac:dyDescent="0.25">
      <c r="A373" s="24">
        <f xml:space="preserve"> ROW( 'Scalars5.10.22'!$A373 ) - ROW( 'Scalars5.10.22'!$A$1 )</f>
        <v>372</v>
      </c>
      <c r="B373" s="25" t="s">
        <v>137</v>
      </c>
      <c r="C373" s="26" t="s">
        <v>132</v>
      </c>
      <c r="D373" s="27">
        <v>2080</v>
      </c>
      <c r="E373" s="28">
        <v>1.0749943023541855</v>
      </c>
      <c r="F373" s="29" t="str">
        <f>'Scalars5.10.22'!$B373&amp;'Scalars5.10.22'!$C373&amp;'Scalars5.10.22'!$D373</f>
        <v>road_miles_and_pop_proactiveSoutheast2080</v>
      </c>
    </row>
    <row r="374" spans="1:6" x14ac:dyDescent="0.25">
      <c r="A374" s="24">
        <f xml:space="preserve"> ROW( 'Scalars5.10.22'!$A374 ) - ROW( 'Scalars5.10.22'!$A$1 )</f>
        <v>373</v>
      </c>
      <c r="B374" s="25" t="s">
        <v>137</v>
      </c>
      <c r="C374" s="26" t="s">
        <v>132</v>
      </c>
      <c r="D374" s="27">
        <v>2085</v>
      </c>
      <c r="E374" s="28">
        <v>1.0720947033812971</v>
      </c>
      <c r="F374" s="29" t="str">
        <f>'Scalars5.10.22'!$B374&amp;'Scalars5.10.22'!$C374&amp;'Scalars5.10.22'!$D374</f>
        <v>road_miles_and_pop_proactiveSoutheast2085</v>
      </c>
    </row>
    <row r="375" spans="1:6" x14ac:dyDescent="0.25">
      <c r="A375" s="24">
        <f xml:space="preserve"> ROW( 'Scalars5.10.22'!$A375 ) - ROW( 'Scalars5.10.22'!$A$1 )</f>
        <v>374</v>
      </c>
      <c r="B375" s="25" t="s">
        <v>137</v>
      </c>
      <c r="C375" s="26" t="s">
        <v>132</v>
      </c>
      <c r="D375" s="27">
        <v>2090</v>
      </c>
      <c r="E375" s="28">
        <v>1.0652787016031651</v>
      </c>
      <c r="F375" s="29" t="str">
        <f>'Scalars5.10.22'!$B375&amp;'Scalars5.10.22'!$C375&amp;'Scalars5.10.22'!$D375</f>
        <v>road_miles_and_pop_proactiveSoutheast2090</v>
      </c>
    </row>
    <row r="376" spans="1:6" x14ac:dyDescent="0.25">
      <c r="A376" s="24">
        <f xml:space="preserve"> ROW( 'Scalars5.10.22'!$A376 ) - ROW( 'Scalars5.10.22'!$A$1 )</f>
        <v>375</v>
      </c>
      <c r="B376" s="25" t="s">
        <v>137</v>
      </c>
      <c r="C376" s="26" t="s">
        <v>133</v>
      </c>
      <c r="D376" s="27">
        <v>2010</v>
      </c>
      <c r="E376" s="28">
        <v>0.98526135715293206</v>
      </c>
      <c r="F376" s="29" t="str">
        <f>'Scalars5.10.22'!$B376&amp;'Scalars5.10.22'!$C376&amp;'Scalars5.10.22'!$D376</f>
        <v>road_miles_and_pop_proactiveSouthern Plains2010</v>
      </c>
    </row>
    <row r="377" spans="1:6" x14ac:dyDescent="0.25">
      <c r="A377" s="24">
        <f xml:space="preserve"> ROW( 'Scalars5.10.22'!$A377 ) - ROW( 'Scalars5.10.22'!$A$1 )</f>
        <v>376</v>
      </c>
      <c r="B377" s="25" t="s">
        <v>137</v>
      </c>
      <c r="C377" s="26" t="s">
        <v>133</v>
      </c>
      <c r="D377" s="27">
        <v>2015</v>
      </c>
      <c r="E377" s="28">
        <v>0.99109401274516251</v>
      </c>
      <c r="F377" s="29" t="str">
        <f>'Scalars5.10.22'!$B377&amp;'Scalars5.10.22'!$C377&amp;'Scalars5.10.22'!$D377</f>
        <v>road_miles_and_pop_proactiveSouthern Plains2015</v>
      </c>
    </row>
    <row r="378" spans="1:6" x14ac:dyDescent="0.25">
      <c r="A378" s="24">
        <f xml:space="preserve"> ROW( 'Scalars5.10.22'!$A378 ) - ROW( 'Scalars5.10.22'!$A$1 )</f>
        <v>377</v>
      </c>
      <c r="B378" s="25" t="s">
        <v>137</v>
      </c>
      <c r="C378" s="26" t="s">
        <v>133</v>
      </c>
      <c r="D378" s="27">
        <v>2020</v>
      </c>
      <c r="E378" s="28">
        <v>1.0025416043680844</v>
      </c>
      <c r="F378" s="29" t="str">
        <f>'Scalars5.10.22'!$B378&amp;'Scalars5.10.22'!$C378&amp;'Scalars5.10.22'!$D378</f>
        <v>road_miles_and_pop_proactiveSouthern Plains2020</v>
      </c>
    </row>
    <row r="379" spans="1:6" x14ac:dyDescent="0.25">
      <c r="A379" s="24">
        <f xml:space="preserve"> ROW( 'Scalars5.10.22'!$A379 ) - ROW( 'Scalars5.10.22'!$A$1 )</f>
        <v>378</v>
      </c>
      <c r="B379" s="25" t="s">
        <v>137</v>
      </c>
      <c r="C379" s="26" t="s">
        <v>133</v>
      </c>
      <c r="D379" s="27">
        <v>2025</v>
      </c>
      <c r="E379" s="28">
        <v>1.0097916063692476</v>
      </c>
      <c r="F379" s="29" t="str">
        <f>'Scalars5.10.22'!$B379&amp;'Scalars5.10.22'!$C379&amp;'Scalars5.10.22'!$D379</f>
        <v>road_miles_and_pop_proactiveSouthern Plains2025</v>
      </c>
    </row>
    <row r="380" spans="1:6" x14ac:dyDescent="0.25">
      <c r="A380" s="24">
        <f xml:space="preserve"> ROW( 'Scalars5.10.22'!$A380 ) - ROW( 'Scalars5.10.22'!$A$1 )</f>
        <v>379</v>
      </c>
      <c r="B380" s="25" t="s">
        <v>137</v>
      </c>
      <c r="C380" s="26" t="s">
        <v>133</v>
      </c>
      <c r="D380" s="27">
        <v>2030</v>
      </c>
      <c r="E380" s="28">
        <v>1.0159399622315675</v>
      </c>
      <c r="F380" s="29" t="str">
        <f>'Scalars5.10.22'!$B380&amp;'Scalars5.10.22'!$C380&amp;'Scalars5.10.22'!$D380</f>
        <v>road_miles_and_pop_proactiveSouthern Plains2030</v>
      </c>
    </row>
    <row r="381" spans="1:6" x14ac:dyDescent="0.25">
      <c r="A381" s="24">
        <f xml:space="preserve"> ROW( 'Scalars5.10.22'!$A381 ) - ROW( 'Scalars5.10.22'!$A$1 )</f>
        <v>380</v>
      </c>
      <c r="B381" s="25" t="s">
        <v>137</v>
      </c>
      <c r="C381" s="26" t="s">
        <v>133</v>
      </c>
      <c r="D381" s="27">
        <v>2035</v>
      </c>
      <c r="E381" s="28">
        <v>1.0282238164663542</v>
      </c>
      <c r="F381" s="29" t="str">
        <f>'Scalars5.10.22'!$B381&amp;'Scalars5.10.22'!$C381&amp;'Scalars5.10.22'!$D381</f>
        <v>road_miles_and_pop_proactiveSouthern Plains2035</v>
      </c>
    </row>
    <row r="382" spans="1:6" x14ac:dyDescent="0.25">
      <c r="A382" s="24">
        <f xml:space="preserve"> ROW( 'Scalars5.10.22'!$A382 ) - ROW( 'Scalars5.10.22'!$A$1 )</f>
        <v>381</v>
      </c>
      <c r="B382" s="25" t="s">
        <v>137</v>
      </c>
      <c r="C382" s="26" t="s">
        <v>133</v>
      </c>
      <c r="D382" s="27">
        <v>2040</v>
      </c>
      <c r="E382" s="28">
        <v>1.0250120344632698</v>
      </c>
      <c r="F382" s="29" t="str">
        <f>'Scalars5.10.22'!$B382&amp;'Scalars5.10.22'!$C382&amp;'Scalars5.10.22'!$D382</f>
        <v>road_miles_and_pop_proactiveSouthern Plains2040</v>
      </c>
    </row>
    <row r="383" spans="1:6" x14ac:dyDescent="0.25">
      <c r="A383" s="24">
        <f xml:space="preserve"> ROW( 'Scalars5.10.22'!$A383 ) - ROW( 'Scalars5.10.22'!$A$1 )</f>
        <v>382</v>
      </c>
      <c r="B383" s="25" t="s">
        <v>137</v>
      </c>
      <c r="C383" s="26" t="s">
        <v>133</v>
      </c>
      <c r="D383" s="27">
        <v>2045</v>
      </c>
      <c r="E383" s="28">
        <v>1.0272792660680254</v>
      </c>
      <c r="F383" s="29" t="str">
        <f>'Scalars5.10.22'!$B383&amp;'Scalars5.10.22'!$C383&amp;'Scalars5.10.22'!$D383</f>
        <v>road_miles_and_pop_proactiveSouthern Plains2045</v>
      </c>
    </row>
    <row r="384" spans="1:6" x14ac:dyDescent="0.25">
      <c r="A384" s="24">
        <f xml:space="preserve"> ROW( 'Scalars5.10.22'!$A384 ) - ROW( 'Scalars5.10.22'!$A$1 )</f>
        <v>383</v>
      </c>
      <c r="B384" s="25" t="s">
        <v>137</v>
      </c>
      <c r="C384" s="26" t="s">
        <v>133</v>
      </c>
      <c r="D384" s="27">
        <v>2050</v>
      </c>
      <c r="E384" s="28">
        <v>1.0352786545612753</v>
      </c>
      <c r="F384" s="29" t="str">
        <f>'Scalars5.10.22'!$B384&amp;'Scalars5.10.22'!$C384&amp;'Scalars5.10.22'!$D384</f>
        <v>road_miles_and_pop_proactiveSouthern Plains2050</v>
      </c>
    </row>
    <row r="385" spans="1:6" x14ac:dyDescent="0.25">
      <c r="A385" s="24">
        <f xml:space="preserve"> ROW( 'Scalars5.10.22'!$A385 ) - ROW( 'Scalars5.10.22'!$A$1 )</f>
        <v>384</v>
      </c>
      <c r="B385" s="25" t="s">
        <v>137</v>
      </c>
      <c r="C385" s="26" t="s">
        <v>133</v>
      </c>
      <c r="D385" s="27">
        <v>2055</v>
      </c>
      <c r="E385" s="28">
        <v>1.0536102672277987</v>
      </c>
      <c r="F385" s="29" t="str">
        <f>'Scalars5.10.22'!$B385&amp;'Scalars5.10.22'!$C385&amp;'Scalars5.10.22'!$D385</f>
        <v>road_miles_and_pop_proactiveSouthern Plains2055</v>
      </c>
    </row>
    <row r="386" spans="1:6" x14ac:dyDescent="0.25">
      <c r="A386" s="24">
        <f xml:space="preserve"> ROW( 'Scalars5.10.22'!$A386 ) - ROW( 'Scalars5.10.22'!$A$1 )</f>
        <v>385</v>
      </c>
      <c r="B386" s="25" t="s">
        <v>137</v>
      </c>
      <c r="C386" s="26" t="s">
        <v>133</v>
      </c>
      <c r="D386" s="27">
        <v>2060</v>
      </c>
      <c r="E386" s="28">
        <v>1.0421143083840305</v>
      </c>
      <c r="F386" s="29" t="str">
        <f>'Scalars5.10.22'!$B386&amp;'Scalars5.10.22'!$C386&amp;'Scalars5.10.22'!$D386</f>
        <v>road_miles_and_pop_proactiveSouthern Plains2060</v>
      </c>
    </row>
    <row r="387" spans="1:6" x14ac:dyDescent="0.25">
      <c r="A387" s="24">
        <f xml:space="preserve"> ROW( 'Scalars5.10.22'!$A387 ) - ROW( 'Scalars5.10.22'!$A$1 )</f>
        <v>386</v>
      </c>
      <c r="B387" s="25" t="s">
        <v>137</v>
      </c>
      <c r="C387" s="26" t="s">
        <v>133</v>
      </c>
      <c r="D387" s="27">
        <v>2065</v>
      </c>
      <c r="E387" s="28">
        <v>1.0420275437951636</v>
      </c>
      <c r="F387" s="29" t="str">
        <f>'Scalars5.10.22'!$B387&amp;'Scalars5.10.22'!$C387&amp;'Scalars5.10.22'!$D387</f>
        <v>road_miles_and_pop_proactiveSouthern Plains2065</v>
      </c>
    </row>
    <row r="388" spans="1:6" x14ac:dyDescent="0.25">
      <c r="A388" s="24">
        <f xml:space="preserve"> ROW( 'Scalars5.10.22'!$A388 ) - ROW( 'Scalars5.10.22'!$A$1 )</f>
        <v>387</v>
      </c>
      <c r="B388" s="25" t="s">
        <v>137</v>
      </c>
      <c r="C388" s="26" t="s">
        <v>133</v>
      </c>
      <c r="D388" s="27">
        <v>2070</v>
      </c>
      <c r="E388" s="28">
        <v>1.0506310448253937</v>
      </c>
      <c r="F388" s="29" t="str">
        <f>'Scalars5.10.22'!$B388&amp;'Scalars5.10.22'!$C388&amp;'Scalars5.10.22'!$D388</f>
        <v>road_miles_and_pop_proactiveSouthern Plains2070</v>
      </c>
    </row>
    <row r="389" spans="1:6" x14ac:dyDescent="0.25">
      <c r="A389" s="24">
        <f xml:space="preserve"> ROW( 'Scalars5.10.22'!$A389 ) - ROW( 'Scalars5.10.22'!$A$1 )</f>
        <v>388</v>
      </c>
      <c r="B389" s="25" t="s">
        <v>137</v>
      </c>
      <c r="C389" s="26" t="s">
        <v>133</v>
      </c>
      <c r="D389" s="27">
        <v>2075</v>
      </c>
      <c r="E389" s="28">
        <v>1.0750007291660089</v>
      </c>
      <c r="F389" s="29" t="str">
        <f>'Scalars5.10.22'!$B389&amp;'Scalars5.10.22'!$C389&amp;'Scalars5.10.22'!$D389</f>
        <v>road_miles_and_pop_proactiveSouthern Plains2075</v>
      </c>
    </row>
    <row r="390" spans="1:6" x14ac:dyDescent="0.25">
      <c r="A390" s="24">
        <f xml:space="preserve"> ROW( 'Scalars5.10.22'!$A390 ) - ROW( 'Scalars5.10.22'!$A$1 )</f>
        <v>389</v>
      </c>
      <c r="B390" s="25" t="s">
        <v>137</v>
      </c>
      <c r="C390" s="26" t="s">
        <v>133</v>
      </c>
      <c r="D390" s="27">
        <v>2080</v>
      </c>
      <c r="E390" s="28">
        <v>1.0569820128789529</v>
      </c>
      <c r="F390" s="29" t="str">
        <f>'Scalars5.10.22'!$B390&amp;'Scalars5.10.22'!$C390&amp;'Scalars5.10.22'!$D390</f>
        <v>road_miles_and_pop_proactiveSouthern Plains2080</v>
      </c>
    </row>
    <row r="391" spans="1:6" x14ac:dyDescent="0.25">
      <c r="A391" s="24">
        <f xml:space="preserve"> ROW( 'Scalars5.10.22'!$A391 ) - ROW( 'Scalars5.10.22'!$A$1 )</f>
        <v>390</v>
      </c>
      <c r="B391" s="25" t="s">
        <v>137</v>
      </c>
      <c r="C391" s="26" t="s">
        <v>133</v>
      </c>
      <c r="D391" s="27">
        <v>2085</v>
      </c>
      <c r="E391" s="28">
        <v>1.0545888047461724</v>
      </c>
      <c r="F391" s="29" t="str">
        <f>'Scalars5.10.22'!$B391&amp;'Scalars5.10.22'!$C391&amp;'Scalars5.10.22'!$D391</f>
        <v>road_miles_and_pop_proactiveSouthern Plains2085</v>
      </c>
    </row>
    <row r="392" spans="1:6" x14ac:dyDescent="0.25">
      <c r="A392" s="24">
        <f xml:space="preserve"> ROW( 'Scalars5.10.22'!$A392 ) - ROW( 'Scalars5.10.22'!$A$1 )</f>
        <v>391</v>
      </c>
      <c r="B392" s="25" t="s">
        <v>137</v>
      </c>
      <c r="C392" s="26" t="s">
        <v>133</v>
      </c>
      <c r="D392" s="27">
        <v>2090</v>
      </c>
      <c r="E392" s="28">
        <v>1.062875391822603</v>
      </c>
      <c r="F392" s="29" t="str">
        <f>'Scalars5.10.22'!$B392&amp;'Scalars5.10.22'!$C392&amp;'Scalars5.10.22'!$D392</f>
        <v>road_miles_and_pop_proactiveSouthern Plains2090</v>
      </c>
    </row>
    <row r="393" spans="1:6" x14ac:dyDescent="0.25">
      <c r="A393" s="24">
        <f xml:space="preserve"> ROW( 'Scalars5.10.22'!$A393 ) - ROW( 'Scalars5.10.22'!$A$1 )</f>
        <v>392</v>
      </c>
      <c r="B393" s="25" t="s">
        <v>137</v>
      </c>
      <c r="C393" s="26" t="s">
        <v>134</v>
      </c>
      <c r="D393" s="27">
        <v>2010</v>
      </c>
      <c r="E393" s="28">
        <v>0.97124240092138137</v>
      </c>
      <c r="F393" s="29" t="str">
        <f>'Scalars5.10.22'!$B393&amp;'Scalars5.10.22'!$C393&amp;'Scalars5.10.22'!$D393</f>
        <v>road_miles_and_pop_proactiveSouthwest2010</v>
      </c>
    </row>
    <row r="394" spans="1:6" x14ac:dyDescent="0.25">
      <c r="A394" s="24">
        <f xml:space="preserve"> ROW( 'Scalars5.10.22'!$A394 ) - ROW( 'Scalars5.10.22'!$A$1 )</f>
        <v>393</v>
      </c>
      <c r="B394" s="25" t="s">
        <v>137</v>
      </c>
      <c r="C394" s="26" t="s">
        <v>134</v>
      </c>
      <c r="D394" s="27">
        <v>2015</v>
      </c>
      <c r="E394" s="28">
        <v>0.98523472797814593</v>
      </c>
      <c r="F394" s="29" t="str">
        <f>'Scalars5.10.22'!$B394&amp;'Scalars5.10.22'!$C394&amp;'Scalars5.10.22'!$D394</f>
        <v>road_miles_and_pop_proactiveSouthwest2015</v>
      </c>
    </row>
    <row r="395" spans="1:6" x14ac:dyDescent="0.25">
      <c r="A395" s="24">
        <f xml:space="preserve"> ROW( 'Scalars5.10.22'!$A395 ) - ROW( 'Scalars5.10.22'!$A$1 )</f>
        <v>394</v>
      </c>
      <c r="B395" s="25" t="s">
        <v>137</v>
      </c>
      <c r="C395" s="26" t="s">
        <v>134</v>
      </c>
      <c r="D395" s="27">
        <v>2020</v>
      </c>
      <c r="E395" s="28">
        <v>1.0084722327138929</v>
      </c>
      <c r="F395" s="29" t="str">
        <f>'Scalars5.10.22'!$B395&amp;'Scalars5.10.22'!$C395&amp;'Scalars5.10.22'!$D395</f>
        <v>road_miles_and_pop_proactiveSouthwest2020</v>
      </c>
    </row>
    <row r="396" spans="1:6" x14ac:dyDescent="0.25">
      <c r="A396" s="24">
        <f xml:space="preserve"> ROW( 'Scalars5.10.22'!$A396 ) - ROW( 'Scalars5.10.22'!$A$1 )</f>
        <v>395</v>
      </c>
      <c r="B396" s="25" t="s">
        <v>137</v>
      </c>
      <c r="C396" s="26" t="s">
        <v>134</v>
      </c>
      <c r="D396" s="27">
        <v>2025</v>
      </c>
      <c r="E396" s="28">
        <v>1.0273954741722957</v>
      </c>
      <c r="F396" s="29" t="str">
        <f>'Scalars5.10.22'!$B396&amp;'Scalars5.10.22'!$C396&amp;'Scalars5.10.22'!$D396</f>
        <v>road_miles_and_pop_proactiveSouthwest2025</v>
      </c>
    </row>
    <row r="397" spans="1:6" x14ac:dyDescent="0.25">
      <c r="A397" s="24">
        <f xml:space="preserve"> ROW( 'Scalars5.10.22'!$A397 ) - ROW( 'Scalars5.10.22'!$A$1 )</f>
        <v>396</v>
      </c>
      <c r="B397" s="25" t="s">
        <v>137</v>
      </c>
      <c r="C397" s="26" t="s">
        <v>134</v>
      </c>
      <c r="D397" s="27">
        <v>2030</v>
      </c>
      <c r="E397" s="28">
        <v>1.0383199091780975</v>
      </c>
      <c r="F397" s="29" t="str">
        <f>'Scalars5.10.22'!$B397&amp;'Scalars5.10.22'!$C397&amp;'Scalars5.10.22'!$D397</f>
        <v>road_miles_and_pop_proactiveSouthwest2030</v>
      </c>
    </row>
    <row r="398" spans="1:6" x14ac:dyDescent="0.25">
      <c r="A398" s="24">
        <f xml:space="preserve"> ROW( 'Scalars5.10.22'!$A398 ) - ROW( 'Scalars5.10.22'!$A$1 )</f>
        <v>397</v>
      </c>
      <c r="B398" s="25" t="s">
        <v>137</v>
      </c>
      <c r="C398" s="26" t="s">
        <v>134</v>
      </c>
      <c r="D398" s="27">
        <v>2035</v>
      </c>
      <c r="E398" s="28">
        <v>1.071034940348615</v>
      </c>
      <c r="F398" s="29" t="str">
        <f>'Scalars5.10.22'!$B398&amp;'Scalars5.10.22'!$C398&amp;'Scalars5.10.22'!$D398</f>
        <v>road_miles_and_pop_proactiveSouthwest2035</v>
      </c>
    </row>
    <row r="399" spans="1:6" x14ac:dyDescent="0.25">
      <c r="A399" s="24">
        <f xml:space="preserve"> ROW( 'Scalars5.10.22'!$A399 ) - ROW( 'Scalars5.10.22'!$A$1 )</f>
        <v>398</v>
      </c>
      <c r="B399" s="25" t="s">
        <v>137</v>
      </c>
      <c r="C399" s="26" t="s">
        <v>134</v>
      </c>
      <c r="D399" s="27">
        <v>2040</v>
      </c>
      <c r="E399" s="28">
        <v>1.0806242834758679</v>
      </c>
      <c r="F399" s="29" t="str">
        <f>'Scalars5.10.22'!$B399&amp;'Scalars5.10.22'!$C399&amp;'Scalars5.10.22'!$D399</f>
        <v>road_miles_and_pop_proactiveSouthwest2040</v>
      </c>
    </row>
    <row r="400" spans="1:6" x14ac:dyDescent="0.25">
      <c r="A400" s="24">
        <f xml:space="preserve"> ROW( 'Scalars5.10.22'!$A400 ) - ROW( 'Scalars5.10.22'!$A$1 )</f>
        <v>399</v>
      </c>
      <c r="B400" s="25" t="s">
        <v>137</v>
      </c>
      <c r="C400" s="26" t="s">
        <v>134</v>
      </c>
      <c r="D400" s="27">
        <v>2045</v>
      </c>
      <c r="E400" s="28">
        <v>1.096028869063455</v>
      </c>
      <c r="F400" s="29" t="str">
        <f>'Scalars5.10.22'!$B400&amp;'Scalars5.10.22'!$C400&amp;'Scalars5.10.22'!$D400</f>
        <v>road_miles_and_pop_proactiveSouthwest2045</v>
      </c>
    </row>
    <row r="401" spans="1:6" x14ac:dyDescent="0.25">
      <c r="A401" s="24">
        <f xml:space="preserve"> ROW( 'Scalars5.10.22'!$A401 ) - ROW( 'Scalars5.10.22'!$A$1 )</f>
        <v>400</v>
      </c>
      <c r="B401" s="25" t="s">
        <v>137</v>
      </c>
      <c r="C401" s="26" t="s">
        <v>134</v>
      </c>
      <c r="D401" s="27">
        <v>2050</v>
      </c>
      <c r="E401" s="28">
        <v>1.1035738968516009</v>
      </c>
      <c r="F401" s="29" t="str">
        <f>'Scalars5.10.22'!$B401&amp;'Scalars5.10.22'!$C401&amp;'Scalars5.10.22'!$D401</f>
        <v>road_miles_and_pop_proactiveSouthwest2050</v>
      </c>
    </row>
    <row r="402" spans="1:6" x14ac:dyDescent="0.25">
      <c r="A402" s="24">
        <f xml:space="preserve"> ROW( 'Scalars5.10.22'!$A402 ) - ROW( 'Scalars5.10.22'!$A$1 )</f>
        <v>401</v>
      </c>
      <c r="B402" s="25" t="s">
        <v>137</v>
      </c>
      <c r="C402" s="26" t="s">
        <v>134</v>
      </c>
      <c r="D402" s="27">
        <v>2055</v>
      </c>
      <c r="E402" s="28">
        <v>1.1477178396705847</v>
      </c>
      <c r="F402" s="29" t="str">
        <f>'Scalars5.10.22'!$B402&amp;'Scalars5.10.22'!$C402&amp;'Scalars5.10.22'!$D402</f>
        <v>road_miles_and_pop_proactiveSouthwest2055</v>
      </c>
    </row>
    <row r="403" spans="1:6" x14ac:dyDescent="0.25">
      <c r="A403" s="24">
        <f xml:space="preserve"> ROW( 'Scalars5.10.22'!$A403 ) - ROW( 'Scalars5.10.22'!$A$1 )</f>
        <v>402</v>
      </c>
      <c r="B403" s="25" t="s">
        <v>137</v>
      </c>
      <c r="C403" s="26" t="s">
        <v>134</v>
      </c>
      <c r="D403" s="27">
        <v>2060</v>
      </c>
      <c r="E403" s="28">
        <v>1.1443295820061026</v>
      </c>
      <c r="F403" s="29" t="str">
        <f>'Scalars5.10.22'!$B403&amp;'Scalars5.10.22'!$C403&amp;'Scalars5.10.22'!$D403</f>
        <v>road_miles_and_pop_proactiveSouthwest2060</v>
      </c>
    </row>
    <row r="404" spans="1:6" x14ac:dyDescent="0.25">
      <c r="A404" s="24">
        <f xml:space="preserve"> ROW( 'Scalars5.10.22'!$A404 ) - ROW( 'Scalars5.10.22'!$A$1 )</f>
        <v>403</v>
      </c>
      <c r="B404" s="25" t="s">
        <v>137</v>
      </c>
      <c r="C404" s="26" t="s">
        <v>134</v>
      </c>
      <c r="D404" s="27">
        <v>2065</v>
      </c>
      <c r="E404" s="28">
        <v>1.1541982909697466</v>
      </c>
      <c r="F404" s="29" t="str">
        <f>'Scalars5.10.22'!$B404&amp;'Scalars5.10.22'!$C404&amp;'Scalars5.10.22'!$D404</f>
        <v>road_miles_and_pop_proactiveSouthwest2065</v>
      </c>
    </row>
    <row r="405" spans="1:6" x14ac:dyDescent="0.25">
      <c r="A405" s="24">
        <f xml:space="preserve"> ROW( 'Scalars5.10.22'!$A405 ) - ROW( 'Scalars5.10.22'!$A$1 )</f>
        <v>404</v>
      </c>
      <c r="B405" s="25" t="s">
        <v>137</v>
      </c>
      <c r="C405" s="26" t="s">
        <v>134</v>
      </c>
      <c r="D405" s="27">
        <v>2070</v>
      </c>
      <c r="E405" s="28">
        <v>1.1585511076900143</v>
      </c>
      <c r="F405" s="29" t="str">
        <f>'Scalars5.10.22'!$B405&amp;'Scalars5.10.22'!$C405&amp;'Scalars5.10.22'!$D405</f>
        <v>road_miles_and_pop_proactiveSouthwest2070</v>
      </c>
    </row>
    <row r="406" spans="1:6" x14ac:dyDescent="0.25">
      <c r="A406" s="24">
        <f xml:space="preserve"> ROW( 'Scalars5.10.22'!$A406 ) - ROW( 'Scalars5.10.22'!$A$1 )</f>
        <v>405</v>
      </c>
      <c r="B406" s="25" t="s">
        <v>137</v>
      </c>
      <c r="C406" s="26" t="s">
        <v>134</v>
      </c>
      <c r="D406" s="27">
        <v>2075</v>
      </c>
      <c r="E406" s="28">
        <v>1.2164338581475647</v>
      </c>
      <c r="F406" s="29" t="str">
        <f>'Scalars5.10.22'!$B406&amp;'Scalars5.10.22'!$C406&amp;'Scalars5.10.22'!$D406</f>
        <v>road_miles_and_pop_proactiveSouthwest2075</v>
      </c>
    </row>
    <row r="407" spans="1:6" x14ac:dyDescent="0.25">
      <c r="A407" s="24">
        <f xml:space="preserve"> ROW( 'Scalars5.10.22'!$A407 ) - ROW( 'Scalars5.10.22'!$A$1 )</f>
        <v>406</v>
      </c>
      <c r="B407" s="25" t="s">
        <v>137</v>
      </c>
      <c r="C407" s="26" t="s">
        <v>134</v>
      </c>
      <c r="D407" s="27">
        <v>2080</v>
      </c>
      <c r="E407" s="28">
        <v>1.2016470685781482</v>
      </c>
      <c r="F407" s="29" t="str">
        <f>'Scalars5.10.22'!$B407&amp;'Scalars5.10.22'!$C407&amp;'Scalars5.10.22'!$D407</f>
        <v>road_miles_and_pop_proactiveSouthwest2080</v>
      </c>
    </row>
    <row r="408" spans="1:6" x14ac:dyDescent="0.25">
      <c r="A408" s="24">
        <f xml:space="preserve"> ROW( 'Scalars5.10.22'!$A408 ) - ROW( 'Scalars5.10.22'!$A$1 )</f>
        <v>407</v>
      </c>
      <c r="B408" s="25" t="s">
        <v>137</v>
      </c>
      <c r="C408" s="26" t="s">
        <v>134</v>
      </c>
      <c r="D408" s="27">
        <v>2085</v>
      </c>
      <c r="E408" s="28">
        <v>1.2035209148308079</v>
      </c>
      <c r="F408" s="29" t="str">
        <f>'Scalars5.10.22'!$B408&amp;'Scalars5.10.22'!$C408&amp;'Scalars5.10.22'!$D408</f>
        <v>road_miles_and_pop_proactiveSouthwest2085</v>
      </c>
    </row>
    <row r="409" spans="1:6" x14ac:dyDescent="0.25">
      <c r="A409" s="24">
        <f xml:space="preserve"> ROW( 'Scalars5.10.22'!$A409 ) - ROW( 'Scalars5.10.22'!$A$1 )</f>
        <v>408</v>
      </c>
      <c r="B409" s="25" t="s">
        <v>137</v>
      </c>
      <c r="C409" s="26" t="s">
        <v>134</v>
      </c>
      <c r="D409" s="27">
        <v>2090</v>
      </c>
      <c r="E409" s="28">
        <v>1.2009383366693149</v>
      </c>
      <c r="F409" s="29" t="str">
        <f>'Scalars5.10.22'!$B409&amp;'Scalars5.10.22'!$C409&amp;'Scalars5.10.22'!$D409</f>
        <v>road_miles_and_pop_proactiveSouthwest2090</v>
      </c>
    </row>
    <row r="410" spans="1:6" x14ac:dyDescent="0.25">
      <c r="A410" s="24">
        <f xml:space="preserve"> ROW( 'Scalars5.10.22'!$A410 ) - ROW( 'Scalars5.10.22'!$A$1 )</f>
        <v>409</v>
      </c>
      <c r="B410" s="25" t="s">
        <v>87</v>
      </c>
      <c r="C410" s="26" t="s">
        <v>128</v>
      </c>
      <c r="D410" s="27">
        <v>2010</v>
      </c>
      <c r="E410" s="28">
        <v>130208348332.31927</v>
      </c>
      <c r="F410" s="29" t="str">
        <f>'Scalars5.10.22'!$B410&amp;'Scalars5.10.22'!$C410&amp;'Scalars5.10.22'!$D410</f>
        <v>elecSD_refCostsMidwest2010</v>
      </c>
    </row>
    <row r="411" spans="1:6" x14ac:dyDescent="0.25">
      <c r="A411" s="24">
        <f xml:space="preserve"> ROW( 'Scalars5.10.22'!$A411 ) - ROW( 'Scalars5.10.22'!$A$1 )</f>
        <v>410</v>
      </c>
      <c r="B411" s="25" t="s">
        <v>87</v>
      </c>
      <c r="C411" s="26" t="s">
        <v>128</v>
      </c>
      <c r="D411" s="27">
        <v>2015</v>
      </c>
      <c r="E411" s="28">
        <v>120804342857.54382</v>
      </c>
      <c r="F411" s="29" t="str">
        <f>'Scalars5.10.22'!$B411&amp;'Scalars5.10.22'!$C411&amp;'Scalars5.10.22'!$D411</f>
        <v>elecSD_refCostsMidwest2015</v>
      </c>
    </row>
    <row r="412" spans="1:6" x14ac:dyDescent="0.25">
      <c r="A412" s="24">
        <f xml:space="preserve"> ROW( 'Scalars5.10.22'!$A412 ) - ROW( 'Scalars5.10.22'!$A$1 )</f>
        <v>411</v>
      </c>
      <c r="B412" s="25" t="s">
        <v>87</v>
      </c>
      <c r="C412" s="26" t="s">
        <v>128</v>
      </c>
      <c r="D412" s="27">
        <v>2020</v>
      </c>
      <c r="E412" s="28">
        <v>118120960550.92236</v>
      </c>
      <c r="F412" s="29" t="str">
        <f>'Scalars5.10.22'!$B412&amp;'Scalars5.10.22'!$C412&amp;'Scalars5.10.22'!$D412</f>
        <v>elecSD_refCostsMidwest2020</v>
      </c>
    </row>
    <row r="413" spans="1:6" x14ac:dyDescent="0.25">
      <c r="A413" s="24">
        <f xml:space="preserve"> ROW( 'Scalars5.10.22'!$A413 ) - ROW( 'Scalars5.10.22'!$A$1 )</f>
        <v>412</v>
      </c>
      <c r="B413" s="25" t="s">
        <v>87</v>
      </c>
      <c r="C413" s="26" t="s">
        <v>128</v>
      </c>
      <c r="D413" s="27">
        <v>2025</v>
      </c>
      <c r="E413" s="28">
        <v>119461694225.58229</v>
      </c>
      <c r="F413" s="29" t="str">
        <f>'Scalars5.10.22'!$B413&amp;'Scalars5.10.22'!$C413&amp;'Scalars5.10.22'!$D413</f>
        <v>elecSD_refCostsMidwest2025</v>
      </c>
    </row>
    <row r="414" spans="1:6" x14ac:dyDescent="0.25">
      <c r="A414" s="24">
        <f xml:space="preserve"> ROW( 'Scalars5.10.22'!$A414 ) - ROW( 'Scalars5.10.22'!$A$1 )</f>
        <v>413</v>
      </c>
      <c r="B414" s="25" t="s">
        <v>87</v>
      </c>
      <c r="C414" s="26" t="s">
        <v>128</v>
      </c>
      <c r="D414" s="27">
        <v>2030</v>
      </c>
      <c r="E414" s="28">
        <v>119624706159.20174</v>
      </c>
      <c r="F414" s="29" t="str">
        <f>'Scalars5.10.22'!$B414&amp;'Scalars5.10.22'!$C414&amp;'Scalars5.10.22'!$D414</f>
        <v>elecSD_refCostsMidwest2030</v>
      </c>
    </row>
    <row r="415" spans="1:6" x14ac:dyDescent="0.25">
      <c r="A415" s="24">
        <f xml:space="preserve"> ROW( 'Scalars5.10.22'!$A415 ) - ROW( 'Scalars5.10.22'!$A$1 )</f>
        <v>414</v>
      </c>
      <c r="B415" s="25" t="s">
        <v>87</v>
      </c>
      <c r="C415" s="26" t="s">
        <v>128</v>
      </c>
      <c r="D415" s="27">
        <v>2035</v>
      </c>
      <c r="E415" s="28">
        <v>119523439355.97725</v>
      </c>
      <c r="F415" s="29" t="str">
        <f>'Scalars5.10.22'!$B415&amp;'Scalars5.10.22'!$C415&amp;'Scalars5.10.22'!$D415</f>
        <v>elecSD_refCostsMidwest2035</v>
      </c>
    </row>
    <row r="416" spans="1:6" x14ac:dyDescent="0.25">
      <c r="A416" s="24">
        <f xml:space="preserve"> ROW( 'Scalars5.10.22'!$A416 ) - ROW( 'Scalars5.10.22'!$A$1 )</f>
        <v>415</v>
      </c>
      <c r="B416" s="25" t="s">
        <v>87</v>
      </c>
      <c r="C416" s="26" t="s">
        <v>128</v>
      </c>
      <c r="D416" s="27">
        <v>2040</v>
      </c>
      <c r="E416" s="28">
        <v>121963625669.49348</v>
      </c>
      <c r="F416" s="29" t="str">
        <f>'Scalars5.10.22'!$B416&amp;'Scalars5.10.22'!$C416&amp;'Scalars5.10.22'!$D416</f>
        <v>elecSD_refCostsMidwest2040</v>
      </c>
    </row>
    <row r="417" spans="1:6" x14ac:dyDescent="0.25">
      <c r="A417" s="24">
        <f xml:space="preserve"> ROW( 'Scalars5.10.22'!$A417 ) - ROW( 'Scalars5.10.22'!$A$1 )</f>
        <v>416</v>
      </c>
      <c r="B417" s="25" t="s">
        <v>87</v>
      </c>
      <c r="C417" s="26" t="s">
        <v>128</v>
      </c>
      <c r="D417" s="27">
        <v>2045</v>
      </c>
      <c r="E417" s="28">
        <v>123360537893.62611</v>
      </c>
      <c r="F417" s="29" t="str">
        <f>'Scalars5.10.22'!$B417&amp;'Scalars5.10.22'!$C417&amp;'Scalars5.10.22'!$D417</f>
        <v>elecSD_refCostsMidwest2045</v>
      </c>
    </row>
    <row r="418" spans="1:6" x14ac:dyDescent="0.25">
      <c r="A418" s="24">
        <f xml:space="preserve"> ROW( 'Scalars5.10.22'!$A418 ) - ROW( 'Scalars5.10.22'!$A$1 )</f>
        <v>417</v>
      </c>
      <c r="B418" s="25" t="s">
        <v>87</v>
      </c>
      <c r="C418" s="26" t="s">
        <v>128</v>
      </c>
      <c r="D418" s="27">
        <v>2050</v>
      </c>
      <c r="E418" s="28">
        <v>125065532556.93454</v>
      </c>
      <c r="F418" s="29" t="str">
        <f>'Scalars5.10.22'!$B418&amp;'Scalars5.10.22'!$C418&amp;'Scalars5.10.22'!$D418</f>
        <v>elecSD_refCostsMidwest2050</v>
      </c>
    </row>
    <row r="419" spans="1:6" x14ac:dyDescent="0.25">
      <c r="A419" s="24">
        <f xml:space="preserve"> ROW( 'Scalars5.10.22'!$A419 ) - ROW( 'Scalars5.10.22'!$A$1 )</f>
        <v>418</v>
      </c>
      <c r="B419" s="25" t="s">
        <v>87</v>
      </c>
      <c r="C419" s="26" t="s">
        <v>128</v>
      </c>
      <c r="D419" s="27">
        <v>2055</v>
      </c>
      <c r="E419" s="28">
        <v>132279782685.26138</v>
      </c>
      <c r="F419" s="29" t="str">
        <f>'Scalars5.10.22'!$B419&amp;'Scalars5.10.22'!$C419&amp;'Scalars5.10.22'!$D419</f>
        <v>elecSD_refCostsMidwest2055</v>
      </c>
    </row>
    <row r="420" spans="1:6" x14ac:dyDescent="0.25">
      <c r="A420" s="24">
        <f xml:space="preserve"> ROW( 'Scalars5.10.22'!$A420 ) - ROW( 'Scalars5.10.22'!$A$1 )</f>
        <v>419</v>
      </c>
      <c r="B420" s="25" t="s">
        <v>87</v>
      </c>
      <c r="C420" s="26" t="s">
        <v>128</v>
      </c>
      <c r="D420" s="27">
        <v>2060</v>
      </c>
      <c r="E420" s="28">
        <v>139979182545.60733</v>
      </c>
      <c r="F420" s="29" t="str">
        <f>'Scalars5.10.22'!$B420&amp;'Scalars5.10.22'!$C420&amp;'Scalars5.10.22'!$D420</f>
        <v>elecSD_refCostsMidwest2060</v>
      </c>
    </row>
    <row r="421" spans="1:6" x14ac:dyDescent="0.25">
      <c r="A421" s="24">
        <f xml:space="preserve"> ROW( 'Scalars5.10.22'!$A421 ) - ROW( 'Scalars5.10.22'!$A$1 )</f>
        <v>420</v>
      </c>
      <c r="B421" s="25" t="s">
        <v>87</v>
      </c>
      <c r="C421" s="26" t="s">
        <v>128</v>
      </c>
      <c r="D421" s="27">
        <v>2065</v>
      </c>
      <c r="E421" s="28">
        <v>145231768925.40964</v>
      </c>
      <c r="F421" s="29" t="str">
        <f>'Scalars5.10.22'!$B421&amp;'Scalars5.10.22'!$C421&amp;'Scalars5.10.22'!$D421</f>
        <v>elecSD_refCostsMidwest2065</v>
      </c>
    </row>
    <row r="422" spans="1:6" x14ac:dyDescent="0.25">
      <c r="A422" s="24">
        <f xml:space="preserve"> ROW( 'Scalars5.10.22'!$A422 ) - ROW( 'Scalars5.10.22'!$A$1 )</f>
        <v>421</v>
      </c>
      <c r="B422" s="25" t="s">
        <v>87</v>
      </c>
      <c r="C422" s="26" t="s">
        <v>128</v>
      </c>
      <c r="D422" s="27">
        <v>2070</v>
      </c>
      <c r="E422" s="28">
        <v>149784470324.47498</v>
      </c>
      <c r="F422" s="29" t="str">
        <f>'Scalars5.10.22'!$B422&amp;'Scalars5.10.22'!$C422&amp;'Scalars5.10.22'!$D422</f>
        <v>elecSD_refCostsMidwest2070</v>
      </c>
    </row>
    <row r="423" spans="1:6" x14ac:dyDescent="0.25">
      <c r="A423" s="24">
        <f xml:space="preserve"> ROW( 'Scalars5.10.22'!$A423 ) - ROW( 'Scalars5.10.22'!$A$1 )</f>
        <v>422</v>
      </c>
      <c r="B423" s="25" t="s">
        <v>87</v>
      </c>
      <c r="C423" s="26" t="s">
        <v>128</v>
      </c>
      <c r="D423" s="27">
        <v>2075</v>
      </c>
      <c r="E423" s="28">
        <v>154290096944.58099</v>
      </c>
      <c r="F423" s="29" t="str">
        <f>'Scalars5.10.22'!$B423&amp;'Scalars5.10.22'!$C423&amp;'Scalars5.10.22'!$D423</f>
        <v>elecSD_refCostsMidwest2075</v>
      </c>
    </row>
    <row r="424" spans="1:6" x14ac:dyDescent="0.25">
      <c r="A424" s="24">
        <f xml:space="preserve"> ROW( 'Scalars5.10.22'!$A424 ) - ROW( 'Scalars5.10.22'!$A$1 )</f>
        <v>423</v>
      </c>
      <c r="B424" s="25" t="s">
        <v>87</v>
      </c>
      <c r="C424" s="26" t="s">
        <v>128</v>
      </c>
      <c r="D424" s="27">
        <v>2080</v>
      </c>
      <c r="E424" s="28">
        <v>158826202296.77649</v>
      </c>
      <c r="F424" s="29" t="str">
        <f>'Scalars5.10.22'!$B424&amp;'Scalars5.10.22'!$C424&amp;'Scalars5.10.22'!$D424</f>
        <v>elecSD_refCostsMidwest2080</v>
      </c>
    </row>
    <row r="425" spans="1:6" x14ac:dyDescent="0.25">
      <c r="A425" s="24">
        <f xml:space="preserve"> ROW( 'Scalars5.10.22'!$A425 ) - ROW( 'Scalars5.10.22'!$A$1 )</f>
        <v>424</v>
      </c>
      <c r="B425" s="25" t="s">
        <v>87</v>
      </c>
      <c r="C425" s="26" t="s">
        <v>128</v>
      </c>
      <c r="D425" s="27">
        <v>2085</v>
      </c>
      <c r="E425" s="28">
        <v>163073253069.10056</v>
      </c>
      <c r="F425" s="29" t="str">
        <f>'Scalars5.10.22'!$B425&amp;'Scalars5.10.22'!$C425&amp;'Scalars5.10.22'!$D425</f>
        <v>elecSD_refCostsMidwest2085</v>
      </c>
    </row>
    <row r="426" spans="1:6" x14ac:dyDescent="0.25">
      <c r="A426" s="24">
        <f xml:space="preserve"> ROW( 'Scalars5.10.22'!$A426 ) - ROW( 'Scalars5.10.22'!$A$1 )</f>
        <v>425</v>
      </c>
      <c r="B426" s="25" t="s">
        <v>87</v>
      </c>
      <c r="C426" s="26" t="s">
        <v>128</v>
      </c>
      <c r="D426" s="27">
        <v>2090</v>
      </c>
      <c r="E426" s="28">
        <v>167492281189.92035</v>
      </c>
      <c r="F426" s="29" t="str">
        <f>'Scalars5.10.22'!$B426&amp;'Scalars5.10.22'!$C426&amp;'Scalars5.10.22'!$D426</f>
        <v>elecSD_refCostsMidwest2090</v>
      </c>
    </row>
    <row r="427" spans="1:6" x14ac:dyDescent="0.25">
      <c r="A427" s="24">
        <f xml:space="preserve"> ROW( 'Scalars5.10.22'!$A427 ) - ROW( 'Scalars5.10.22'!$A$1 )</f>
        <v>426</v>
      </c>
      <c r="B427" s="25" t="s">
        <v>87</v>
      </c>
      <c r="C427" s="26" t="s">
        <v>129</v>
      </c>
      <c r="D427" s="27">
        <v>2010</v>
      </c>
      <c r="E427" s="28">
        <v>90606040293.472687</v>
      </c>
      <c r="F427" s="29" t="str">
        <f>'Scalars5.10.22'!$B427&amp;'Scalars5.10.22'!$C427&amp;'Scalars5.10.22'!$D427</f>
        <v>elecSD_refCostsNortheast2010</v>
      </c>
    </row>
    <row r="428" spans="1:6" x14ac:dyDescent="0.25">
      <c r="A428" s="24">
        <f xml:space="preserve"> ROW( 'Scalars5.10.22'!$A428 ) - ROW( 'Scalars5.10.22'!$A$1 )</f>
        <v>427</v>
      </c>
      <c r="B428" s="25" t="s">
        <v>87</v>
      </c>
      <c r="C428" s="26" t="s">
        <v>129</v>
      </c>
      <c r="D428" s="27">
        <v>2015</v>
      </c>
      <c r="E428" s="28">
        <v>91873924435.69632</v>
      </c>
      <c r="F428" s="29" t="str">
        <f>'Scalars5.10.22'!$B428&amp;'Scalars5.10.22'!$C428&amp;'Scalars5.10.22'!$D428</f>
        <v>elecSD_refCostsNortheast2015</v>
      </c>
    </row>
    <row r="429" spans="1:6" x14ac:dyDescent="0.25">
      <c r="A429" s="24">
        <f xml:space="preserve"> ROW( 'Scalars5.10.22'!$A429 ) - ROW( 'Scalars5.10.22'!$A$1 )</f>
        <v>428</v>
      </c>
      <c r="B429" s="25" t="s">
        <v>87</v>
      </c>
      <c r="C429" s="26" t="s">
        <v>129</v>
      </c>
      <c r="D429" s="27">
        <v>2020</v>
      </c>
      <c r="E429" s="28">
        <v>90259937348.730759</v>
      </c>
      <c r="F429" s="29" t="str">
        <f>'Scalars5.10.22'!$B429&amp;'Scalars5.10.22'!$C429&amp;'Scalars5.10.22'!$D429</f>
        <v>elecSD_refCostsNortheast2020</v>
      </c>
    </row>
    <row r="430" spans="1:6" x14ac:dyDescent="0.25">
      <c r="A430" s="24">
        <f xml:space="preserve"> ROW( 'Scalars5.10.22'!$A430 ) - ROW( 'Scalars5.10.22'!$A$1 )</f>
        <v>429</v>
      </c>
      <c r="B430" s="25" t="s">
        <v>87</v>
      </c>
      <c r="C430" s="26" t="s">
        <v>129</v>
      </c>
      <c r="D430" s="27">
        <v>2025</v>
      </c>
      <c r="E430" s="28">
        <v>91008625210.361847</v>
      </c>
      <c r="F430" s="29" t="str">
        <f>'Scalars5.10.22'!$B430&amp;'Scalars5.10.22'!$C430&amp;'Scalars5.10.22'!$D430</f>
        <v>elecSD_refCostsNortheast2025</v>
      </c>
    </row>
    <row r="431" spans="1:6" x14ac:dyDescent="0.25">
      <c r="A431" s="24">
        <f xml:space="preserve"> ROW( 'Scalars5.10.22'!$A431 ) - ROW( 'Scalars5.10.22'!$A$1 )</f>
        <v>430</v>
      </c>
      <c r="B431" s="25" t="s">
        <v>87</v>
      </c>
      <c r="C431" s="26" t="s">
        <v>129</v>
      </c>
      <c r="D431" s="27">
        <v>2030</v>
      </c>
      <c r="E431" s="28">
        <v>91306353685.170563</v>
      </c>
      <c r="F431" s="29" t="str">
        <f>'Scalars5.10.22'!$B431&amp;'Scalars5.10.22'!$C431&amp;'Scalars5.10.22'!$D431</f>
        <v>elecSD_refCostsNortheast2030</v>
      </c>
    </row>
    <row r="432" spans="1:6" x14ac:dyDescent="0.25">
      <c r="A432" s="24">
        <f xml:space="preserve"> ROW( 'Scalars5.10.22'!$A432 ) - ROW( 'Scalars5.10.22'!$A$1 )</f>
        <v>431</v>
      </c>
      <c r="B432" s="25" t="s">
        <v>87</v>
      </c>
      <c r="C432" s="26" t="s">
        <v>129</v>
      </c>
      <c r="D432" s="27">
        <v>2035</v>
      </c>
      <c r="E432" s="28">
        <v>91915765824.74678</v>
      </c>
      <c r="F432" s="29" t="str">
        <f>'Scalars5.10.22'!$B432&amp;'Scalars5.10.22'!$C432&amp;'Scalars5.10.22'!$D432</f>
        <v>elecSD_refCostsNortheast2035</v>
      </c>
    </row>
    <row r="433" spans="1:6" x14ac:dyDescent="0.25">
      <c r="A433" s="24">
        <f xml:space="preserve"> ROW( 'Scalars5.10.22'!$A433 ) - ROW( 'Scalars5.10.22'!$A$1 )</f>
        <v>432</v>
      </c>
      <c r="B433" s="25" t="s">
        <v>87</v>
      </c>
      <c r="C433" s="26" t="s">
        <v>129</v>
      </c>
      <c r="D433" s="27">
        <v>2040</v>
      </c>
      <c r="E433" s="28">
        <v>92443241361.439835</v>
      </c>
      <c r="F433" s="29" t="str">
        <f>'Scalars5.10.22'!$B433&amp;'Scalars5.10.22'!$C433&amp;'Scalars5.10.22'!$D433</f>
        <v>elecSD_refCostsNortheast2040</v>
      </c>
    </row>
    <row r="434" spans="1:6" x14ac:dyDescent="0.25">
      <c r="A434" s="24">
        <f xml:space="preserve"> ROW( 'Scalars5.10.22'!$A434 ) - ROW( 'Scalars5.10.22'!$A$1 )</f>
        <v>433</v>
      </c>
      <c r="B434" s="25" t="s">
        <v>87</v>
      </c>
      <c r="C434" s="26" t="s">
        <v>129</v>
      </c>
      <c r="D434" s="27">
        <v>2045</v>
      </c>
      <c r="E434" s="28">
        <v>93266266611.005646</v>
      </c>
      <c r="F434" s="29" t="str">
        <f>'Scalars5.10.22'!$B434&amp;'Scalars5.10.22'!$C434&amp;'Scalars5.10.22'!$D434</f>
        <v>elecSD_refCostsNortheast2045</v>
      </c>
    </row>
    <row r="435" spans="1:6" x14ac:dyDescent="0.25">
      <c r="A435" s="24">
        <f xml:space="preserve"> ROW( 'Scalars5.10.22'!$A435 ) - ROW( 'Scalars5.10.22'!$A$1 )</f>
        <v>434</v>
      </c>
      <c r="B435" s="25" t="s">
        <v>87</v>
      </c>
      <c r="C435" s="26" t="s">
        <v>129</v>
      </c>
      <c r="D435" s="27">
        <v>2050</v>
      </c>
      <c r="E435" s="28">
        <v>94003048301.226379</v>
      </c>
      <c r="F435" s="29" t="str">
        <f>'Scalars5.10.22'!$B435&amp;'Scalars5.10.22'!$C435&amp;'Scalars5.10.22'!$D435</f>
        <v>elecSD_refCostsNortheast2050</v>
      </c>
    </row>
    <row r="436" spans="1:6" x14ac:dyDescent="0.25">
      <c r="A436" s="24">
        <f xml:space="preserve"> ROW( 'Scalars5.10.22'!$A436 ) - ROW( 'Scalars5.10.22'!$A$1 )</f>
        <v>435</v>
      </c>
      <c r="B436" s="25" t="s">
        <v>87</v>
      </c>
      <c r="C436" s="26" t="s">
        <v>129</v>
      </c>
      <c r="D436" s="27">
        <v>2055</v>
      </c>
      <c r="E436" s="28">
        <v>97483427458.949249</v>
      </c>
      <c r="F436" s="29" t="str">
        <f>'Scalars5.10.22'!$B436&amp;'Scalars5.10.22'!$C436&amp;'Scalars5.10.22'!$D436</f>
        <v>elecSD_refCostsNortheast2055</v>
      </c>
    </row>
    <row r="437" spans="1:6" x14ac:dyDescent="0.25">
      <c r="A437" s="24">
        <f xml:space="preserve"> ROW( 'Scalars5.10.22'!$A437 ) - ROW( 'Scalars5.10.22'!$A$1 )</f>
        <v>436</v>
      </c>
      <c r="B437" s="25" t="s">
        <v>87</v>
      </c>
      <c r="C437" s="26" t="s">
        <v>129</v>
      </c>
      <c r="D437" s="27">
        <v>2060</v>
      </c>
      <c r="E437" s="28">
        <v>100819788501.21713</v>
      </c>
      <c r="F437" s="29" t="str">
        <f>'Scalars5.10.22'!$B437&amp;'Scalars5.10.22'!$C437&amp;'Scalars5.10.22'!$D437</f>
        <v>elecSD_refCostsNortheast2060</v>
      </c>
    </row>
    <row r="438" spans="1:6" x14ac:dyDescent="0.25">
      <c r="A438" s="24">
        <f xml:space="preserve"> ROW( 'Scalars5.10.22'!$A438 ) - ROW( 'Scalars5.10.22'!$A$1 )</f>
        <v>437</v>
      </c>
      <c r="B438" s="25" t="s">
        <v>87</v>
      </c>
      <c r="C438" s="26" t="s">
        <v>129</v>
      </c>
      <c r="D438" s="27">
        <v>2065</v>
      </c>
      <c r="E438" s="28">
        <v>104694147681.32254</v>
      </c>
      <c r="F438" s="29" t="str">
        <f>'Scalars5.10.22'!$B438&amp;'Scalars5.10.22'!$C438&amp;'Scalars5.10.22'!$D438</f>
        <v>elecSD_refCostsNortheast2065</v>
      </c>
    </row>
    <row r="439" spans="1:6" x14ac:dyDescent="0.25">
      <c r="A439" s="24">
        <f xml:space="preserve"> ROW( 'Scalars5.10.22'!$A439 ) - ROW( 'Scalars5.10.22'!$A$1 )</f>
        <v>438</v>
      </c>
      <c r="B439" s="25" t="s">
        <v>87</v>
      </c>
      <c r="C439" s="26" t="s">
        <v>129</v>
      </c>
      <c r="D439" s="27">
        <v>2070</v>
      </c>
      <c r="E439" s="28">
        <v>107685090670.92725</v>
      </c>
      <c r="F439" s="29" t="str">
        <f>'Scalars5.10.22'!$B439&amp;'Scalars5.10.22'!$C439&amp;'Scalars5.10.22'!$D439</f>
        <v>elecSD_refCostsNortheast2070</v>
      </c>
    </row>
    <row r="440" spans="1:6" x14ac:dyDescent="0.25">
      <c r="A440" s="24">
        <f xml:space="preserve"> ROW( 'Scalars5.10.22'!$A440 ) - ROW( 'Scalars5.10.22'!$A$1 )</f>
        <v>439</v>
      </c>
      <c r="B440" s="25" t="s">
        <v>87</v>
      </c>
      <c r="C440" s="26" t="s">
        <v>129</v>
      </c>
      <c r="D440" s="27">
        <v>2075</v>
      </c>
      <c r="E440" s="28">
        <v>110676818006.88115</v>
      </c>
      <c r="F440" s="29" t="str">
        <f>'Scalars5.10.22'!$B440&amp;'Scalars5.10.22'!$C440&amp;'Scalars5.10.22'!$D440</f>
        <v>elecSD_refCostsNortheast2075</v>
      </c>
    </row>
    <row r="441" spans="1:6" x14ac:dyDescent="0.25">
      <c r="A441" s="24">
        <f xml:space="preserve"> ROW( 'Scalars5.10.22'!$A441 ) - ROW( 'Scalars5.10.22'!$A$1 )</f>
        <v>440</v>
      </c>
      <c r="B441" s="25" t="s">
        <v>87</v>
      </c>
      <c r="C441" s="26" t="s">
        <v>129</v>
      </c>
      <c r="D441" s="27">
        <v>2080</v>
      </c>
      <c r="E441" s="28">
        <v>113523968228.68611</v>
      </c>
      <c r="F441" s="29" t="str">
        <f>'Scalars5.10.22'!$B441&amp;'Scalars5.10.22'!$C441&amp;'Scalars5.10.22'!$D441</f>
        <v>elecSD_refCostsNortheast2080</v>
      </c>
    </row>
    <row r="442" spans="1:6" x14ac:dyDescent="0.25">
      <c r="A442" s="24">
        <f xml:space="preserve"> ROW( 'Scalars5.10.22'!$A442 ) - ROW( 'Scalars5.10.22'!$A$1 )</f>
        <v>441</v>
      </c>
      <c r="B442" s="25" t="s">
        <v>87</v>
      </c>
      <c r="C442" s="26" t="s">
        <v>129</v>
      </c>
      <c r="D442" s="27">
        <v>2085</v>
      </c>
      <c r="E442" s="28">
        <v>115642561586.81958</v>
      </c>
      <c r="F442" s="29" t="str">
        <f>'Scalars5.10.22'!$B442&amp;'Scalars5.10.22'!$C442&amp;'Scalars5.10.22'!$D442</f>
        <v>elecSD_refCostsNortheast2085</v>
      </c>
    </row>
    <row r="443" spans="1:6" x14ac:dyDescent="0.25">
      <c r="A443" s="24">
        <f xml:space="preserve"> ROW( 'Scalars5.10.22'!$A443 ) - ROW( 'Scalars5.10.22'!$A$1 )</f>
        <v>442</v>
      </c>
      <c r="B443" s="25" t="s">
        <v>87</v>
      </c>
      <c r="C443" s="26" t="s">
        <v>129</v>
      </c>
      <c r="D443" s="27">
        <v>2090</v>
      </c>
      <c r="E443" s="28">
        <v>118109307785.25816</v>
      </c>
      <c r="F443" s="29" t="str">
        <f>'Scalars5.10.22'!$B443&amp;'Scalars5.10.22'!$C443&amp;'Scalars5.10.22'!$D443</f>
        <v>elecSD_refCostsNortheast2090</v>
      </c>
    </row>
    <row r="444" spans="1:6" x14ac:dyDescent="0.25">
      <c r="A444" s="24">
        <f xml:space="preserve"> ROW( 'Scalars5.10.22'!$A444 ) - ROW( 'Scalars5.10.22'!$A$1 )</f>
        <v>443</v>
      </c>
      <c r="B444" s="25" t="s">
        <v>87</v>
      </c>
      <c r="C444" s="26" t="s">
        <v>130</v>
      </c>
      <c r="D444" s="27">
        <v>2010</v>
      </c>
      <c r="E444" s="28">
        <v>21164319784.872532</v>
      </c>
      <c r="F444" s="29" t="str">
        <f>'Scalars5.10.22'!$B444&amp;'Scalars5.10.22'!$C444&amp;'Scalars5.10.22'!$D444</f>
        <v>elecSD_refCostsNorthern Plains2010</v>
      </c>
    </row>
    <row r="445" spans="1:6" x14ac:dyDescent="0.25">
      <c r="A445" s="24">
        <f xml:space="preserve"> ROW( 'Scalars5.10.22'!$A445 ) - ROW( 'Scalars5.10.22'!$A$1 )</f>
        <v>444</v>
      </c>
      <c r="B445" s="25" t="s">
        <v>87</v>
      </c>
      <c r="C445" s="26" t="s">
        <v>130</v>
      </c>
      <c r="D445" s="27">
        <v>2015</v>
      </c>
      <c r="E445" s="28">
        <v>19578440967.672535</v>
      </c>
      <c r="F445" s="29" t="str">
        <f>'Scalars5.10.22'!$B445&amp;'Scalars5.10.22'!$C445&amp;'Scalars5.10.22'!$D445</f>
        <v>elecSD_refCostsNorthern Plains2015</v>
      </c>
    </row>
    <row r="446" spans="1:6" x14ac:dyDescent="0.25">
      <c r="A446" s="24">
        <f xml:space="preserve"> ROW( 'Scalars5.10.22'!$A446 ) - ROW( 'Scalars5.10.22'!$A$1 )</f>
        <v>445</v>
      </c>
      <c r="B446" s="25" t="s">
        <v>87</v>
      </c>
      <c r="C446" s="26" t="s">
        <v>130</v>
      </c>
      <c r="D446" s="27">
        <v>2020</v>
      </c>
      <c r="E446" s="28">
        <v>19783800508.586811</v>
      </c>
      <c r="F446" s="29" t="str">
        <f>'Scalars5.10.22'!$B446&amp;'Scalars5.10.22'!$C446&amp;'Scalars5.10.22'!$D446</f>
        <v>elecSD_refCostsNorthern Plains2020</v>
      </c>
    </row>
    <row r="447" spans="1:6" x14ac:dyDescent="0.25">
      <c r="A447" s="24">
        <f xml:space="preserve"> ROW( 'Scalars5.10.22'!$A447 ) - ROW( 'Scalars5.10.22'!$A$1 )</f>
        <v>446</v>
      </c>
      <c r="B447" s="25" t="s">
        <v>87</v>
      </c>
      <c r="C447" s="26" t="s">
        <v>130</v>
      </c>
      <c r="D447" s="27">
        <v>2025</v>
      </c>
      <c r="E447" s="28">
        <v>20428472883.230137</v>
      </c>
      <c r="F447" s="29" t="str">
        <f>'Scalars5.10.22'!$B447&amp;'Scalars5.10.22'!$C447&amp;'Scalars5.10.22'!$D447</f>
        <v>elecSD_refCostsNorthern Plains2025</v>
      </c>
    </row>
    <row r="448" spans="1:6" x14ac:dyDescent="0.25">
      <c r="A448" s="24">
        <f xml:space="preserve"> ROW( 'Scalars5.10.22'!$A448 ) - ROW( 'Scalars5.10.22'!$A$1 )</f>
        <v>447</v>
      </c>
      <c r="B448" s="25" t="s">
        <v>87</v>
      </c>
      <c r="C448" s="26" t="s">
        <v>130</v>
      </c>
      <c r="D448" s="27">
        <v>2030</v>
      </c>
      <c r="E448" s="28">
        <v>20641171265.958393</v>
      </c>
      <c r="F448" s="29" t="str">
        <f>'Scalars5.10.22'!$B448&amp;'Scalars5.10.22'!$C448&amp;'Scalars5.10.22'!$D448</f>
        <v>elecSD_refCostsNorthern Plains2030</v>
      </c>
    </row>
    <row r="449" spans="1:6" x14ac:dyDescent="0.25">
      <c r="A449" s="24">
        <f xml:space="preserve"> ROW( 'Scalars5.10.22'!$A449 ) - ROW( 'Scalars5.10.22'!$A$1 )</f>
        <v>448</v>
      </c>
      <c r="B449" s="25" t="s">
        <v>87</v>
      </c>
      <c r="C449" s="26" t="s">
        <v>130</v>
      </c>
      <c r="D449" s="27">
        <v>2035</v>
      </c>
      <c r="E449" s="28">
        <v>21606071006.307476</v>
      </c>
      <c r="F449" s="29" t="str">
        <f>'Scalars5.10.22'!$B449&amp;'Scalars5.10.22'!$C449&amp;'Scalars5.10.22'!$D449</f>
        <v>elecSD_refCostsNorthern Plains2035</v>
      </c>
    </row>
    <row r="450" spans="1:6" x14ac:dyDescent="0.25">
      <c r="A450" s="24">
        <f xml:space="preserve"> ROW( 'Scalars5.10.22'!$A450 ) - ROW( 'Scalars5.10.22'!$A$1 )</f>
        <v>449</v>
      </c>
      <c r="B450" s="25" t="s">
        <v>87</v>
      </c>
      <c r="C450" s="26" t="s">
        <v>130</v>
      </c>
      <c r="D450" s="27">
        <v>2040</v>
      </c>
      <c r="E450" s="28">
        <v>22686944196.27713</v>
      </c>
      <c r="F450" s="29" t="str">
        <f>'Scalars5.10.22'!$B450&amp;'Scalars5.10.22'!$C450&amp;'Scalars5.10.22'!$D450</f>
        <v>elecSD_refCostsNorthern Plains2040</v>
      </c>
    </row>
    <row r="451" spans="1:6" x14ac:dyDescent="0.25">
      <c r="A451" s="24">
        <f xml:space="preserve"> ROW( 'Scalars5.10.22'!$A451 ) - ROW( 'Scalars5.10.22'!$A$1 )</f>
        <v>450</v>
      </c>
      <c r="B451" s="25" t="s">
        <v>87</v>
      </c>
      <c r="C451" s="26" t="s">
        <v>130</v>
      </c>
      <c r="D451" s="27">
        <v>2045</v>
      </c>
      <c r="E451" s="28">
        <v>23250002657.036182</v>
      </c>
      <c r="F451" s="29" t="str">
        <f>'Scalars5.10.22'!$B451&amp;'Scalars5.10.22'!$C451&amp;'Scalars5.10.22'!$D451</f>
        <v>elecSD_refCostsNorthern Plains2045</v>
      </c>
    </row>
    <row r="452" spans="1:6" x14ac:dyDescent="0.25">
      <c r="A452" s="24">
        <f xml:space="preserve"> ROW( 'Scalars5.10.22'!$A452 ) - ROW( 'Scalars5.10.22'!$A$1 )</f>
        <v>451</v>
      </c>
      <c r="B452" s="25" t="s">
        <v>87</v>
      </c>
      <c r="C452" s="26" t="s">
        <v>130</v>
      </c>
      <c r="D452" s="27">
        <v>2050</v>
      </c>
      <c r="E452" s="28">
        <v>23570982767.240471</v>
      </c>
      <c r="F452" s="29" t="str">
        <f>'Scalars5.10.22'!$B452&amp;'Scalars5.10.22'!$C452&amp;'Scalars5.10.22'!$D452</f>
        <v>elecSD_refCostsNorthern Plains2050</v>
      </c>
    </row>
    <row r="453" spans="1:6" x14ac:dyDescent="0.25">
      <c r="A453" s="24">
        <f xml:space="preserve"> ROW( 'Scalars5.10.22'!$A453 ) - ROW( 'Scalars5.10.22'!$A$1 )</f>
        <v>452</v>
      </c>
      <c r="B453" s="25" t="s">
        <v>87</v>
      </c>
      <c r="C453" s="26" t="s">
        <v>130</v>
      </c>
      <c r="D453" s="27">
        <v>2055</v>
      </c>
      <c r="E453" s="28">
        <v>23035060105.436737</v>
      </c>
      <c r="F453" s="29" t="str">
        <f>'Scalars5.10.22'!$B453&amp;'Scalars5.10.22'!$C453&amp;'Scalars5.10.22'!$D453</f>
        <v>elecSD_refCostsNorthern Plains2055</v>
      </c>
    </row>
    <row r="454" spans="1:6" x14ac:dyDescent="0.25">
      <c r="A454" s="24">
        <f xml:space="preserve"> ROW( 'Scalars5.10.22'!$A454 ) - ROW( 'Scalars5.10.22'!$A$1 )</f>
        <v>453</v>
      </c>
      <c r="B454" s="25" t="s">
        <v>87</v>
      </c>
      <c r="C454" s="26" t="s">
        <v>130</v>
      </c>
      <c r="D454" s="27">
        <v>2060</v>
      </c>
      <c r="E454" s="28">
        <v>22765760402.128868</v>
      </c>
      <c r="F454" s="29" t="str">
        <f>'Scalars5.10.22'!$B454&amp;'Scalars5.10.22'!$C454&amp;'Scalars5.10.22'!$D454</f>
        <v>elecSD_refCostsNorthern Plains2060</v>
      </c>
    </row>
    <row r="455" spans="1:6" x14ac:dyDescent="0.25">
      <c r="A455" s="24">
        <f xml:space="preserve"> ROW( 'Scalars5.10.22'!$A455 ) - ROW( 'Scalars5.10.22'!$A$1 )</f>
        <v>454</v>
      </c>
      <c r="B455" s="25" t="s">
        <v>87</v>
      </c>
      <c r="C455" s="26" t="s">
        <v>130</v>
      </c>
      <c r="D455" s="27">
        <v>2065</v>
      </c>
      <c r="E455" s="28">
        <v>23071858724.070099</v>
      </c>
      <c r="F455" s="29" t="str">
        <f>'Scalars5.10.22'!$B455&amp;'Scalars5.10.22'!$C455&amp;'Scalars5.10.22'!$D455</f>
        <v>elecSD_refCostsNorthern Plains2065</v>
      </c>
    </row>
    <row r="456" spans="1:6" x14ac:dyDescent="0.25">
      <c r="A456" s="24">
        <f xml:space="preserve"> ROW( 'Scalars5.10.22'!$A456 ) - ROW( 'Scalars5.10.22'!$A$1 )</f>
        <v>455</v>
      </c>
      <c r="B456" s="25" t="s">
        <v>87</v>
      </c>
      <c r="C456" s="26" t="s">
        <v>130</v>
      </c>
      <c r="D456" s="27">
        <v>2070</v>
      </c>
      <c r="E456" s="28">
        <v>23899728191.102104</v>
      </c>
      <c r="F456" s="29" t="str">
        <f>'Scalars5.10.22'!$B456&amp;'Scalars5.10.22'!$C456&amp;'Scalars5.10.22'!$D456</f>
        <v>elecSD_refCostsNorthern Plains2070</v>
      </c>
    </row>
    <row r="457" spans="1:6" x14ac:dyDescent="0.25">
      <c r="A457" s="24">
        <f xml:space="preserve"> ROW( 'Scalars5.10.22'!$A457 ) - ROW( 'Scalars5.10.22'!$A$1 )</f>
        <v>456</v>
      </c>
      <c r="B457" s="25" t="s">
        <v>87</v>
      </c>
      <c r="C457" s="26" t="s">
        <v>130</v>
      </c>
      <c r="D457" s="27">
        <v>2075</v>
      </c>
      <c r="E457" s="28">
        <v>24442905272.820988</v>
      </c>
      <c r="F457" s="29" t="str">
        <f>'Scalars5.10.22'!$B457&amp;'Scalars5.10.22'!$C457&amp;'Scalars5.10.22'!$D457</f>
        <v>elecSD_refCostsNorthern Plains2075</v>
      </c>
    </row>
    <row r="458" spans="1:6" x14ac:dyDescent="0.25">
      <c r="A458" s="24">
        <f xml:space="preserve"> ROW( 'Scalars5.10.22'!$A458 ) - ROW( 'Scalars5.10.22'!$A$1 )</f>
        <v>457</v>
      </c>
      <c r="B458" s="25" t="s">
        <v>87</v>
      </c>
      <c r="C458" s="26" t="s">
        <v>130</v>
      </c>
      <c r="D458" s="27">
        <v>2080</v>
      </c>
      <c r="E458" s="28">
        <v>24730574255.270451</v>
      </c>
      <c r="F458" s="29" t="str">
        <f>'Scalars5.10.22'!$B458&amp;'Scalars5.10.22'!$C458&amp;'Scalars5.10.22'!$D458</f>
        <v>elecSD_refCostsNorthern Plains2080</v>
      </c>
    </row>
    <row r="459" spans="1:6" x14ac:dyDescent="0.25">
      <c r="A459" s="24">
        <f xml:space="preserve"> ROW( 'Scalars5.10.22'!$A459 ) - ROW( 'Scalars5.10.22'!$A$1 )</f>
        <v>458</v>
      </c>
      <c r="B459" s="25" t="s">
        <v>87</v>
      </c>
      <c r="C459" s="26" t="s">
        <v>130</v>
      </c>
      <c r="D459" s="27">
        <v>2085</v>
      </c>
      <c r="E459" s="28">
        <v>24793812450.023369</v>
      </c>
      <c r="F459" s="29" t="str">
        <f>'Scalars5.10.22'!$B459&amp;'Scalars5.10.22'!$C459&amp;'Scalars5.10.22'!$D459</f>
        <v>elecSD_refCostsNorthern Plains2085</v>
      </c>
    </row>
    <row r="460" spans="1:6" x14ac:dyDescent="0.25">
      <c r="A460" s="24">
        <f xml:space="preserve"> ROW( 'Scalars5.10.22'!$A460 ) - ROW( 'Scalars5.10.22'!$A$1 )</f>
        <v>459</v>
      </c>
      <c r="B460" s="25" t="s">
        <v>87</v>
      </c>
      <c r="C460" s="26" t="s">
        <v>130</v>
      </c>
      <c r="D460" s="27">
        <v>2090</v>
      </c>
      <c r="E460" s="28">
        <v>25032617006.67231</v>
      </c>
      <c r="F460" s="29" t="str">
        <f>'Scalars5.10.22'!$B460&amp;'Scalars5.10.22'!$C460&amp;'Scalars5.10.22'!$D460</f>
        <v>elecSD_refCostsNorthern Plains2090</v>
      </c>
    </row>
    <row r="461" spans="1:6" x14ac:dyDescent="0.25">
      <c r="A461" s="24">
        <f xml:space="preserve"> ROW( 'Scalars5.10.22'!$A461 ) - ROW( 'Scalars5.10.22'!$A$1 )</f>
        <v>460</v>
      </c>
      <c r="B461" s="25" t="s">
        <v>87</v>
      </c>
      <c r="C461" s="26" t="s">
        <v>131</v>
      </c>
      <c r="D461" s="27">
        <v>2010</v>
      </c>
      <c r="E461" s="28">
        <v>7676508033.8866987</v>
      </c>
      <c r="F461" s="29" t="str">
        <f>'Scalars5.10.22'!$B461&amp;'Scalars5.10.22'!$C461&amp;'Scalars5.10.22'!$D461</f>
        <v>elecSD_refCostsNorthwest2010</v>
      </c>
    </row>
    <row r="462" spans="1:6" x14ac:dyDescent="0.25">
      <c r="A462" s="24">
        <f xml:space="preserve"> ROW( 'Scalars5.10.22'!$A462 ) - ROW( 'Scalars5.10.22'!$A$1 )</f>
        <v>461</v>
      </c>
      <c r="B462" s="25" t="s">
        <v>87</v>
      </c>
      <c r="C462" s="26" t="s">
        <v>131</v>
      </c>
      <c r="D462" s="27">
        <v>2015</v>
      </c>
      <c r="E462" s="28">
        <v>6639219380.842392</v>
      </c>
      <c r="F462" s="29" t="str">
        <f>'Scalars5.10.22'!$B462&amp;'Scalars5.10.22'!$C462&amp;'Scalars5.10.22'!$D462</f>
        <v>elecSD_refCostsNorthwest2015</v>
      </c>
    </row>
    <row r="463" spans="1:6" x14ac:dyDescent="0.25">
      <c r="A463" s="24">
        <f xml:space="preserve"> ROW( 'Scalars5.10.22'!$A463 ) - ROW( 'Scalars5.10.22'!$A$1 )</f>
        <v>462</v>
      </c>
      <c r="B463" s="25" t="s">
        <v>87</v>
      </c>
      <c r="C463" s="26" t="s">
        <v>131</v>
      </c>
      <c r="D463" s="27">
        <v>2020</v>
      </c>
      <c r="E463" s="28">
        <v>6427937590.5210695</v>
      </c>
      <c r="F463" s="29" t="str">
        <f>'Scalars5.10.22'!$B463&amp;'Scalars5.10.22'!$C463&amp;'Scalars5.10.22'!$D463</f>
        <v>elecSD_refCostsNorthwest2020</v>
      </c>
    </row>
    <row r="464" spans="1:6" x14ac:dyDescent="0.25">
      <c r="A464" s="24">
        <f xml:space="preserve"> ROW( 'Scalars5.10.22'!$A464 ) - ROW( 'Scalars5.10.22'!$A$1 )</f>
        <v>463</v>
      </c>
      <c r="B464" s="25" t="s">
        <v>87</v>
      </c>
      <c r="C464" s="26" t="s">
        <v>131</v>
      </c>
      <c r="D464" s="27">
        <v>2025</v>
      </c>
      <c r="E464" s="28">
        <v>5396785827.9899759</v>
      </c>
      <c r="F464" s="29" t="str">
        <f>'Scalars5.10.22'!$B464&amp;'Scalars5.10.22'!$C464&amp;'Scalars5.10.22'!$D464</f>
        <v>elecSD_refCostsNorthwest2025</v>
      </c>
    </row>
    <row r="465" spans="1:6" x14ac:dyDescent="0.25">
      <c r="A465" s="24">
        <f xml:space="preserve"> ROW( 'Scalars5.10.22'!$A465 ) - ROW( 'Scalars5.10.22'!$A$1 )</f>
        <v>464</v>
      </c>
      <c r="B465" s="25" t="s">
        <v>87</v>
      </c>
      <c r="C465" s="26" t="s">
        <v>131</v>
      </c>
      <c r="D465" s="27">
        <v>2030</v>
      </c>
      <c r="E465" s="28">
        <v>5368674575.7475548</v>
      </c>
      <c r="F465" s="29" t="str">
        <f>'Scalars5.10.22'!$B465&amp;'Scalars5.10.22'!$C465&amp;'Scalars5.10.22'!$D465</f>
        <v>elecSD_refCostsNorthwest2030</v>
      </c>
    </row>
    <row r="466" spans="1:6" x14ac:dyDescent="0.25">
      <c r="A466" s="24">
        <f xml:space="preserve"> ROW( 'Scalars5.10.22'!$A466 ) - ROW( 'Scalars5.10.22'!$A$1 )</f>
        <v>465</v>
      </c>
      <c r="B466" s="25" t="s">
        <v>87</v>
      </c>
      <c r="C466" s="26" t="s">
        <v>131</v>
      </c>
      <c r="D466" s="27">
        <v>2035</v>
      </c>
      <c r="E466" s="28">
        <v>5367947916.9983959</v>
      </c>
      <c r="F466" s="29" t="str">
        <f>'Scalars5.10.22'!$B466&amp;'Scalars5.10.22'!$C466&amp;'Scalars5.10.22'!$D466</f>
        <v>elecSD_refCostsNorthwest2035</v>
      </c>
    </row>
    <row r="467" spans="1:6" x14ac:dyDescent="0.25">
      <c r="A467" s="24">
        <f xml:space="preserve"> ROW( 'Scalars5.10.22'!$A467 ) - ROW( 'Scalars5.10.22'!$A$1 )</f>
        <v>466</v>
      </c>
      <c r="B467" s="25" t="s">
        <v>87</v>
      </c>
      <c r="C467" s="26" t="s">
        <v>131</v>
      </c>
      <c r="D467" s="27">
        <v>2040</v>
      </c>
      <c r="E467" s="28">
        <v>5699312333.1966162</v>
      </c>
      <c r="F467" s="29" t="str">
        <f>'Scalars5.10.22'!$B467&amp;'Scalars5.10.22'!$C467&amp;'Scalars5.10.22'!$D467</f>
        <v>elecSD_refCostsNorthwest2040</v>
      </c>
    </row>
    <row r="468" spans="1:6" x14ac:dyDescent="0.25">
      <c r="A468" s="24">
        <f xml:space="preserve"> ROW( 'Scalars5.10.22'!$A468 ) - ROW( 'Scalars5.10.22'!$A$1 )</f>
        <v>467</v>
      </c>
      <c r="B468" s="25" t="s">
        <v>87</v>
      </c>
      <c r="C468" s="26" t="s">
        <v>131</v>
      </c>
      <c r="D468" s="27">
        <v>2045</v>
      </c>
      <c r="E468" s="28">
        <v>5470608015.1526413</v>
      </c>
      <c r="F468" s="29" t="str">
        <f>'Scalars5.10.22'!$B468&amp;'Scalars5.10.22'!$C468&amp;'Scalars5.10.22'!$D468</f>
        <v>elecSD_refCostsNorthwest2045</v>
      </c>
    </row>
    <row r="469" spans="1:6" x14ac:dyDescent="0.25">
      <c r="A469" s="24">
        <f xml:space="preserve"> ROW( 'Scalars5.10.22'!$A469 ) - ROW( 'Scalars5.10.22'!$A$1 )</f>
        <v>468</v>
      </c>
      <c r="B469" s="25" t="s">
        <v>87</v>
      </c>
      <c r="C469" s="26" t="s">
        <v>131</v>
      </c>
      <c r="D469" s="27">
        <v>2050</v>
      </c>
      <c r="E469" s="28">
        <v>6298708683.5966663</v>
      </c>
      <c r="F469" s="29" t="str">
        <f>'Scalars5.10.22'!$B469&amp;'Scalars5.10.22'!$C469&amp;'Scalars5.10.22'!$D469</f>
        <v>elecSD_refCostsNorthwest2050</v>
      </c>
    </row>
    <row r="470" spans="1:6" x14ac:dyDescent="0.25">
      <c r="A470" s="24">
        <f xml:space="preserve"> ROW( 'Scalars5.10.22'!$A470 ) - ROW( 'Scalars5.10.22'!$A$1 )</f>
        <v>469</v>
      </c>
      <c r="B470" s="25" t="s">
        <v>87</v>
      </c>
      <c r="C470" s="26" t="s">
        <v>131</v>
      </c>
      <c r="D470" s="27">
        <v>2055</v>
      </c>
      <c r="E470" s="28">
        <v>7565376129.4326944</v>
      </c>
      <c r="F470" s="29" t="str">
        <f>'Scalars5.10.22'!$B470&amp;'Scalars5.10.22'!$C470&amp;'Scalars5.10.22'!$D470</f>
        <v>elecSD_refCostsNorthwest2055</v>
      </c>
    </row>
    <row r="471" spans="1:6" x14ac:dyDescent="0.25">
      <c r="A471" s="24">
        <f xml:space="preserve"> ROW( 'Scalars5.10.22'!$A471 ) - ROW( 'Scalars5.10.22'!$A$1 )</f>
        <v>470</v>
      </c>
      <c r="B471" s="25" t="s">
        <v>87</v>
      </c>
      <c r="C471" s="26" t="s">
        <v>131</v>
      </c>
      <c r="D471" s="27">
        <v>2060</v>
      </c>
      <c r="E471" s="28">
        <v>8931710607.1825542</v>
      </c>
      <c r="F471" s="29" t="str">
        <f>'Scalars5.10.22'!$B471&amp;'Scalars5.10.22'!$C471&amp;'Scalars5.10.22'!$D471</f>
        <v>elecSD_refCostsNorthwest2060</v>
      </c>
    </row>
    <row r="472" spans="1:6" x14ac:dyDescent="0.25">
      <c r="A472" s="24">
        <f xml:space="preserve"> ROW( 'Scalars5.10.22'!$A472 ) - ROW( 'Scalars5.10.22'!$A$1 )</f>
        <v>471</v>
      </c>
      <c r="B472" s="25" t="s">
        <v>87</v>
      </c>
      <c r="C472" s="26" t="s">
        <v>131</v>
      </c>
      <c r="D472" s="27">
        <v>2065</v>
      </c>
      <c r="E472" s="28">
        <v>9828051972.2828789</v>
      </c>
      <c r="F472" s="29" t="str">
        <f>'Scalars5.10.22'!$B472&amp;'Scalars5.10.22'!$C472&amp;'Scalars5.10.22'!$D472</f>
        <v>elecSD_refCostsNorthwest2065</v>
      </c>
    </row>
    <row r="473" spans="1:6" x14ac:dyDescent="0.25">
      <c r="A473" s="24">
        <f xml:space="preserve"> ROW( 'Scalars5.10.22'!$A473 ) - ROW( 'Scalars5.10.22'!$A$1 )</f>
        <v>472</v>
      </c>
      <c r="B473" s="25" t="s">
        <v>87</v>
      </c>
      <c r="C473" s="26" t="s">
        <v>131</v>
      </c>
      <c r="D473" s="27">
        <v>2070</v>
      </c>
      <c r="E473" s="28">
        <v>10415065469.600653</v>
      </c>
      <c r="F473" s="29" t="str">
        <f>'Scalars5.10.22'!$B473&amp;'Scalars5.10.22'!$C473&amp;'Scalars5.10.22'!$D473</f>
        <v>elecSD_refCostsNorthwest2070</v>
      </c>
    </row>
    <row r="474" spans="1:6" x14ac:dyDescent="0.25">
      <c r="A474" s="24">
        <f xml:space="preserve"> ROW( 'Scalars5.10.22'!$A474 ) - ROW( 'Scalars5.10.22'!$A$1 )</f>
        <v>473</v>
      </c>
      <c r="B474" s="25" t="s">
        <v>87</v>
      </c>
      <c r="C474" s="26" t="s">
        <v>131</v>
      </c>
      <c r="D474" s="27">
        <v>2075</v>
      </c>
      <c r="E474" s="28">
        <v>11013233487.927078</v>
      </c>
      <c r="F474" s="29" t="str">
        <f>'Scalars5.10.22'!$B474&amp;'Scalars5.10.22'!$C474&amp;'Scalars5.10.22'!$D474</f>
        <v>elecSD_refCostsNorthwest2075</v>
      </c>
    </row>
    <row r="475" spans="1:6" x14ac:dyDescent="0.25">
      <c r="A475" s="24">
        <f xml:space="preserve"> ROW( 'Scalars5.10.22'!$A475 ) - ROW( 'Scalars5.10.22'!$A$1 )</f>
        <v>474</v>
      </c>
      <c r="B475" s="25" t="s">
        <v>87</v>
      </c>
      <c r="C475" s="26" t="s">
        <v>131</v>
      </c>
      <c r="D475" s="27">
        <v>2080</v>
      </c>
      <c r="E475" s="28">
        <v>11553814101.514997</v>
      </c>
      <c r="F475" s="29" t="str">
        <f>'Scalars5.10.22'!$B475&amp;'Scalars5.10.22'!$C475&amp;'Scalars5.10.22'!$D475</f>
        <v>elecSD_refCostsNorthwest2080</v>
      </c>
    </row>
    <row r="476" spans="1:6" x14ac:dyDescent="0.25">
      <c r="A476" s="24">
        <f xml:space="preserve"> ROW( 'Scalars5.10.22'!$A476 ) - ROW( 'Scalars5.10.22'!$A$1 )</f>
        <v>475</v>
      </c>
      <c r="B476" s="25" t="s">
        <v>87</v>
      </c>
      <c r="C476" s="26" t="s">
        <v>131</v>
      </c>
      <c r="D476" s="27">
        <v>2085</v>
      </c>
      <c r="E476" s="28">
        <v>12028068653.200609</v>
      </c>
      <c r="F476" s="29" t="str">
        <f>'Scalars5.10.22'!$B476&amp;'Scalars5.10.22'!$C476&amp;'Scalars5.10.22'!$D476</f>
        <v>elecSD_refCostsNorthwest2085</v>
      </c>
    </row>
    <row r="477" spans="1:6" x14ac:dyDescent="0.25">
      <c r="A477" s="24">
        <f xml:space="preserve"> ROW( 'Scalars5.10.22'!$A477 ) - ROW( 'Scalars5.10.22'!$A$1 )</f>
        <v>476</v>
      </c>
      <c r="B477" s="25" t="s">
        <v>87</v>
      </c>
      <c r="C477" s="26" t="s">
        <v>131</v>
      </c>
      <c r="D477" s="27">
        <v>2090</v>
      </c>
      <c r="E477" s="28">
        <v>12472610936.214165</v>
      </c>
      <c r="F477" s="29" t="str">
        <f>'Scalars5.10.22'!$B477&amp;'Scalars5.10.22'!$C477&amp;'Scalars5.10.22'!$D477</f>
        <v>elecSD_refCostsNorthwest2090</v>
      </c>
    </row>
    <row r="478" spans="1:6" x14ac:dyDescent="0.25">
      <c r="A478" s="24">
        <f xml:space="preserve"> ROW( 'Scalars5.10.22'!$A478 ) - ROW( 'Scalars5.10.22'!$A$1 )</f>
        <v>477</v>
      </c>
      <c r="B478" s="25" t="s">
        <v>87</v>
      </c>
      <c r="C478" s="26" t="s">
        <v>132</v>
      </c>
      <c r="D478" s="27">
        <v>2010</v>
      </c>
      <c r="E478" s="28">
        <v>156277187781.53229</v>
      </c>
      <c r="F478" s="29" t="str">
        <f>'Scalars5.10.22'!$B478&amp;'Scalars5.10.22'!$C478&amp;'Scalars5.10.22'!$D478</f>
        <v>elecSD_refCostsSoutheast2010</v>
      </c>
    </row>
    <row r="479" spans="1:6" x14ac:dyDescent="0.25">
      <c r="A479" s="24">
        <f xml:space="preserve"> ROW( 'Scalars5.10.22'!$A479 ) - ROW( 'Scalars5.10.22'!$A$1 )</f>
        <v>478</v>
      </c>
      <c r="B479" s="25" t="s">
        <v>87</v>
      </c>
      <c r="C479" s="26" t="s">
        <v>132</v>
      </c>
      <c r="D479" s="27">
        <v>2015</v>
      </c>
      <c r="E479" s="28">
        <v>144924304096.13678</v>
      </c>
      <c r="F479" s="29" t="str">
        <f>'Scalars5.10.22'!$B479&amp;'Scalars5.10.22'!$C479&amp;'Scalars5.10.22'!$D479</f>
        <v>elecSD_refCostsSoutheast2015</v>
      </c>
    </row>
    <row r="480" spans="1:6" x14ac:dyDescent="0.25">
      <c r="A480" s="24">
        <f xml:space="preserve"> ROW( 'Scalars5.10.22'!$A480 ) - ROW( 'Scalars5.10.22'!$A$1 )</f>
        <v>479</v>
      </c>
      <c r="B480" s="25" t="s">
        <v>87</v>
      </c>
      <c r="C480" s="26" t="s">
        <v>132</v>
      </c>
      <c r="D480" s="27">
        <v>2020</v>
      </c>
      <c r="E480" s="28">
        <v>140249723504.68091</v>
      </c>
      <c r="F480" s="29" t="str">
        <f>'Scalars5.10.22'!$B480&amp;'Scalars5.10.22'!$C480&amp;'Scalars5.10.22'!$D480</f>
        <v>elecSD_refCostsSoutheast2020</v>
      </c>
    </row>
    <row r="481" spans="1:6" x14ac:dyDescent="0.25">
      <c r="A481" s="24">
        <f xml:space="preserve"> ROW( 'Scalars5.10.22'!$A481 ) - ROW( 'Scalars5.10.22'!$A$1 )</f>
        <v>480</v>
      </c>
      <c r="B481" s="25" t="s">
        <v>87</v>
      </c>
      <c r="C481" s="26" t="s">
        <v>132</v>
      </c>
      <c r="D481" s="27">
        <v>2025</v>
      </c>
      <c r="E481" s="28">
        <v>141138780410.39493</v>
      </c>
      <c r="F481" s="29" t="str">
        <f>'Scalars5.10.22'!$B481&amp;'Scalars5.10.22'!$C481&amp;'Scalars5.10.22'!$D481</f>
        <v>elecSD_refCostsSoutheast2025</v>
      </c>
    </row>
    <row r="482" spans="1:6" x14ac:dyDescent="0.25">
      <c r="A482" s="24">
        <f xml:space="preserve"> ROW( 'Scalars5.10.22'!$A482 ) - ROW( 'Scalars5.10.22'!$A$1 )</f>
        <v>481</v>
      </c>
      <c r="B482" s="25" t="s">
        <v>87</v>
      </c>
      <c r="C482" s="26" t="s">
        <v>132</v>
      </c>
      <c r="D482" s="27">
        <v>2030</v>
      </c>
      <c r="E482" s="28">
        <v>139870065258.50888</v>
      </c>
      <c r="F482" s="29" t="str">
        <f>'Scalars5.10.22'!$B482&amp;'Scalars5.10.22'!$C482&amp;'Scalars5.10.22'!$D482</f>
        <v>elecSD_refCostsSoutheast2030</v>
      </c>
    </row>
    <row r="483" spans="1:6" x14ac:dyDescent="0.25">
      <c r="A483" s="24">
        <f xml:space="preserve"> ROW( 'Scalars5.10.22'!$A483 ) - ROW( 'Scalars5.10.22'!$A$1 )</f>
        <v>482</v>
      </c>
      <c r="B483" s="25" t="s">
        <v>87</v>
      </c>
      <c r="C483" s="26" t="s">
        <v>132</v>
      </c>
      <c r="D483" s="27">
        <v>2035</v>
      </c>
      <c r="E483" s="28">
        <v>139557434872.5639</v>
      </c>
      <c r="F483" s="29" t="str">
        <f>'Scalars5.10.22'!$B483&amp;'Scalars5.10.22'!$C483&amp;'Scalars5.10.22'!$D483</f>
        <v>elecSD_refCostsSoutheast2035</v>
      </c>
    </row>
    <row r="484" spans="1:6" x14ac:dyDescent="0.25">
      <c r="A484" s="24">
        <f xml:space="preserve"> ROW( 'Scalars5.10.22'!$A484 ) - ROW( 'Scalars5.10.22'!$A$1 )</f>
        <v>483</v>
      </c>
      <c r="B484" s="25" t="s">
        <v>87</v>
      </c>
      <c r="C484" s="26" t="s">
        <v>132</v>
      </c>
      <c r="D484" s="27">
        <v>2040</v>
      </c>
      <c r="E484" s="28">
        <v>138272805488.45966</v>
      </c>
      <c r="F484" s="29" t="str">
        <f>'Scalars5.10.22'!$B484&amp;'Scalars5.10.22'!$C484&amp;'Scalars5.10.22'!$D484</f>
        <v>elecSD_refCostsSoutheast2040</v>
      </c>
    </row>
    <row r="485" spans="1:6" x14ac:dyDescent="0.25">
      <c r="A485" s="24">
        <f xml:space="preserve"> ROW( 'Scalars5.10.22'!$A485 ) - ROW( 'Scalars5.10.22'!$A$1 )</f>
        <v>484</v>
      </c>
      <c r="B485" s="25" t="s">
        <v>87</v>
      </c>
      <c r="C485" s="26" t="s">
        <v>132</v>
      </c>
      <c r="D485" s="27">
        <v>2045</v>
      </c>
      <c r="E485" s="28">
        <v>138103056952.29608</v>
      </c>
      <c r="F485" s="29" t="str">
        <f>'Scalars5.10.22'!$B485&amp;'Scalars5.10.22'!$C485&amp;'Scalars5.10.22'!$D485</f>
        <v>elecSD_refCostsSoutheast2045</v>
      </c>
    </row>
    <row r="486" spans="1:6" x14ac:dyDescent="0.25">
      <c r="A486" s="24">
        <f xml:space="preserve"> ROW( 'Scalars5.10.22'!$A486 ) - ROW( 'Scalars5.10.22'!$A$1 )</f>
        <v>485</v>
      </c>
      <c r="B486" s="25" t="s">
        <v>87</v>
      </c>
      <c r="C486" s="26" t="s">
        <v>132</v>
      </c>
      <c r="D486" s="27">
        <v>2050</v>
      </c>
      <c r="E486" s="28">
        <v>141014901174.7507</v>
      </c>
      <c r="F486" s="29" t="str">
        <f>'Scalars5.10.22'!$B486&amp;'Scalars5.10.22'!$C486&amp;'Scalars5.10.22'!$D486</f>
        <v>elecSD_refCostsSoutheast2050</v>
      </c>
    </row>
    <row r="487" spans="1:6" x14ac:dyDescent="0.25">
      <c r="A487" s="24">
        <f xml:space="preserve"> ROW( 'Scalars5.10.22'!$A487 ) - ROW( 'Scalars5.10.22'!$A$1 )</f>
        <v>486</v>
      </c>
      <c r="B487" s="25" t="s">
        <v>87</v>
      </c>
      <c r="C487" s="26" t="s">
        <v>132</v>
      </c>
      <c r="D487" s="27">
        <v>2055</v>
      </c>
      <c r="E487" s="28">
        <v>149221832191.80725</v>
      </c>
      <c r="F487" s="29" t="str">
        <f>'Scalars5.10.22'!$B487&amp;'Scalars5.10.22'!$C487&amp;'Scalars5.10.22'!$D487</f>
        <v>elecSD_refCostsSoutheast2055</v>
      </c>
    </row>
    <row r="488" spans="1:6" x14ac:dyDescent="0.25">
      <c r="A488" s="24">
        <f xml:space="preserve"> ROW( 'Scalars5.10.22'!$A488 ) - ROW( 'Scalars5.10.22'!$A$1 )</f>
        <v>487</v>
      </c>
      <c r="B488" s="25" t="s">
        <v>87</v>
      </c>
      <c r="C488" s="26" t="s">
        <v>132</v>
      </c>
      <c r="D488" s="27">
        <v>2060</v>
      </c>
      <c r="E488" s="28">
        <v>157894112194.63644</v>
      </c>
      <c r="F488" s="29" t="str">
        <f>'Scalars5.10.22'!$B488&amp;'Scalars5.10.22'!$C488&amp;'Scalars5.10.22'!$D488</f>
        <v>elecSD_refCostsSoutheast2060</v>
      </c>
    </row>
    <row r="489" spans="1:6" x14ac:dyDescent="0.25">
      <c r="A489" s="24">
        <f xml:space="preserve"> ROW( 'Scalars5.10.22'!$A489 ) - ROW( 'Scalars5.10.22'!$A$1 )</f>
        <v>488</v>
      </c>
      <c r="B489" s="25" t="s">
        <v>87</v>
      </c>
      <c r="C489" s="26" t="s">
        <v>132</v>
      </c>
      <c r="D489" s="27">
        <v>2065</v>
      </c>
      <c r="E489" s="28">
        <v>162404974411.29446</v>
      </c>
      <c r="F489" s="29" t="str">
        <f>'Scalars5.10.22'!$B489&amp;'Scalars5.10.22'!$C489&amp;'Scalars5.10.22'!$D489</f>
        <v>elecSD_refCostsSoutheast2065</v>
      </c>
    </row>
    <row r="490" spans="1:6" x14ac:dyDescent="0.25">
      <c r="A490" s="24">
        <f xml:space="preserve"> ROW( 'Scalars5.10.22'!$A490 ) - ROW( 'Scalars5.10.22'!$A$1 )</f>
        <v>489</v>
      </c>
      <c r="B490" s="25" t="s">
        <v>87</v>
      </c>
      <c r="C490" s="26" t="s">
        <v>132</v>
      </c>
      <c r="D490" s="27">
        <v>2070</v>
      </c>
      <c r="E490" s="28">
        <v>166231624817.80875</v>
      </c>
      <c r="F490" s="29" t="str">
        <f>'Scalars5.10.22'!$B490&amp;'Scalars5.10.22'!$C490&amp;'Scalars5.10.22'!$D490</f>
        <v>elecSD_refCostsSoutheast2070</v>
      </c>
    </row>
    <row r="491" spans="1:6" x14ac:dyDescent="0.25">
      <c r="A491" s="24">
        <f xml:space="preserve"> ROW( 'Scalars5.10.22'!$A491 ) - ROW( 'Scalars5.10.22'!$A$1 )</f>
        <v>490</v>
      </c>
      <c r="B491" s="25" t="s">
        <v>87</v>
      </c>
      <c r="C491" s="26" t="s">
        <v>132</v>
      </c>
      <c r="D491" s="27">
        <v>2075</v>
      </c>
      <c r="E491" s="28">
        <v>170026066728.13672</v>
      </c>
      <c r="F491" s="29" t="str">
        <f>'Scalars5.10.22'!$B491&amp;'Scalars5.10.22'!$C491&amp;'Scalars5.10.22'!$D491</f>
        <v>elecSD_refCostsSoutheast2075</v>
      </c>
    </row>
    <row r="492" spans="1:6" x14ac:dyDescent="0.25">
      <c r="A492" s="24">
        <f xml:space="preserve"> ROW( 'Scalars5.10.22'!$A492 ) - ROW( 'Scalars5.10.22'!$A$1 )</f>
        <v>491</v>
      </c>
      <c r="B492" s="25" t="s">
        <v>87</v>
      </c>
      <c r="C492" s="26" t="s">
        <v>132</v>
      </c>
      <c r="D492" s="27">
        <v>2080</v>
      </c>
      <c r="E492" s="28">
        <v>173881305604.23901</v>
      </c>
      <c r="F492" s="29" t="str">
        <f>'Scalars5.10.22'!$B492&amp;'Scalars5.10.22'!$C492&amp;'Scalars5.10.22'!$D492</f>
        <v>elecSD_refCostsSoutheast2080</v>
      </c>
    </row>
    <row r="493" spans="1:6" x14ac:dyDescent="0.25">
      <c r="A493" s="24">
        <f xml:space="preserve"> ROW( 'Scalars5.10.22'!$A493 ) - ROW( 'Scalars5.10.22'!$A$1 )</f>
        <v>492</v>
      </c>
      <c r="B493" s="25" t="s">
        <v>87</v>
      </c>
      <c r="C493" s="26" t="s">
        <v>132</v>
      </c>
      <c r="D493" s="27">
        <v>2085</v>
      </c>
      <c r="E493" s="28">
        <v>177002438545.30481</v>
      </c>
      <c r="F493" s="29" t="str">
        <f>'Scalars5.10.22'!$B493&amp;'Scalars5.10.22'!$C493&amp;'Scalars5.10.22'!$D493</f>
        <v>elecSD_refCostsSoutheast2085</v>
      </c>
    </row>
    <row r="494" spans="1:6" x14ac:dyDescent="0.25">
      <c r="A494" s="24">
        <f xml:space="preserve"> ROW( 'Scalars5.10.22'!$A494 ) - ROW( 'Scalars5.10.22'!$A$1 )</f>
        <v>493</v>
      </c>
      <c r="B494" s="25" t="s">
        <v>87</v>
      </c>
      <c r="C494" s="26" t="s">
        <v>132</v>
      </c>
      <c r="D494" s="27">
        <v>2090</v>
      </c>
      <c r="E494" s="28">
        <v>180375018946.71918</v>
      </c>
      <c r="F494" s="29" t="str">
        <f>'Scalars5.10.22'!$B494&amp;'Scalars5.10.22'!$C494&amp;'Scalars5.10.22'!$D494</f>
        <v>elecSD_refCostsSoutheast2090</v>
      </c>
    </row>
    <row r="495" spans="1:6" x14ac:dyDescent="0.25">
      <c r="A495" s="24">
        <f xml:space="preserve"> ROW( 'Scalars5.10.22'!$A495 ) - ROW( 'Scalars5.10.22'!$A$1 )</f>
        <v>494</v>
      </c>
      <c r="B495" s="25" t="s">
        <v>87</v>
      </c>
      <c r="C495" s="26" t="s">
        <v>133</v>
      </c>
      <c r="D495" s="27">
        <v>2010</v>
      </c>
      <c r="E495" s="28">
        <v>55658901058.183525</v>
      </c>
      <c r="F495" s="29" t="str">
        <f>'Scalars5.10.22'!$B495&amp;'Scalars5.10.22'!$C495&amp;'Scalars5.10.22'!$D495</f>
        <v>elecSD_refCostsSouthern Plains2010</v>
      </c>
    </row>
    <row r="496" spans="1:6" x14ac:dyDescent="0.25">
      <c r="A496" s="24">
        <f xml:space="preserve"> ROW( 'Scalars5.10.22'!$A496 ) - ROW( 'Scalars5.10.22'!$A$1 )</f>
        <v>495</v>
      </c>
      <c r="B496" s="25" t="s">
        <v>87</v>
      </c>
      <c r="C496" s="26" t="s">
        <v>133</v>
      </c>
      <c r="D496" s="27">
        <v>2015</v>
      </c>
      <c r="E496" s="28">
        <v>47461708716.052231</v>
      </c>
      <c r="F496" s="29" t="str">
        <f>'Scalars5.10.22'!$B496&amp;'Scalars5.10.22'!$C496&amp;'Scalars5.10.22'!$D496</f>
        <v>elecSD_refCostsSouthern Plains2015</v>
      </c>
    </row>
    <row r="497" spans="1:6" x14ac:dyDescent="0.25">
      <c r="A497" s="24">
        <f xml:space="preserve"> ROW( 'Scalars5.10.22'!$A497 ) - ROW( 'Scalars5.10.22'!$A$1 )</f>
        <v>496</v>
      </c>
      <c r="B497" s="25" t="s">
        <v>87</v>
      </c>
      <c r="C497" s="26" t="s">
        <v>133</v>
      </c>
      <c r="D497" s="27">
        <v>2020</v>
      </c>
      <c r="E497" s="28">
        <v>48484926527.084976</v>
      </c>
      <c r="F497" s="29" t="str">
        <f>'Scalars5.10.22'!$B497&amp;'Scalars5.10.22'!$C497&amp;'Scalars5.10.22'!$D497</f>
        <v>elecSD_refCostsSouthern Plains2020</v>
      </c>
    </row>
    <row r="498" spans="1:6" x14ac:dyDescent="0.25">
      <c r="A498" s="24">
        <f xml:space="preserve"> ROW( 'Scalars5.10.22'!$A498 ) - ROW( 'Scalars5.10.22'!$A$1 )</f>
        <v>497</v>
      </c>
      <c r="B498" s="25" t="s">
        <v>87</v>
      </c>
      <c r="C498" s="26" t="s">
        <v>133</v>
      </c>
      <c r="D498" s="27">
        <v>2025</v>
      </c>
      <c r="E498" s="28">
        <v>48926331234.530533</v>
      </c>
      <c r="F498" s="29" t="str">
        <f>'Scalars5.10.22'!$B498&amp;'Scalars5.10.22'!$C498&amp;'Scalars5.10.22'!$D498</f>
        <v>elecSD_refCostsSouthern Plains2025</v>
      </c>
    </row>
    <row r="499" spans="1:6" x14ac:dyDescent="0.25">
      <c r="A499" s="24">
        <f xml:space="preserve"> ROW( 'Scalars5.10.22'!$A499 ) - ROW( 'Scalars5.10.22'!$A$1 )</f>
        <v>498</v>
      </c>
      <c r="B499" s="25" t="s">
        <v>87</v>
      </c>
      <c r="C499" s="26" t="s">
        <v>133</v>
      </c>
      <c r="D499" s="27">
        <v>2030</v>
      </c>
      <c r="E499" s="28">
        <v>48317917781.55294</v>
      </c>
      <c r="F499" s="29" t="str">
        <f>'Scalars5.10.22'!$B499&amp;'Scalars5.10.22'!$C499&amp;'Scalars5.10.22'!$D499</f>
        <v>elecSD_refCostsSouthern Plains2030</v>
      </c>
    </row>
    <row r="500" spans="1:6" x14ac:dyDescent="0.25">
      <c r="A500" s="24">
        <f xml:space="preserve"> ROW( 'Scalars5.10.22'!$A500 ) - ROW( 'Scalars5.10.22'!$A$1 )</f>
        <v>499</v>
      </c>
      <c r="B500" s="25" t="s">
        <v>87</v>
      </c>
      <c r="C500" s="26" t="s">
        <v>133</v>
      </c>
      <c r="D500" s="27">
        <v>2035</v>
      </c>
      <c r="E500" s="28">
        <v>49075088473.273926</v>
      </c>
      <c r="F500" s="29" t="str">
        <f>'Scalars5.10.22'!$B500&amp;'Scalars5.10.22'!$C500&amp;'Scalars5.10.22'!$D500</f>
        <v>elecSD_refCostsSouthern Plains2035</v>
      </c>
    </row>
    <row r="501" spans="1:6" x14ac:dyDescent="0.25">
      <c r="A501" s="24">
        <f xml:space="preserve"> ROW( 'Scalars5.10.22'!$A501 ) - ROW( 'Scalars5.10.22'!$A$1 )</f>
        <v>500</v>
      </c>
      <c r="B501" s="25" t="s">
        <v>87</v>
      </c>
      <c r="C501" s="26" t="s">
        <v>133</v>
      </c>
      <c r="D501" s="27">
        <v>2040</v>
      </c>
      <c r="E501" s="28">
        <v>49904251386.949059</v>
      </c>
      <c r="F501" s="29" t="str">
        <f>'Scalars5.10.22'!$B501&amp;'Scalars5.10.22'!$C501&amp;'Scalars5.10.22'!$D501</f>
        <v>elecSD_refCostsSouthern Plains2040</v>
      </c>
    </row>
    <row r="502" spans="1:6" x14ac:dyDescent="0.25">
      <c r="A502" s="24">
        <f xml:space="preserve"> ROW( 'Scalars5.10.22'!$A502 ) - ROW( 'Scalars5.10.22'!$A$1 )</f>
        <v>501</v>
      </c>
      <c r="B502" s="25" t="s">
        <v>87</v>
      </c>
      <c r="C502" s="26" t="s">
        <v>133</v>
      </c>
      <c r="D502" s="27">
        <v>2045</v>
      </c>
      <c r="E502" s="28">
        <v>50593364878.351357</v>
      </c>
      <c r="F502" s="29" t="str">
        <f>'Scalars5.10.22'!$B502&amp;'Scalars5.10.22'!$C502&amp;'Scalars5.10.22'!$D502</f>
        <v>elecSD_refCostsSouthern Plains2045</v>
      </c>
    </row>
    <row r="503" spans="1:6" x14ac:dyDescent="0.25">
      <c r="A503" s="24">
        <f xml:space="preserve"> ROW( 'Scalars5.10.22'!$A503 ) - ROW( 'Scalars5.10.22'!$A$1 )</f>
        <v>502</v>
      </c>
      <c r="B503" s="25" t="s">
        <v>87</v>
      </c>
      <c r="C503" s="26" t="s">
        <v>133</v>
      </c>
      <c r="D503" s="27">
        <v>2050</v>
      </c>
      <c r="E503" s="28">
        <v>50683375603.27166</v>
      </c>
      <c r="F503" s="29" t="str">
        <f>'Scalars5.10.22'!$B503&amp;'Scalars5.10.22'!$C503&amp;'Scalars5.10.22'!$D503</f>
        <v>elecSD_refCostsSouthern Plains2050</v>
      </c>
    </row>
    <row r="504" spans="1:6" x14ac:dyDescent="0.25">
      <c r="A504" s="24">
        <f xml:space="preserve"> ROW( 'Scalars5.10.22'!$A504 ) - ROW( 'Scalars5.10.22'!$A$1 )</f>
        <v>503</v>
      </c>
      <c r="B504" s="25" t="s">
        <v>87</v>
      </c>
      <c r="C504" s="26" t="s">
        <v>133</v>
      </c>
      <c r="D504" s="27">
        <v>2055</v>
      </c>
      <c r="E504" s="28">
        <v>53917354824.549522</v>
      </c>
      <c r="F504" s="29" t="str">
        <f>'Scalars5.10.22'!$B504&amp;'Scalars5.10.22'!$C504&amp;'Scalars5.10.22'!$D504</f>
        <v>elecSD_refCostsSouthern Plains2055</v>
      </c>
    </row>
    <row r="505" spans="1:6" x14ac:dyDescent="0.25">
      <c r="A505" s="24">
        <f xml:space="preserve"> ROW( 'Scalars5.10.22'!$A505 ) - ROW( 'Scalars5.10.22'!$A$1 )</f>
        <v>504</v>
      </c>
      <c r="B505" s="25" t="s">
        <v>87</v>
      </c>
      <c r="C505" s="26" t="s">
        <v>133</v>
      </c>
      <c r="D505" s="27">
        <v>2060</v>
      </c>
      <c r="E505" s="28">
        <v>58070137938.409988</v>
      </c>
      <c r="F505" s="29" t="str">
        <f>'Scalars5.10.22'!$B505&amp;'Scalars5.10.22'!$C505&amp;'Scalars5.10.22'!$D505</f>
        <v>elecSD_refCostsSouthern Plains2060</v>
      </c>
    </row>
    <row r="506" spans="1:6" x14ac:dyDescent="0.25">
      <c r="A506" s="24">
        <f xml:space="preserve"> ROW( 'Scalars5.10.22'!$A506 ) - ROW( 'Scalars5.10.22'!$A$1 )</f>
        <v>505</v>
      </c>
      <c r="B506" s="25" t="s">
        <v>87</v>
      </c>
      <c r="C506" s="26" t="s">
        <v>133</v>
      </c>
      <c r="D506" s="27">
        <v>2065</v>
      </c>
      <c r="E506" s="28">
        <v>60243683399.676041</v>
      </c>
      <c r="F506" s="29" t="str">
        <f>'Scalars5.10.22'!$B506&amp;'Scalars5.10.22'!$C506&amp;'Scalars5.10.22'!$D506</f>
        <v>elecSD_refCostsSouthern Plains2065</v>
      </c>
    </row>
    <row r="507" spans="1:6" x14ac:dyDescent="0.25">
      <c r="A507" s="24">
        <f xml:space="preserve"> ROW( 'Scalars5.10.22'!$A507 ) - ROW( 'Scalars5.10.22'!$A$1 )</f>
        <v>506</v>
      </c>
      <c r="B507" s="25" t="s">
        <v>87</v>
      </c>
      <c r="C507" s="26" t="s">
        <v>133</v>
      </c>
      <c r="D507" s="27">
        <v>2070</v>
      </c>
      <c r="E507" s="28">
        <v>62041592098.637833</v>
      </c>
      <c r="F507" s="29" t="str">
        <f>'Scalars5.10.22'!$B507&amp;'Scalars5.10.22'!$C507&amp;'Scalars5.10.22'!$D507</f>
        <v>elecSD_refCostsSouthern Plains2070</v>
      </c>
    </row>
    <row r="508" spans="1:6" x14ac:dyDescent="0.25">
      <c r="A508" s="24">
        <f xml:space="preserve"> ROW( 'Scalars5.10.22'!$A508 ) - ROW( 'Scalars5.10.22'!$A$1 )</f>
        <v>507</v>
      </c>
      <c r="B508" s="25" t="s">
        <v>87</v>
      </c>
      <c r="C508" s="26" t="s">
        <v>133</v>
      </c>
      <c r="D508" s="27">
        <v>2075</v>
      </c>
      <c r="E508" s="28">
        <v>64116119337.656143</v>
      </c>
      <c r="F508" s="29" t="str">
        <f>'Scalars5.10.22'!$B508&amp;'Scalars5.10.22'!$C508&amp;'Scalars5.10.22'!$D508</f>
        <v>elecSD_refCostsSouthern Plains2075</v>
      </c>
    </row>
    <row r="509" spans="1:6" x14ac:dyDescent="0.25">
      <c r="A509" s="24">
        <f xml:space="preserve"> ROW( 'Scalars5.10.22'!$A509 ) - ROW( 'Scalars5.10.22'!$A$1 )</f>
        <v>508</v>
      </c>
      <c r="B509" s="25" t="s">
        <v>87</v>
      </c>
      <c r="C509" s="26" t="s">
        <v>133</v>
      </c>
      <c r="D509" s="27">
        <v>2080</v>
      </c>
      <c r="E509" s="28">
        <v>66467410286.290504</v>
      </c>
      <c r="F509" s="29" t="str">
        <f>'Scalars5.10.22'!$B509&amp;'Scalars5.10.22'!$C509&amp;'Scalars5.10.22'!$D509</f>
        <v>elecSD_refCostsSouthern Plains2080</v>
      </c>
    </row>
    <row r="510" spans="1:6" x14ac:dyDescent="0.25">
      <c r="A510" s="24">
        <f xml:space="preserve"> ROW( 'Scalars5.10.22'!$A510 ) - ROW( 'Scalars5.10.22'!$A$1 )</f>
        <v>509</v>
      </c>
      <c r="B510" s="25" t="s">
        <v>87</v>
      </c>
      <c r="C510" s="26" t="s">
        <v>133</v>
      </c>
      <c r="D510" s="27">
        <v>2085</v>
      </c>
      <c r="E510" s="28">
        <v>68072446030.802979</v>
      </c>
      <c r="F510" s="29" t="str">
        <f>'Scalars5.10.22'!$B510&amp;'Scalars5.10.22'!$C510&amp;'Scalars5.10.22'!$D510</f>
        <v>elecSD_refCostsSouthern Plains2085</v>
      </c>
    </row>
    <row r="511" spans="1:6" x14ac:dyDescent="0.25">
      <c r="A511" s="24">
        <f xml:space="preserve"> ROW( 'Scalars5.10.22'!$A511 ) - ROW( 'Scalars5.10.22'!$A$1 )</f>
        <v>510</v>
      </c>
      <c r="B511" s="25" t="s">
        <v>87</v>
      </c>
      <c r="C511" s="26" t="s">
        <v>133</v>
      </c>
      <c r="D511" s="27">
        <v>2090</v>
      </c>
      <c r="E511" s="28">
        <v>69750458666.539505</v>
      </c>
      <c r="F511" s="29" t="str">
        <f>'Scalars5.10.22'!$B511&amp;'Scalars5.10.22'!$C511&amp;'Scalars5.10.22'!$D511</f>
        <v>elecSD_refCostsSouthern Plains2090</v>
      </c>
    </row>
    <row r="512" spans="1:6" x14ac:dyDescent="0.25">
      <c r="A512" s="24">
        <f xml:space="preserve"> ROW( 'Scalars5.10.22'!$A512 ) - ROW( 'Scalars5.10.22'!$A$1 )</f>
        <v>511</v>
      </c>
      <c r="B512" s="25" t="s">
        <v>87</v>
      </c>
      <c r="C512" s="26" t="s">
        <v>134</v>
      </c>
      <c r="D512" s="27">
        <v>2010</v>
      </c>
      <c r="E512" s="28">
        <v>53197768465.506088</v>
      </c>
      <c r="F512" s="29" t="str">
        <f>'Scalars5.10.22'!$B512&amp;'Scalars5.10.22'!$C512&amp;'Scalars5.10.22'!$D512</f>
        <v>elecSD_refCostsSouthwest2010</v>
      </c>
    </row>
    <row r="513" spans="1:6" x14ac:dyDescent="0.25">
      <c r="A513" s="24">
        <f xml:space="preserve"> ROW( 'Scalars5.10.22'!$A513 ) - ROW( 'Scalars5.10.22'!$A$1 )</f>
        <v>512</v>
      </c>
      <c r="B513" s="25" t="s">
        <v>87</v>
      </c>
      <c r="C513" s="26" t="s">
        <v>134</v>
      </c>
      <c r="D513" s="27">
        <v>2015</v>
      </c>
      <c r="E513" s="28">
        <v>50067860548.391357</v>
      </c>
      <c r="F513" s="29" t="str">
        <f>'Scalars5.10.22'!$B513&amp;'Scalars5.10.22'!$C513&amp;'Scalars5.10.22'!$D513</f>
        <v>elecSD_refCostsSouthwest2015</v>
      </c>
    </row>
    <row r="514" spans="1:6" x14ac:dyDescent="0.25">
      <c r="A514" s="24">
        <f xml:space="preserve"> ROW( 'Scalars5.10.22'!$A514 ) - ROW( 'Scalars5.10.22'!$A$1 )</f>
        <v>513</v>
      </c>
      <c r="B514" s="25" t="s">
        <v>87</v>
      </c>
      <c r="C514" s="26" t="s">
        <v>134</v>
      </c>
      <c r="D514" s="27">
        <v>2020</v>
      </c>
      <c r="E514" s="28">
        <v>49980016566.261383</v>
      </c>
      <c r="F514" s="29" t="str">
        <f>'Scalars5.10.22'!$B514&amp;'Scalars5.10.22'!$C514&amp;'Scalars5.10.22'!$D514</f>
        <v>elecSD_refCostsSouthwest2020</v>
      </c>
    </row>
    <row r="515" spans="1:6" x14ac:dyDescent="0.25">
      <c r="A515" s="24">
        <f xml:space="preserve"> ROW( 'Scalars5.10.22'!$A515 ) - ROW( 'Scalars5.10.22'!$A$1 )</f>
        <v>514</v>
      </c>
      <c r="B515" s="25" t="s">
        <v>87</v>
      </c>
      <c r="C515" s="26" t="s">
        <v>134</v>
      </c>
      <c r="D515" s="27">
        <v>2025</v>
      </c>
      <c r="E515" s="28">
        <v>50581446966.83268</v>
      </c>
      <c r="F515" s="29" t="str">
        <f>'Scalars5.10.22'!$B515&amp;'Scalars5.10.22'!$C515&amp;'Scalars5.10.22'!$D515</f>
        <v>elecSD_refCostsSouthwest2025</v>
      </c>
    </row>
    <row r="516" spans="1:6" x14ac:dyDescent="0.25">
      <c r="A516" s="24">
        <f xml:space="preserve"> ROW( 'Scalars5.10.22'!$A516 ) - ROW( 'Scalars5.10.22'!$A$1 )</f>
        <v>515</v>
      </c>
      <c r="B516" s="25" t="s">
        <v>87</v>
      </c>
      <c r="C516" s="26" t="s">
        <v>134</v>
      </c>
      <c r="D516" s="27">
        <v>2030</v>
      </c>
      <c r="E516" s="28">
        <v>50690608581.464172</v>
      </c>
      <c r="F516" s="29" t="str">
        <f>'Scalars5.10.22'!$B516&amp;'Scalars5.10.22'!$C516&amp;'Scalars5.10.22'!$D516</f>
        <v>elecSD_refCostsSouthwest2030</v>
      </c>
    </row>
    <row r="517" spans="1:6" x14ac:dyDescent="0.25">
      <c r="A517" s="24">
        <f xml:space="preserve"> ROW( 'Scalars5.10.22'!$A517 ) - ROW( 'Scalars5.10.22'!$A$1 )</f>
        <v>516</v>
      </c>
      <c r="B517" s="25" t="s">
        <v>87</v>
      </c>
      <c r="C517" s="26" t="s">
        <v>134</v>
      </c>
      <c r="D517" s="27">
        <v>2035</v>
      </c>
      <c r="E517" s="28">
        <v>51689600309.382492</v>
      </c>
      <c r="F517" s="29" t="str">
        <f>'Scalars5.10.22'!$B517&amp;'Scalars5.10.22'!$C517&amp;'Scalars5.10.22'!$D517</f>
        <v>elecSD_refCostsSouthwest2035</v>
      </c>
    </row>
    <row r="518" spans="1:6" x14ac:dyDescent="0.25">
      <c r="A518" s="24">
        <f xml:space="preserve"> ROW( 'Scalars5.10.22'!$A518 ) - ROW( 'Scalars5.10.22'!$A$1 )</f>
        <v>517</v>
      </c>
      <c r="B518" s="25" t="s">
        <v>87</v>
      </c>
      <c r="C518" s="26" t="s">
        <v>134</v>
      </c>
      <c r="D518" s="27">
        <v>2040</v>
      </c>
      <c r="E518" s="28">
        <v>53461728262.649666</v>
      </c>
      <c r="F518" s="29" t="str">
        <f>'Scalars5.10.22'!$B518&amp;'Scalars5.10.22'!$C518&amp;'Scalars5.10.22'!$D518</f>
        <v>elecSD_refCostsSouthwest2040</v>
      </c>
    </row>
    <row r="519" spans="1:6" x14ac:dyDescent="0.25">
      <c r="A519" s="24">
        <f xml:space="preserve"> ROW( 'Scalars5.10.22'!$A519 ) - ROW( 'Scalars5.10.22'!$A$1 )</f>
        <v>518</v>
      </c>
      <c r="B519" s="25" t="s">
        <v>87</v>
      </c>
      <c r="C519" s="26" t="s">
        <v>134</v>
      </c>
      <c r="D519" s="27">
        <v>2045</v>
      </c>
      <c r="E519" s="28">
        <v>55432547975.545578</v>
      </c>
      <c r="F519" s="29" t="str">
        <f>'Scalars5.10.22'!$B519&amp;'Scalars5.10.22'!$C519&amp;'Scalars5.10.22'!$D519</f>
        <v>elecSD_refCostsSouthwest2045</v>
      </c>
    </row>
    <row r="520" spans="1:6" x14ac:dyDescent="0.25">
      <c r="A520" s="24">
        <f xml:space="preserve"> ROW( 'Scalars5.10.22'!$A520 ) - ROW( 'Scalars5.10.22'!$A$1 )</f>
        <v>519</v>
      </c>
      <c r="B520" s="25" t="s">
        <v>87</v>
      </c>
      <c r="C520" s="26" t="s">
        <v>134</v>
      </c>
      <c r="D520" s="27">
        <v>2050</v>
      </c>
      <c r="E520" s="28">
        <v>56159811881.989281</v>
      </c>
      <c r="F520" s="29" t="str">
        <f>'Scalars5.10.22'!$B520&amp;'Scalars5.10.22'!$C520&amp;'Scalars5.10.22'!$D520</f>
        <v>elecSD_refCostsSouthwest2050</v>
      </c>
    </row>
    <row r="521" spans="1:6" x14ac:dyDescent="0.25">
      <c r="A521" s="24">
        <f xml:space="preserve"> ROW( 'Scalars5.10.22'!$A521 ) - ROW( 'Scalars5.10.22'!$A$1 )</f>
        <v>520</v>
      </c>
      <c r="B521" s="25" t="s">
        <v>87</v>
      </c>
      <c r="C521" s="26" t="s">
        <v>134</v>
      </c>
      <c r="D521" s="27">
        <v>2055</v>
      </c>
      <c r="E521" s="28">
        <v>60032844104.018028</v>
      </c>
      <c r="F521" s="29" t="str">
        <f>'Scalars5.10.22'!$B521&amp;'Scalars5.10.22'!$C521&amp;'Scalars5.10.22'!$D521</f>
        <v>elecSD_refCostsSouthwest2055</v>
      </c>
    </row>
    <row r="522" spans="1:6" x14ac:dyDescent="0.25">
      <c r="A522" s="24">
        <f xml:space="preserve"> ROW( 'Scalars5.10.22'!$A522 ) - ROW( 'Scalars5.10.22'!$A$1 )</f>
        <v>521</v>
      </c>
      <c r="B522" s="25" t="s">
        <v>87</v>
      </c>
      <c r="C522" s="26" t="s">
        <v>134</v>
      </c>
      <c r="D522" s="27">
        <v>2060</v>
      </c>
      <c r="E522" s="28">
        <v>63665391108.794479</v>
      </c>
      <c r="F522" s="29" t="str">
        <f>'Scalars5.10.22'!$B522&amp;'Scalars5.10.22'!$C522&amp;'Scalars5.10.22'!$D522</f>
        <v>elecSD_refCostsSouthwest2060</v>
      </c>
    </row>
    <row r="523" spans="1:6" x14ac:dyDescent="0.25">
      <c r="A523" s="24">
        <f xml:space="preserve"> ROW( 'Scalars5.10.22'!$A523 ) - ROW( 'Scalars5.10.22'!$A$1 )</f>
        <v>522</v>
      </c>
      <c r="B523" s="25" t="s">
        <v>87</v>
      </c>
      <c r="C523" s="26" t="s">
        <v>134</v>
      </c>
      <c r="D523" s="27">
        <v>2065</v>
      </c>
      <c r="E523" s="28">
        <v>65803251670.45665</v>
      </c>
      <c r="F523" s="29" t="str">
        <f>'Scalars5.10.22'!$B523&amp;'Scalars5.10.22'!$C523&amp;'Scalars5.10.22'!$D523</f>
        <v>elecSD_refCostsSouthwest2065</v>
      </c>
    </row>
    <row r="524" spans="1:6" x14ac:dyDescent="0.25">
      <c r="A524" s="24">
        <f xml:space="preserve"> ROW( 'Scalars5.10.22'!$A524 ) - ROW( 'Scalars5.10.22'!$A$1 )</f>
        <v>523</v>
      </c>
      <c r="B524" s="25" t="s">
        <v>87</v>
      </c>
      <c r="C524" s="26" t="s">
        <v>134</v>
      </c>
      <c r="D524" s="27">
        <v>2070</v>
      </c>
      <c r="E524" s="28">
        <v>67658133304.790581</v>
      </c>
      <c r="F524" s="29" t="str">
        <f>'Scalars5.10.22'!$B524&amp;'Scalars5.10.22'!$C524&amp;'Scalars5.10.22'!$D524</f>
        <v>elecSD_refCostsSouthwest2070</v>
      </c>
    </row>
    <row r="525" spans="1:6" x14ac:dyDescent="0.25">
      <c r="A525" s="24">
        <f xml:space="preserve"> ROW( 'Scalars5.10.22'!$A525 ) - ROW( 'Scalars5.10.22'!$A$1 )</f>
        <v>524</v>
      </c>
      <c r="B525" s="25" t="s">
        <v>87</v>
      </c>
      <c r="C525" s="26" t="s">
        <v>134</v>
      </c>
      <c r="D525" s="27">
        <v>2075</v>
      </c>
      <c r="E525" s="28">
        <v>69758081767.654816</v>
      </c>
      <c r="F525" s="29" t="str">
        <f>'Scalars5.10.22'!$B525&amp;'Scalars5.10.22'!$C525&amp;'Scalars5.10.22'!$D525</f>
        <v>elecSD_refCostsSouthwest2075</v>
      </c>
    </row>
    <row r="526" spans="1:6" x14ac:dyDescent="0.25">
      <c r="A526" s="24">
        <f xml:space="preserve"> ROW( 'Scalars5.10.22'!$A526 ) - ROW( 'Scalars5.10.22'!$A$1 )</f>
        <v>525</v>
      </c>
      <c r="B526" s="25" t="s">
        <v>87</v>
      </c>
      <c r="C526" s="26" t="s">
        <v>134</v>
      </c>
      <c r="D526" s="27">
        <v>2080</v>
      </c>
      <c r="E526" s="28">
        <v>72062261231.019745</v>
      </c>
      <c r="F526" s="29" t="str">
        <f>'Scalars5.10.22'!$B526&amp;'Scalars5.10.22'!$C526&amp;'Scalars5.10.22'!$D526</f>
        <v>elecSD_refCostsSouthwest2080</v>
      </c>
    </row>
    <row r="527" spans="1:6" x14ac:dyDescent="0.25">
      <c r="A527" s="24">
        <f xml:space="preserve"> ROW( 'Scalars5.10.22'!$A527 ) - ROW( 'Scalars5.10.22'!$A$1 )</f>
        <v>526</v>
      </c>
      <c r="B527" s="25" t="s">
        <v>87</v>
      </c>
      <c r="C527" s="26" t="s">
        <v>134</v>
      </c>
      <c r="D527" s="27">
        <v>2085</v>
      </c>
      <c r="E527" s="28">
        <v>73655817148.027771</v>
      </c>
      <c r="F527" s="29" t="str">
        <f>'Scalars5.10.22'!$B527&amp;'Scalars5.10.22'!$C527&amp;'Scalars5.10.22'!$D527</f>
        <v>elecSD_refCostsSouthwest2085</v>
      </c>
    </row>
    <row r="528" spans="1:6" x14ac:dyDescent="0.25">
      <c r="A528" s="24">
        <f xml:space="preserve"> ROW( 'Scalars5.10.22'!$A528 ) - ROW( 'Scalars5.10.22'!$A$1 )</f>
        <v>527</v>
      </c>
      <c r="B528" s="25" t="s">
        <v>87</v>
      </c>
      <c r="C528" s="26" t="s">
        <v>134</v>
      </c>
      <c r="D528" s="27">
        <v>2090</v>
      </c>
      <c r="E528" s="28">
        <v>75009676226.761124</v>
      </c>
      <c r="F528" s="29" t="str">
        <f>'Scalars5.10.22'!$B528&amp;'Scalars5.10.22'!$C528&amp;'Scalars5.10.22'!$D528</f>
        <v>elecSD_refCostsSouthwest2090</v>
      </c>
    </row>
    <row r="529" spans="1:6" x14ac:dyDescent="0.25">
      <c r="A529" s="24">
        <f xml:space="preserve"> ROW( 'Scalars5.10.22'!$A529 ) - ROW( 'Scalars5.10.22'!$A$1 )</f>
        <v>528</v>
      </c>
      <c r="B529" s="25" t="s">
        <v>100</v>
      </c>
      <c r="C529" s="26" t="s">
        <v>135</v>
      </c>
      <c r="D529" s="27">
        <v>2010</v>
      </c>
      <c r="E529" s="28">
        <v>490</v>
      </c>
      <c r="F529" s="29" t="str">
        <f>'Scalars5.10.22'!$B529&amp;'Scalars5.10.22'!$C529&amp;'Scalars5.10.22'!$D529</f>
        <v>hospCosts_asthmaNational Total2010</v>
      </c>
    </row>
    <row r="530" spans="1:6" x14ac:dyDescent="0.25">
      <c r="A530" s="24">
        <f xml:space="preserve"> ROW( 'Scalars5.10.22'!$A530 ) - ROW( 'Scalars5.10.22'!$A$1 )</f>
        <v>529</v>
      </c>
      <c r="B530" s="25" t="s">
        <v>98</v>
      </c>
      <c r="C530" s="26" t="s">
        <v>135</v>
      </c>
      <c r="D530" s="27">
        <v>2010</v>
      </c>
      <c r="E530" s="28">
        <v>43485</v>
      </c>
      <c r="F530" s="29" t="str">
        <f>'Scalars5.10.22'!$B530&amp;'Scalars5.10.22'!$C530&amp;'Scalars5.10.22'!$D530</f>
        <v>hospCosts_cardioNational Total2010</v>
      </c>
    </row>
    <row r="531" spans="1:6" x14ac:dyDescent="0.25">
      <c r="A531" s="24">
        <f xml:space="preserve"> ROW( 'Scalars5.10.22'!$A531 ) - ROW( 'Scalars5.10.22'!$A$1 )</f>
        <v>530</v>
      </c>
      <c r="B531" s="25" t="s">
        <v>99</v>
      </c>
      <c r="C531" s="26" t="s">
        <v>135</v>
      </c>
      <c r="D531" s="27">
        <v>2010</v>
      </c>
      <c r="E531" s="28">
        <v>36451</v>
      </c>
      <c r="F531" s="29" t="str">
        <f>'Scalars5.10.22'!$B531&amp;'Scalars5.10.22'!$C531&amp;'Scalars5.10.22'!$D531</f>
        <v>hospCosts_respNational Total2010</v>
      </c>
    </row>
    <row r="532" spans="1:6" x14ac:dyDescent="0.25">
      <c r="A532" s="24">
        <f xml:space="preserve"> ROW( 'Scalars5.10.22'!$A532 ) - ROW( 'Scalars5.10.22'!$A$1 )</f>
        <v>531</v>
      </c>
      <c r="B532" s="25" t="s">
        <v>84</v>
      </c>
      <c r="C532" s="26" t="s">
        <v>135</v>
      </c>
      <c r="D532" s="27">
        <v>2010</v>
      </c>
      <c r="E532" s="28">
        <v>9800000</v>
      </c>
      <c r="F532" s="29" t="str">
        <f>'Scalars5.10.22'!$B532&amp;'Scalars5.10.22'!$C532&amp;'Scalars5.10.22'!$D532</f>
        <v>vsl_usdNational Total2010</v>
      </c>
    </row>
    <row r="533" spans="1:6" x14ac:dyDescent="0.25">
      <c r="A533" s="24">
        <f xml:space="preserve"> ROW( 'Scalars5.10.22'!$A533 ) - ROW( 'Scalars5.10.22'!$A$1 )</f>
        <v>532</v>
      </c>
      <c r="B533" s="25" t="s">
        <v>92</v>
      </c>
      <c r="C533" s="26" t="s">
        <v>135</v>
      </c>
      <c r="D533" s="27">
        <v>2010</v>
      </c>
      <c r="E533" s="28">
        <v>25.001482212755015</v>
      </c>
      <c r="F533" s="29" t="str">
        <f>'Scalars5.10.22'!$B533&amp;'Scalars5.10.22'!$C533&amp;'Scalars5.10.22'!$D533</f>
        <v>highRiskWages_usdNational Total2010</v>
      </c>
    </row>
    <row r="534" spans="1:6" x14ac:dyDescent="0.25">
      <c r="A534" s="24">
        <f xml:space="preserve"> ROW( 'Scalars5.10.22'!$A534 ) - ROW( 'Scalars5.10.22'!$A$1 )</f>
        <v>533</v>
      </c>
      <c r="B534" s="25" t="s">
        <v>107</v>
      </c>
      <c r="C534" s="26" t="s">
        <v>128</v>
      </c>
      <c r="D534" s="27">
        <v>2010</v>
      </c>
      <c r="E534" s="28">
        <v>86.928866785264489</v>
      </c>
      <c r="F534" s="29" t="str">
        <f>'Scalars5.10.22'!$B534&amp;'Scalars5.10.22'!$C534&amp;'Scalars5.10.22'!$D534</f>
        <v>wildfire_ResponseCostsMidwest2010</v>
      </c>
    </row>
    <row r="535" spans="1:6" x14ac:dyDescent="0.25">
      <c r="A535" s="24">
        <f xml:space="preserve"> ROW( 'Scalars5.10.22'!$A535 ) - ROW( 'Scalars5.10.22'!$A$1 )</f>
        <v>534</v>
      </c>
      <c r="B535" s="25" t="s">
        <v>107</v>
      </c>
      <c r="C535" s="26" t="s">
        <v>129</v>
      </c>
      <c r="D535" s="27">
        <v>2010</v>
      </c>
      <c r="E535" s="28">
        <v>43.710557571812423</v>
      </c>
      <c r="F535" s="29" t="str">
        <f>'Scalars5.10.22'!$B535&amp;'Scalars5.10.22'!$C535&amp;'Scalars5.10.22'!$D535</f>
        <v>wildfire_ResponseCostsNortheast2010</v>
      </c>
    </row>
    <row r="536" spans="1:6" x14ac:dyDescent="0.25">
      <c r="A536" s="24">
        <f xml:space="preserve"> ROW( 'Scalars5.10.22'!$A536 ) - ROW( 'Scalars5.10.22'!$A$1 )</f>
        <v>535</v>
      </c>
      <c r="B536" s="25" t="s">
        <v>107</v>
      </c>
      <c r="C536" s="26" t="s">
        <v>130</v>
      </c>
      <c r="D536" s="27">
        <v>2010</v>
      </c>
      <c r="E536" s="28">
        <v>239.09510550079673</v>
      </c>
      <c r="F536" s="29" t="str">
        <f>'Scalars5.10.22'!$B536&amp;'Scalars5.10.22'!$C536&amp;'Scalars5.10.22'!$D536</f>
        <v>wildfire_ResponseCostsNorthern Plains2010</v>
      </c>
    </row>
    <row r="537" spans="1:6" x14ac:dyDescent="0.25">
      <c r="A537" s="24">
        <f xml:space="preserve"> ROW( 'Scalars5.10.22'!$A537 ) - ROW( 'Scalars5.10.22'!$A$1 )</f>
        <v>536</v>
      </c>
      <c r="B537" s="25" t="s">
        <v>107</v>
      </c>
      <c r="C537" s="26" t="s">
        <v>131</v>
      </c>
      <c r="D537" s="27">
        <v>2010</v>
      </c>
      <c r="E537" s="28">
        <v>209.66008025979013</v>
      </c>
      <c r="F537" s="29" t="str">
        <f>'Scalars5.10.22'!$B537&amp;'Scalars5.10.22'!$C537&amp;'Scalars5.10.22'!$D537</f>
        <v>wildfire_ResponseCostsNorthwest2010</v>
      </c>
    </row>
    <row r="538" spans="1:6" x14ac:dyDescent="0.25">
      <c r="A538" s="24">
        <f xml:space="preserve"> ROW( 'Scalars5.10.22'!$A538 ) - ROW( 'Scalars5.10.22'!$A$1 )</f>
        <v>537</v>
      </c>
      <c r="B538" s="25" t="s">
        <v>107</v>
      </c>
      <c r="C538" s="26" t="s">
        <v>132</v>
      </c>
      <c r="D538" s="27">
        <v>2010</v>
      </c>
      <c r="E538" s="28">
        <v>106.07143232419131</v>
      </c>
      <c r="F538" s="29" t="str">
        <f>'Scalars5.10.22'!$B538&amp;'Scalars5.10.22'!$C538&amp;'Scalars5.10.22'!$D538</f>
        <v>wildfire_ResponseCostsSoutheast2010</v>
      </c>
    </row>
    <row r="539" spans="1:6" x14ac:dyDescent="0.25">
      <c r="A539" s="24">
        <f xml:space="preserve"> ROW( 'Scalars5.10.22'!$A539 ) - ROW( 'Scalars5.10.22'!$A$1 )</f>
        <v>538</v>
      </c>
      <c r="B539" s="25" t="s">
        <v>107</v>
      </c>
      <c r="C539" s="26" t="s">
        <v>133</v>
      </c>
      <c r="D539" s="27">
        <v>2010</v>
      </c>
      <c r="E539" s="28">
        <v>12.263802572016607</v>
      </c>
      <c r="F539" s="29" t="str">
        <f>'Scalars5.10.22'!$B539&amp;'Scalars5.10.22'!$C539&amp;'Scalars5.10.22'!$D539</f>
        <v>wildfire_ResponseCostsSouthern Plains2010</v>
      </c>
    </row>
    <row r="540" spans="1:6" x14ac:dyDescent="0.25">
      <c r="A540" s="24">
        <f xml:space="preserve"> ROW( 'Scalars5.10.22'!$A540 ) - ROW( 'Scalars5.10.22'!$A$1 )</f>
        <v>539</v>
      </c>
      <c r="B540" s="25" t="s">
        <v>107</v>
      </c>
      <c r="C540" s="26" t="s">
        <v>134</v>
      </c>
      <c r="D540" s="27">
        <v>2010</v>
      </c>
      <c r="E540" s="28">
        <v>355.84968541247707</v>
      </c>
      <c r="F540" s="29" t="str">
        <f>'Scalars5.10.22'!$B540&amp;'Scalars5.10.22'!$C540&amp;'Scalars5.10.22'!$D540</f>
        <v>wildfire_ResponseCostsSouthwest2010</v>
      </c>
    </row>
    <row r="541" spans="1:6" x14ac:dyDescent="0.25">
      <c r="A541" s="24">
        <f xml:space="preserve"> ROW( 'Scalars5.10.22'!$A541 ) - ROW( 'Scalars5.10.22'!$A$1 )</f>
        <v>540</v>
      </c>
      <c r="B541" s="27" t="s">
        <v>89</v>
      </c>
      <c r="C541" s="30" t="s">
        <v>128</v>
      </c>
      <c r="D541" s="27">
        <v>2010</v>
      </c>
      <c r="E541" s="28">
        <v>0.33946601829657497</v>
      </c>
      <c r="F541" s="29" t="str">
        <f>'Scalars5.10.22'!$B541&amp;'Scalars5.10.22'!$C541&amp;'Scalars5.10.22'!$D541</f>
        <v>city_popWtMidwest2010</v>
      </c>
    </row>
    <row r="542" spans="1:6" x14ac:dyDescent="0.25">
      <c r="A542" s="24">
        <f xml:space="preserve"> ROW( 'Scalars5.10.22'!$A542 ) - ROW( 'Scalars5.10.22'!$A$1 )</f>
        <v>541</v>
      </c>
      <c r="B542" s="27" t="s">
        <v>89</v>
      </c>
      <c r="C542" s="30" t="s">
        <v>128</v>
      </c>
      <c r="D542" s="27">
        <v>2050</v>
      </c>
      <c r="E542" s="28">
        <v>0.33297662195848093</v>
      </c>
      <c r="F542" s="29" t="str">
        <f>'Scalars5.10.22'!$B542&amp;'Scalars5.10.22'!$C542&amp;'Scalars5.10.22'!$D542</f>
        <v>city_popWtMidwest2050</v>
      </c>
    </row>
    <row r="543" spans="1:6" x14ac:dyDescent="0.25">
      <c r="A543" s="24">
        <f xml:space="preserve"> ROW( 'Scalars5.10.22'!$A543 ) - ROW( 'Scalars5.10.22'!$A$1 )</f>
        <v>542</v>
      </c>
      <c r="B543" s="27" t="s">
        <v>89</v>
      </c>
      <c r="C543" s="30" t="s">
        <v>128</v>
      </c>
      <c r="D543" s="27">
        <v>2090</v>
      </c>
      <c r="E543" s="28">
        <v>0.33166255598629746</v>
      </c>
      <c r="F543" s="29" t="str">
        <f>'Scalars5.10.22'!$B543&amp;'Scalars5.10.22'!$C543&amp;'Scalars5.10.22'!$D543</f>
        <v>city_popWtMidwest2090</v>
      </c>
    </row>
    <row r="544" spans="1:6" x14ac:dyDescent="0.25">
      <c r="A544" s="24">
        <f xml:space="preserve"> ROW( 'Scalars5.10.22'!$A544 ) - ROW( 'Scalars5.10.22'!$A$1 )</f>
        <v>543</v>
      </c>
      <c r="B544" s="27" t="s">
        <v>89</v>
      </c>
      <c r="C544" s="30" t="s">
        <v>129</v>
      </c>
      <c r="D544" s="27">
        <v>2010</v>
      </c>
      <c r="E544" s="28">
        <v>0.29060023996545314</v>
      </c>
      <c r="F544" s="29" t="str">
        <f>'Scalars5.10.22'!$B544&amp;'Scalars5.10.22'!$C544&amp;'Scalars5.10.22'!$D544</f>
        <v>city_popWtNortheast2010</v>
      </c>
    </row>
    <row r="545" spans="1:6" x14ac:dyDescent="0.25">
      <c r="A545" s="24">
        <f xml:space="preserve"> ROW( 'Scalars5.10.22'!$A545 ) - ROW( 'Scalars5.10.22'!$A$1 )</f>
        <v>544</v>
      </c>
      <c r="B545" s="27" t="s">
        <v>89</v>
      </c>
      <c r="C545" s="30" t="s">
        <v>129</v>
      </c>
      <c r="D545" s="27">
        <v>2050</v>
      </c>
      <c r="E545" s="28">
        <v>0.3101086352934091</v>
      </c>
      <c r="F545" s="29" t="str">
        <f>'Scalars5.10.22'!$B545&amp;'Scalars5.10.22'!$C545&amp;'Scalars5.10.22'!$D545</f>
        <v>city_popWtNortheast2050</v>
      </c>
    </row>
    <row r="546" spans="1:6" x14ac:dyDescent="0.25">
      <c r="A546" s="24">
        <f xml:space="preserve"> ROW( 'Scalars5.10.22'!$A546 ) - ROW( 'Scalars5.10.22'!$A$1 )</f>
        <v>545</v>
      </c>
      <c r="B546" s="27" t="s">
        <v>89</v>
      </c>
      <c r="C546" s="30" t="s">
        <v>129</v>
      </c>
      <c r="D546" s="27">
        <v>2090</v>
      </c>
      <c r="E546" s="28">
        <v>0.32220604874394482</v>
      </c>
      <c r="F546" s="29" t="str">
        <f>'Scalars5.10.22'!$B546&amp;'Scalars5.10.22'!$C546&amp;'Scalars5.10.22'!$D546</f>
        <v>city_popWtNortheast2090</v>
      </c>
    </row>
    <row r="547" spans="1:6" x14ac:dyDescent="0.25">
      <c r="A547" s="24">
        <f xml:space="preserve"> ROW( 'Scalars5.10.22'!$A547 ) - ROW( 'Scalars5.10.22'!$A$1 )</f>
        <v>546</v>
      </c>
      <c r="B547" s="27" t="s">
        <v>89</v>
      </c>
      <c r="C547" s="30" t="s">
        <v>130</v>
      </c>
      <c r="D547" s="27">
        <v>2010</v>
      </c>
      <c r="E547" s="28">
        <v>0</v>
      </c>
      <c r="F547" s="29" t="str">
        <f>'Scalars5.10.22'!$B547&amp;'Scalars5.10.22'!$C547&amp;'Scalars5.10.22'!$D547</f>
        <v>city_popWtNorthern Plains2010</v>
      </c>
    </row>
    <row r="548" spans="1:6" x14ac:dyDescent="0.25">
      <c r="A548" s="24">
        <f xml:space="preserve"> ROW( 'Scalars5.10.22'!$A548 ) - ROW( 'Scalars5.10.22'!$A$1 )</f>
        <v>547</v>
      </c>
      <c r="B548" s="27" t="s">
        <v>89</v>
      </c>
      <c r="C548" s="30" t="s">
        <v>130</v>
      </c>
      <c r="D548" s="27">
        <v>2050</v>
      </c>
      <c r="E548" s="28">
        <v>0</v>
      </c>
      <c r="F548" s="29" t="str">
        <f>'Scalars5.10.22'!$B548&amp;'Scalars5.10.22'!$C548&amp;'Scalars5.10.22'!$D548</f>
        <v>city_popWtNorthern Plains2050</v>
      </c>
    </row>
    <row r="549" spans="1:6" x14ac:dyDescent="0.25">
      <c r="A549" s="24">
        <f xml:space="preserve"> ROW( 'Scalars5.10.22'!$A549 ) - ROW( 'Scalars5.10.22'!$A$1 )</f>
        <v>548</v>
      </c>
      <c r="B549" s="27" t="s">
        <v>89</v>
      </c>
      <c r="C549" s="30" t="s">
        <v>130</v>
      </c>
      <c r="D549" s="27">
        <v>2090</v>
      </c>
      <c r="E549" s="28">
        <v>0</v>
      </c>
      <c r="F549" s="29" t="str">
        <f>'Scalars5.10.22'!$B549&amp;'Scalars5.10.22'!$C549&amp;'Scalars5.10.22'!$D549</f>
        <v>city_popWtNorthern Plains2090</v>
      </c>
    </row>
    <row r="550" spans="1:6" x14ac:dyDescent="0.25">
      <c r="A550" s="24">
        <f xml:space="preserve"> ROW( 'Scalars5.10.22'!$A550 ) - ROW( 'Scalars5.10.22'!$A$1 )</f>
        <v>549</v>
      </c>
      <c r="B550" s="27" t="s">
        <v>89</v>
      </c>
      <c r="C550" s="30" t="s">
        <v>131</v>
      </c>
      <c r="D550" s="27">
        <v>2010</v>
      </c>
      <c r="E550" s="28">
        <v>0.33353465538295346</v>
      </c>
      <c r="F550" s="29" t="str">
        <f>'Scalars5.10.22'!$B550&amp;'Scalars5.10.22'!$C550&amp;'Scalars5.10.22'!$D550</f>
        <v>city_popWtNorthwest2010</v>
      </c>
    </row>
    <row r="551" spans="1:6" x14ac:dyDescent="0.25">
      <c r="A551" s="24">
        <f xml:space="preserve"> ROW( 'Scalars5.10.22'!$A551 ) - ROW( 'Scalars5.10.22'!$A$1 )</f>
        <v>550</v>
      </c>
      <c r="B551" s="27" t="s">
        <v>89</v>
      </c>
      <c r="C551" s="30" t="s">
        <v>131</v>
      </c>
      <c r="D551" s="27">
        <v>2050</v>
      </c>
      <c r="E551" s="28">
        <v>0.33364819361936199</v>
      </c>
      <c r="F551" s="29" t="str">
        <f>'Scalars5.10.22'!$B551&amp;'Scalars5.10.22'!$C551&amp;'Scalars5.10.22'!$D551</f>
        <v>city_popWtNorthwest2050</v>
      </c>
    </row>
    <row r="552" spans="1:6" x14ac:dyDescent="0.25">
      <c r="A552" s="24">
        <f xml:space="preserve"> ROW( 'Scalars5.10.22'!$A552 ) - ROW( 'Scalars5.10.22'!$A$1 )</f>
        <v>551</v>
      </c>
      <c r="B552" s="27" t="s">
        <v>89</v>
      </c>
      <c r="C552" s="30" t="s">
        <v>131</v>
      </c>
      <c r="D552" s="27">
        <v>2090</v>
      </c>
      <c r="E552" s="28">
        <v>0.3308821613552354</v>
      </c>
      <c r="F552" s="29" t="str">
        <f>'Scalars5.10.22'!$B552&amp;'Scalars5.10.22'!$C552&amp;'Scalars5.10.22'!$D552</f>
        <v>city_popWtNorthwest2090</v>
      </c>
    </row>
    <row r="553" spans="1:6" x14ac:dyDescent="0.25">
      <c r="A553" s="24">
        <f xml:space="preserve"> ROW( 'Scalars5.10.22'!$A553 ) - ROW( 'Scalars5.10.22'!$A$1 )</f>
        <v>552</v>
      </c>
      <c r="B553" s="27" t="s">
        <v>89</v>
      </c>
      <c r="C553" s="30" t="s">
        <v>132</v>
      </c>
      <c r="D553" s="27">
        <v>2010</v>
      </c>
      <c r="E553" s="28">
        <v>0.19248509024823909</v>
      </c>
      <c r="F553" s="29" t="str">
        <f>'Scalars5.10.22'!$B553&amp;'Scalars5.10.22'!$C553&amp;'Scalars5.10.22'!$D553</f>
        <v>city_popWtSoutheast2010</v>
      </c>
    </row>
    <row r="554" spans="1:6" x14ac:dyDescent="0.25">
      <c r="A554" s="24">
        <f xml:space="preserve"> ROW( 'Scalars5.10.22'!$A554 ) - ROW( 'Scalars5.10.22'!$A$1 )</f>
        <v>553</v>
      </c>
      <c r="B554" s="27" t="s">
        <v>89</v>
      </c>
      <c r="C554" s="30" t="s">
        <v>132</v>
      </c>
      <c r="D554" s="27">
        <v>2050</v>
      </c>
      <c r="E554" s="28">
        <v>0.2016994063722955</v>
      </c>
      <c r="F554" s="29" t="str">
        <f>'Scalars5.10.22'!$B554&amp;'Scalars5.10.22'!$C554&amp;'Scalars5.10.22'!$D554</f>
        <v>city_popWtSoutheast2050</v>
      </c>
    </row>
    <row r="555" spans="1:6" x14ac:dyDescent="0.25">
      <c r="A555" s="24">
        <f xml:space="preserve"> ROW( 'Scalars5.10.22'!$A555 ) - ROW( 'Scalars5.10.22'!$A$1 )</f>
        <v>554</v>
      </c>
      <c r="B555" s="27" t="s">
        <v>89</v>
      </c>
      <c r="C555" s="30" t="s">
        <v>132</v>
      </c>
      <c r="D555" s="27">
        <v>2090</v>
      </c>
      <c r="E555" s="28">
        <v>0.210923972759956</v>
      </c>
      <c r="F555" s="29" t="str">
        <f>'Scalars5.10.22'!$B555&amp;'Scalars5.10.22'!$C555&amp;'Scalars5.10.22'!$D555</f>
        <v>city_popWtSoutheast2090</v>
      </c>
    </row>
    <row r="556" spans="1:6" x14ac:dyDescent="0.25">
      <c r="A556" s="24">
        <f xml:space="preserve"> ROW( 'Scalars5.10.22'!$A556 ) - ROW( 'Scalars5.10.22'!$A$1 )</f>
        <v>555</v>
      </c>
      <c r="B556" s="27" t="s">
        <v>89</v>
      </c>
      <c r="C556" s="30" t="s">
        <v>133</v>
      </c>
      <c r="D556" s="27">
        <v>2010</v>
      </c>
      <c r="E556" s="28">
        <v>0.27738241507173378</v>
      </c>
      <c r="F556" s="29" t="str">
        <f>'Scalars5.10.22'!$B556&amp;'Scalars5.10.22'!$C556&amp;'Scalars5.10.22'!$D556</f>
        <v>city_popWtSouthern Plains2010</v>
      </c>
    </row>
    <row r="557" spans="1:6" x14ac:dyDescent="0.25">
      <c r="A557" s="24">
        <f xml:space="preserve"> ROW( 'Scalars5.10.22'!$A557 ) - ROW( 'Scalars5.10.22'!$A$1 )</f>
        <v>556</v>
      </c>
      <c r="B557" s="27" t="s">
        <v>89</v>
      </c>
      <c r="C557" s="30" t="s">
        <v>133</v>
      </c>
      <c r="D557" s="27">
        <v>2050</v>
      </c>
      <c r="E557" s="28">
        <v>0.27389401097205918</v>
      </c>
      <c r="F557" s="29" t="str">
        <f>'Scalars5.10.22'!$B557&amp;'Scalars5.10.22'!$C557&amp;'Scalars5.10.22'!$D557</f>
        <v>city_popWtSouthern Plains2050</v>
      </c>
    </row>
    <row r="558" spans="1:6" x14ac:dyDescent="0.25">
      <c r="A558" s="24">
        <f xml:space="preserve"> ROW( 'Scalars5.10.22'!$A558 ) - ROW( 'Scalars5.10.22'!$A$1 )</f>
        <v>557</v>
      </c>
      <c r="B558" s="27" t="s">
        <v>89</v>
      </c>
      <c r="C558" s="30" t="s">
        <v>133</v>
      </c>
      <c r="D558" s="27">
        <v>2090</v>
      </c>
      <c r="E558" s="28">
        <v>0.27491526083424439</v>
      </c>
      <c r="F558" s="29" t="str">
        <f>'Scalars5.10.22'!$B558&amp;'Scalars5.10.22'!$C558&amp;'Scalars5.10.22'!$D558</f>
        <v>city_popWtSouthern Plains2090</v>
      </c>
    </row>
    <row r="559" spans="1:6" x14ac:dyDescent="0.25">
      <c r="A559" s="24">
        <f xml:space="preserve"> ROW( 'Scalars5.10.22'!$A559 ) - ROW( 'Scalars5.10.22'!$A$1 )</f>
        <v>558</v>
      </c>
      <c r="B559" s="27" t="s">
        <v>89</v>
      </c>
      <c r="C559" s="30" t="s">
        <v>134</v>
      </c>
      <c r="D559" s="27">
        <v>2010</v>
      </c>
      <c r="E559" s="28">
        <v>0.40848994170407671</v>
      </c>
      <c r="F559" s="29" t="str">
        <f>'Scalars5.10.22'!$B559&amp;'Scalars5.10.22'!$C559&amp;'Scalars5.10.22'!$D559</f>
        <v>city_popWtSouthwest2010</v>
      </c>
    </row>
    <row r="560" spans="1:6" x14ac:dyDescent="0.25">
      <c r="A560" s="24">
        <f xml:space="preserve"> ROW( 'Scalars5.10.22'!$A560 ) - ROW( 'Scalars5.10.22'!$A$1 )</f>
        <v>559</v>
      </c>
      <c r="B560" s="27" t="s">
        <v>89</v>
      </c>
      <c r="C560" s="30" t="s">
        <v>134</v>
      </c>
      <c r="D560" s="27">
        <v>2050</v>
      </c>
      <c r="E560" s="28">
        <v>0.41333736843906799</v>
      </c>
      <c r="F560" s="29" t="str">
        <f>'Scalars5.10.22'!$B560&amp;'Scalars5.10.22'!$C560&amp;'Scalars5.10.22'!$D560</f>
        <v>city_popWtSouthwest2050</v>
      </c>
    </row>
    <row r="561" spans="1:6" x14ac:dyDescent="0.25">
      <c r="A561" s="24">
        <f xml:space="preserve"> ROW( 'Scalars5.10.22'!$A561 ) - ROW( 'Scalars5.10.22'!$A$1 )</f>
        <v>560</v>
      </c>
      <c r="B561" s="27" t="s">
        <v>89</v>
      </c>
      <c r="C561" s="30" t="s">
        <v>134</v>
      </c>
      <c r="D561" s="27">
        <v>2090</v>
      </c>
      <c r="E561" s="28">
        <v>0.42003074987569416</v>
      </c>
      <c r="F561" s="29" t="str">
        <f>'Scalars5.10.22'!$B561&amp;'Scalars5.10.22'!$C561&amp;'Scalars5.10.22'!$D561</f>
        <v>city_popWtSouthwest2090</v>
      </c>
    </row>
    <row r="562" spans="1:6" x14ac:dyDescent="0.25">
      <c r="A562" s="24">
        <f xml:space="preserve"> ROW( 'Scalars5.10.22'!$A562 ) - ROW( 'Scalars5.10.22'!$A$1 )</f>
        <v>561</v>
      </c>
      <c r="B562" s="26" t="s">
        <v>97</v>
      </c>
      <c r="C562" s="30" t="s">
        <v>128</v>
      </c>
      <c r="D562" s="27">
        <v>2010</v>
      </c>
      <c r="E562" s="28">
        <v>0</v>
      </c>
      <c r="F562" s="29" t="str">
        <f>'Scalars5.10.22'!$B562&amp;'Scalars5.10.22'!$C562&amp;'Scalars5.10.22'!$D562</f>
        <v>swDust_popWtMidwest2010</v>
      </c>
    </row>
    <row r="563" spans="1:6" x14ac:dyDescent="0.25">
      <c r="A563" s="24">
        <f xml:space="preserve"> ROW( 'Scalars5.10.22'!$A563 ) - ROW( 'Scalars5.10.22'!$A$1 )</f>
        <v>562</v>
      </c>
      <c r="B563" s="26" t="s">
        <v>97</v>
      </c>
      <c r="C563" s="30" t="s">
        <v>128</v>
      </c>
      <c r="D563" s="27">
        <v>2015</v>
      </c>
      <c r="E563" s="28">
        <v>0</v>
      </c>
      <c r="F563" s="29" t="str">
        <f>'Scalars5.10.22'!$B563&amp;'Scalars5.10.22'!$C563&amp;'Scalars5.10.22'!$D563</f>
        <v>swDust_popWtMidwest2015</v>
      </c>
    </row>
    <row r="564" spans="1:6" x14ac:dyDescent="0.25">
      <c r="A564" s="24">
        <f xml:space="preserve"> ROW( 'Scalars5.10.22'!$A564 ) - ROW( 'Scalars5.10.22'!$A$1 )</f>
        <v>563</v>
      </c>
      <c r="B564" s="26" t="s">
        <v>97</v>
      </c>
      <c r="C564" s="30" t="s">
        <v>128</v>
      </c>
      <c r="D564" s="27">
        <v>2020</v>
      </c>
      <c r="E564" s="28">
        <v>0</v>
      </c>
      <c r="F564" s="29" t="str">
        <f>'Scalars5.10.22'!$B564&amp;'Scalars5.10.22'!$C564&amp;'Scalars5.10.22'!$D564</f>
        <v>swDust_popWtMidwest2020</v>
      </c>
    </row>
    <row r="565" spans="1:6" x14ac:dyDescent="0.25">
      <c r="A565" s="24">
        <f xml:space="preserve"> ROW( 'Scalars5.10.22'!$A565 ) - ROW( 'Scalars5.10.22'!$A$1 )</f>
        <v>564</v>
      </c>
      <c r="B565" s="26" t="s">
        <v>97</v>
      </c>
      <c r="C565" s="30" t="s">
        <v>128</v>
      </c>
      <c r="D565" s="27">
        <v>2025</v>
      </c>
      <c r="E565" s="28">
        <v>0</v>
      </c>
      <c r="F565" s="29" t="str">
        <f>'Scalars5.10.22'!$B565&amp;'Scalars5.10.22'!$C565&amp;'Scalars5.10.22'!$D565</f>
        <v>swDust_popWtMidwest2025</v>
      </c>
    </row>
    <row r="566" spans="1:6" x14ac:dyDescent="0.25">
      <c r="A566" s="24">
        <f xml:space="preserve"> ROW( 'Scalars5.10.22'!$A566 ) - ROW( 'Scalars5.10.22'!$A$1 )</f>
        <v>565</v>
      </c>
      <c r="B566" s="26" t="s">
        <v>97</v>
      </c>
      <c r="C566" s="30" t="s">
        <v>128</v>
      </c>
      <c r="D566" s="27">
        <v>2030</v>
      </c>
      <c r="E566" s="28">
        <v>0</v>
      </c>
      <c r="F566" s="29" t="str">
        <f>'Scalars5.10.22'!$B566&amp;'Scalars5.10.22'!$C566&amp;'Scalars5.10.22'!$D566</f>
        <v>swDust_popWtMidwest2030</v>
      </c>
    </row>
    <row r="567" spans="1:6" x14ac:dyDescent="0.25">
      <c r="A567" s="24">
        <f xml:space="preserve"> ROW( 'Scalars5.10.22'!$A567 ) - ROW( 'Scalars5.10.22'!$A$1 )</f>
        <v>566</v>
      </c>
      <c r="B567" s="26" t="s">
        <v>97</v>
      </c>
      <c r="C567" s="30" t="s">
        <v>128</v>
      </c>
      <c r="D567" s="27">
        <v>2035</v>
      </c>
      <c r="E567" s="28">
        <v>0</v>
      </c>
      <c r="F567" s="29" t="str">
        <f>'Scalars5.10.22'!$B567&amp;'Scalars5.10.22'!$C567&amp;'Scalars5.10.22'!$D567</f>
        <v>swDust_popWtMidwest2035</v>
      </c>
    </row>
    <row r="568" spans="1:6" x14ac:dyDescent="0.25">
      <c r="A568" s="24">
        <f xml:space="preserve"> ROW( 'Scalars5.10.22'!$A568 ) - ROW( 'Scalars5.10.22'!$A$1 )</f>
        <v>567</v>
      </c>
      <c r="B568" s="26" t="s">
        <v>97</v>
      </c>
      <c r="C568" s="30" t="s">
        <v>128</v>
      </c>
      <c r="D568" s="27">
        <v>2040</v>
      </c>
      <c r="E568" s="28">
        <v>0</v>
      </c>
      <c r="F568" s="29" t="str">
        <f>'Scalars5.10.22'!$B568&amp;'Scalars5.10.22'!$C568&amp;'Scalars5.10.22'!$D568</f>
        <v>swDust_popWtMidwest2040</v>
      </c>
    </row>
    <row r="569" spans="1:6" x14ac:dyDescent="0.25">
      <c r="A569" s="24">
        <f xml:space="preserve"> ROW( 'Scalars5.10.22'!$A569 ) - ROW( 'Scalars5.10.22'!$A$1 )</f>
        <v>568</v>
      </c>
      <c r="B569" s="26" t="s">
        <v>97</v>
      </c>
      <c r="C569" s="30" t="s">
        <v>128</v>
      </c>
      <c r="D569" s="27">
        <v>2045</v>
      </c>
      <c r="E569" s="28">
        <v>0</v>
      </c>
      <c r="F569" s="29" t="str">
        <f>'Scalars5.10.22'!$B569&amp;'Scalars5.10.22'!$C569&amp;'Scalars5.10.22'!$D569</f>
        <v>swDust_popWtMidwest2045</v>
      </c>
    </row>
    <row r="570" spans="1:6" x14ac:dyDescent="0.25">
      <c r="A570" s="24">
        <f xml:space="preserve"> ROW( 'Scalars5.10.22'!$A570 ) - ROW( 'Scalars5.10.22'!$A$1 )</f>
        <v>569</v>
      </c>
      <c r="B570" s="26" t="s">
        <v>97</v>
      </c>
      <c r="C570" s="30" t="s">
        <v>128</v>
      </c>
      <c r="D570" s="27">
        <v>2050</v>
      </c>
      <c r="E570" s="28">
        <v>0</v>
      </c>
      <c r="F570" s="29" t="str">
        <f>'Scalars5.10.22'!$B570&amp;'Scalars5.10.22'!$C570&amp;'Scalars5.10.22'!$D570</f>
        <v>swDust_popWtMidwest2050</v>
      </c>
    </row>
    <row r="571" spans="1:6" x14ac:dyDescent="0.25">
      <c r="A571" s="24">
        <f xml:space="preserve"> ROW( 'Scalars5.10.22'!$A571 ) - ROW( 'Scalars5.10.22'!$A$1 )</f>
        <v>570</v>
      </c>
      <c r="B571" s="26" t="s">
        <v>97</v>
      </c>
      <c r="C571" s="30" t="s">
        <v>128</v>
      </c>
      <c r="D571" s="27">
        <v>2055</v>
      </c>
      <c r="E571" s="28">
        <v>0</v>
      </c>
      <c r="F571" s="29" t="str">
        <f>'Scalars5.10.22'!$B571&amp;'Scalars5.10.22'!$C571&amp;'Scalars5.10.22'!$D571</f>
        <v>swDust_popWtMidwest2055</v>
      </c>
    </row>
    <row r="572" spans="1:6" x14ac:dyDescent="0.25">
      <c r="A572" s="24">
        <f xml:space="preserve"> ROW( 'Scalars5.10.22'!$A572 ) - ROW( 'Scalars5.10.22'!$A$1 )</f>
        <v>571</v>
      </c>
      <c r="B572" s="26" t="s">
        <v>97</v>
      </c>
      <c r="C572" s="30" t="s">
        <v>128</v>
      </c>
      <c r="D572" s="27">
        <v>2060</v>
      </c>
      <c r="E572" s="28">
        <v>0</v>
      </c>
      <c r="F572" s="29" t="str">
        <f>'Scalars5.10.22'!$B572&amp;'Scalars5.10.22'!$C572&amp;'Scalars5.10.22'!$D572</f>
        <v>swDust_popWtMidwest2060</v>
      </c>
    </row>
    <row r="573" spans="1:6" x14ac:dyDescent="0.25">
      <c r="A573" s="24">
        <f xml:space="preserve"> ROW( 'Scalars5.10.22'!$A573 ) - ROW( 'Scalars5.10.22'!$A$1 )</f>
        <v>572</v>
      </c>
      <c r="B573" s="26" t="s">
        <v>97</v>
      </c>
      <c r="C573" s="30" t="s">
        <v>128</v>
      </c>
      <c r="D573" s="27">
        <v>2065</v>
      </c>
      <c r="E573" s="28">
        <v>0</v>
      </c>
      <c r="F573" s="29" t="str">
        <f>'Scalars5.10.22'!$B573&amp;'Scalars5.10.22'!$C573&amp;'Scalars5.10.22'!$D573</f>
        <v>swDust_popWtMidwest2065</v>
      </c>
    </row>
    <row r="574" spans="1:6" x14ac:dyDescent="0.25">
      <c r="A574" s="24">
        <f xml:space="preserve"> ROW( 'Scalars5.10.22'!$A574 ) - ROW( 'Scalars5.10.22'!$A$1 )</f>
        <v>573</v>
      </c>
      <c r="B574" s="26" t="s">
        <v>97</v>
      </c>
      <c r="C574" s="30" t="s">
        <v>128</v>
      </c>
      <c r="D574" s="27">
        <v>2070</v>
      </c>
      <c r="E574" s="28">
        <v>0</v>
      </c>
      <c r="F574" s="29" t="str">
        <f>'Scalars5.10.22'!$B574&amp;'Scalars5.10.22'!$C574&amp;'Scalars5.10.22'!$D574</f>
        <v>swDust_popWtMidwest2070</v>
      </c>
    </row>
    <row r="575" spans="1:6" x14ac:dyDescent="0.25">
      <c r="A575" s="24">
        <f xml:space="preserve"> ROW( 'Scalars5.10.22'!$A575 ) - ROW( 'Scalars5.10.22'!$A$1 )</f>
        <v>574</v>
      </c>
      <c r="B575" s="26" t="s">
        <v>97</v>
      </c>
      <c r="C575" s="30" t="s">
        <v>128</v>
      </c>
      <c r="D575" s="27">
        <v>2075</v>
      </c>
      <c r="E575" s="28">
        <v>0</v>
      </c>
      <c r="F575" s="29" t="str">
        <f>'Scalars5.10.22'!$B575&amp;'Scalars5.10.22'!$C575&amp;'Scalars5.10.22'!$D575</f>
        <v>swDust_popWtMidwest2075</v>
      </c>
    </row>
    <row r="576" spans="1:6" x14ac:dyDescent="0.25">
      <c r="A576" s="24">
        <f xml:space="preserve"> ROW( 'Scalars5.10.22'!$A576 ) - ROW( 'Scalars5.10.22'!$A$1 )</f>
        <v>575</v>
      </c>
      <c r="B576" s="26" t="s">
        <v>97</v>
      </c>
      <c r="C576" s="30" t="s">
        <v>128</v>
      </c>
      <c r="D576" s="27">
        <v>2080</v>
      </c>
      <c r="E576" s="28">
        <v>0</v>
      </c>
      <c r="F576" s="29" t="str">
        <f>'Scalars5.10.22'!$B576&amp;'Scalars5.10.22'!$C576&amp;'Scalars5.10.22'!$D576</f>
        <v>swDust_popWtMidwest2080</v>
      </c>
    </row>
    <row r="577" spans="1:6" x14ac:dyDescent="0.25">
      <c r="A577" s="24">
        <f xml:space="preserve"> ROW( 'Scalars5.10.22'!$A577 ) - ROW( 'Scalars5.10.22'!$A$1 )</f>
        <v>576</v>
      </c>
      <c r="B577" s="26" t="s">
        <v>97</v>
      </c>
      <c r="C577" s="30" t="s">
        <v>128</v>
      </c>
      <c r="D577" s="27">
        <v>2085</v>
      </c>
      <c r="E577" s="28">
        <v>0</v>
      </c>
      <c r="F577" s="29" t="str">
        <f>'Scalars5.10.22'!$B577&amp;'Scalars5.10.22'!$C577&amp;'Scalars5.10.22'!$D577</f>
        <v>swDust_popWtMidwest2085</v>
      </c>
    </row>
    <row r="578" spans="1:6" x14ac:dyDescent="0.25">
      <c r="A578" s="24">
        <f xml:space="preserve"> ROW( 'Scalars5.10.22'!$A578 ) - ROW( 'Scalars5.10.22'!$A$1 )</f>
        <v>577</v>
      </c>
      <c r="B578" s="26" t="s">
        <v>97</v>
      </c>
      <c r="C578" s="30" t="s">
        <v>128</v>
      </c>
      <c r="D578" s="27">
        <v>2090</v>
      </c>
      <c r="E578" s="28">
        <v>0</v>
      </c>
      <c r="F578" s="29" t="str">
        <f>'Scalars5.10.22'!$B578&amp;'Scalars5.10.22'!$C578&amp;'Scalars5.10.22'!$D578</f>
        <v>swDust_popWtMidwest2090</v>
      </c>
    </row>
    <row r="579" spans="1:6" x14ac:dyDescent="0.25">
      <c r="A579" s="24">
        <f xml:space="preserve"> ROW( 'Scalars5.10.22'!$A579 ) - ROW( 'Scalars5.10.22'!$A$1 )</f>
        <v>578</v>
      </c>
      <c r="B579" s="26" t="s">
        <v>97</v>
      </c>
      <c r="C579" s="30" t="s">
        <v>129</v>
      </c>
      <c r="D579" s="27">
        <v>2010</v>
      </c>
      <c r="E579" s="28">
        <v>0</v>
      </c>
      <c r="F579" s="29" t="str">
        <f>'Scalars5.10.22'!$B579&amp;'Scalars5.10.22'!$C579&amp;'Scalars5.10.22'!$D579</f>
        <v>swDust_popWtNortheast2010</v>
      </c>
    </row>
    <row r="580" spans="1:6" x14ac:dyDescent="0.25">
      <c r="A580" s="24">
        <f xml:space="preserve"> ROW( 'Scalars5.10.22'!$A580 ) - ROW( 'Scalars5.10.22'!$A$1 )</f>
        <v>579</v>
      </c>
      <c r="B580" s="26" t="s">
        <v>97</v>
      </c>
      <c r="C580" s="30" t="s">
        <v>129</v>
      </c>
      <c r="D580" s="27">
        <v>2015</v>
      </c>
      <c r="E580" s="28">
        <v>0</v>
      </c>
      <c r="F580" s="29" t="str">
        <f>'Scalars5.10.22'!$B580&amp;'Scalars5.10.22'!$C580&amp;'Scalars5.10.22'!$D580</f>
        <v>swDust_popWtNortheast2015</v>
      </c>
    </row>
    <row r="581" spans="1:6" x14ac:dyDescent="0.25">
      <c r="A581" s="24">
        <f xml:space="preserve"> ROW( 'Scalars5.10.22'!$A581 ) - ROW( 'Scalars5.10.22'!$A$1 )</f>
        <v>580</v>
      </c>
      <c r="B581" s="26" t="s">
        <v>97</v>
      </c>
      <c r="C581" s="30" t="s">
        <v>129</v>
      </c>
      <c r="D581" s="27">
        <v>2020</v>
      </c>
      <c r="E581" s="28">
        <v>0</v>
      </c>
      <c r="F581" s="29" t="str">
        <f>'Scalars5.10.22'!$B581&amp;'Scalars5.10.22'!$C581&amp;'Scalars5.10.22'!$D581</f>
        <v>swDust_popWtNortheast2020</v>
      </c>
    </row>
    <row r="582" spans="1:6" x14ac:dyDescent="0.25">
      <c r="A582" s="24">
        <f xml:space="preserve"> ROW( 'Scalars5.10.22'!$A582 ) - ROW( 'Scalars5.10.22'!$A$1 )</f>
        <v>581</v>
      </c>
      <c r="B582" s="26" t="s">
        <v>97</v>
      </c>
      <c r="C582" s="30" t="s">
        <v>129</v>
      </c>
      <c r="D582" s="27">
        <v>2025</v>
      </c>
      <c r="E582" s="28">
        <v>0</v>
      </c>
      <c r="F582" s="29" t="str">
        <f>'Scalars5.10.22'!$B582&amp;'Scalars5.10.22'!$C582&amp;'Scalars5.10.22'!$D582</f>
        <v>swDust_popWtNortheast2025</v>
      </c>
    </row>
    <row r="583" spans="1:6" x14ac:dyDescent="0.25">
      <c r="A583" s="24">
        <f xml:space="preserve"> ROW( 'Scalars5.10.22'!$A583 ) - ROW( 'Scalars5.10.22'!$A$1 )</f>
        <v>582</v>
      </c>
      <c r="B583" s="26" t="s">
        <v>97</v>
      </c>
      <c r="C583" s="30" t="s">
        <v>129</v>
      </c>
      <c r="D583" s="27">
        <v>2030</v>
      </c>
      <c r="E583" s="28">
        <v>0</v>
      </c>
      <c r="F583" s="29" t="str">
        <f>'Scalars5.10.22'!$B583&amp;'Scalars5.10.22'!$C583&amp;'Scalars5.10.22'!$D583</f>
        <v>swDust_popWtNortheast2030</v>
      </c>
    </row>
    <row r="584" spans="1:6" x14ac:dyDescent="0.25">
      <c r="A584" s="24">
        <f xml:space="preserve"> ROW( 'Scalars5.10.22'!$A584 ) - ROW( 'Scalars5.10.22'!$A$1 )</f>
        <v>583</v>
      </c>
      <c r="B584" s="26" t="s">
        <v>97</v>
      </c>
      <c r="C584" s="30" t="s">
        <v>129</v>
      </c>
      <c r="D584" s="27">
        <v>2035</v>
      </c>
      <c r="E584" s="28">
        <v>0</v>
      </c>
      <c r="F584" s="29" t="str">
        <f>'Scalars5.10.22'!$B584&amp;'Scalars5.10.22'!$C584&amp;'Scalars5.10.22'!$D584</f>
        <v>swDust_popWtNortheast2035</v>
      </c>
    </row>
    <row r="585" spans="1:6" x14ac:dyDescent="0.25">
      <c r="A585" s="24">
        <f xml:space="preserve"> ROW( 'Scalars5.10.22'!$A585 ) - ROW( 'Scalars5.10.22'!$A$1 )</f>
        <v>584</v>
      </c>
      <c r="B585" s="26" t="s">
        <v>97</v>
      </c>
      <c r="C585" s="30" t="s">
        <v>129</v>
      </c>
      <c r="D585" s="27">
        <v>2040</v>
      </c>
      <c r="E585" s="28">
        <v>0</v>
      </c>
      <c r="F585" s="29" t="str">
        <f>'Scalars5.10.22'!$B585&amp;'Scalars5.10.22'!$C585&amp;'Scalars5.10.22'!$D585</f>
        <v>swDust_popWtNortheast2040</v>
      </c>
    </row>
    <row r="586" spans="1:6" x14ac:dyDescent="0.25">
      <c r="A586" s="24">
        <f xml:space="preserve"> ROW( 'Scalars5.10.22'!$A586 ) - ROW( 'Scalars5.10.22'!$A$1 )</f>
        <v>585</v>
      </c>
      <c r="B586" s="26" t="s">
        <v>97</v>
      </c>
      <c r="C586" s="30" t="s">
        <v>129</v>
      </c>
      <c r="D586" s="27">
        <v>2045</v>
      </c>
      <c r="E586" s="28">
        <v>0</v>
      </c>
      <c r="F586" s="29" t="str">
        <f>'Scalars5.10.22'!$B586&amp;'Scalars5.10.22'!$C586&amp;'Scalars5.10.22'!$D586</f>
        <v>swDust_popWtNortheast2045</v>
      </c>
    </row>
    <row r="587" spans="1:6" x14ac:dyDescent="0.25">
      <c r="A587" s="24">
        <f xml:space="preserve"> ROW( 'Scalars5.10.22'!$A587 ) - ROW( 'Scalars5.10.22'!$A$1 )</f>
        <v>586</v>
      </c>
      <c r="B587" s="26" t="s">
        <v>97</v>
      </c>
      <c r="C587" s="30" t="s">
        <v>129</v>
      </c>
      <c r="D587" s="27">
        <v>2050</v>
      </c>
      <c r="E587" s="28">
        <v>0</v>
      </c>
      <c r="F587" s="29" t="str">
        <f>'Scalars5.10.22'!$B587&amp;'Scalars5.10.22'!$C587&amp;'Scalars5.10.22'!$D587</f>
        <v>swDust_popWtNortheast2050</v>
      </c>
    </row>
    <row r="588" spans="1:6" x14ac:dyDescent="0.25">
      <c r="A588" s="24">
        <f xml:space="preserve"> ROW( 'Scalars5.10.22'!$A588 ) - ROW( 'Scalars5.10.22'!$A$1 )</f>
        <v>587</v>
      </c>
      <c r="B588" s="26" t="s">
        <v>97</v>
      </c>
      <c r="C588" s="30" t="s">
        <v>129</v>
      </c>
      <c r="D588" s="27">
        <v>2055</v>
      </c>
      <c r="E588" s="28">
        <v>0</v>
      </c>
      <c r="F588" s="29" t="str">
        <f>'Scalars5.10.22'!$B588&amp;'Scalars5.10.22'!$C588&amp;'Scalars5.10.22'!$D588</f>
        <v>swDust_popWtNortheast2055</v>
      </c>
    </row>
    <row r="589" spans="1:6" x14ac:dyDescent="0.25">
      <c r="A589" s="24">
        <f xml:space="preserve"> ROW( 'Scalars5.10.22'!$A589 ) - ROW( 'Scalars5.10.22'!$A$1 )</f>
        <v>588</v>
      </c>
      <c r="B589" s="26" t="s">
        <v>97</v>
      </c>
      <c r="C589" s="30" t="s">
        <v>129</v>
      </c>
      <c r="D589" s="27">
        <v>2060</v>
      </c>
      <c r="E589" s="28">
        <v>0</v>
      </c>
      <c r="F589" s="29" t="str">
        <f>'Scalars5.10.22'!$B589&amp;'Scalars5.10.22'!$C589&amp;'Scalars5.10.22'!$D589</f>
        <v>swDust_popWtNortheast2060</v>
      </c>
    </row>
    <row r="590" spans="1:6" x14ac:dyDescent="0.25">
      <c r="A590" s="24">
        <f xml:space="preserve"> ROW( 'Scalars5.10.22'!$A590 ) - ROW( 'Scalars5.10.22'!$A$1 )</f>
        <v>589</v>
      </c>
      <c r="B590" s="26" t="s">
        <v>97</v>
      </c>
      <c r="C590" s="30" t="s">
        <v>129</v>
      </c>
      <c r="D590" s="27">
        <v>2065</v>
      </c>
      <c r="E590" s="28">
        <v>0</v>
      </c>
      <c r="F590" s="29" t="str">
        <f>'Scalars5.10.22'!$B590&amp;'Scalars5.10.22'!$C590&amp;'Scalars5.10.22'!$D590</f>
        <v>swDust_popWtNortheast2065</v>
      </c>
    </row>
    <row r="591" spans="1:6" x14ac:dyDescent="0.25">
      <c r="A591" s="24">
        <f xml:space="preserve"> ROW( 'Scalars5.10.22'!$A591 ) - ROW( 'Scalars5.10.22'!$A$1 )</f>
        <v>590</v>
      </c>
      <c r="B591" s="26" t="s">
        <v>97</v>
      </c>
      <c r="C591" s="30" t="s">
        <v>129</v>
      </c>
      <c r="D591" s="27">
        <v>2070</v>
      </c>
      <c r="E591" s="28">
        <v>0</v>
      </c>
      <c r="F591" s="29" t="str">
        <f>'Scalars5.10.22'!$B591&amp;'Scalars5.10.22'!$C591&amp;'Scalars5.10.22'!$D591</f>
        <v>swDust_popWtNortheast2070</v>
      </c>
    </row>
    <row r="592" spans="1:6" x14ac:dyDescent="0.25">
      <c r="A592" s="24">
        <f xml:space="preserve"> ROW( 'Scalars5.10.22'!$A592 ) - ROW( 'Scalars5.10.22'!$A$1 )</f>
        <v>591</v>
      </c>
      <c r="B592" s="26" t="s">
        <v>97</v>
      </c>
      <c r="C592" s="30" t="s">
        <v>129</v>
      </c>
      <c r="D592" s="27">
        <v>2075</v>
      </c>
      <c r="E592" s="28">
        <v>0</v>
      </c>
      <c r="F592" s="29" t="str">
        <f>'Scalars5.10.22'!$B592&amp;'Scalars5.10.22'!$C592&amp;'Scalars5.10.22'!$D592</f>
        <v>swDust_popWtNortheast2075</v>
      </c>
    </row>
    <row r="593" spans="1:6" x14ac:dyDescent="0.25">
      <c r="A593" s="24">
        <f xml:space="preserve"> ROW( 'Scalars5.10.22'!$A593 ) - ROW( 'Scalars5.10.22'!$A$1 )</f>
        <v>592</v>
      </c>
      <c r="B593" s="26" t="s">
        <v>97</v>
      </c>
      <c r="C593" s="30" t="s">
        <v>129</v>
      </c>
      <c r="D593" s="27">
        <v>2080</v>
      </c>
      <c r="E593" s="28">
        <v>0</v>
      </c>
      <c r="F593" s="29" t="str">
        <f>'Scalars5.10.22'!$B593&amp;'Scalars5.10.22'!$C593&amp;'Scalars5.10.22'!$D593</f>
        <v>swDust_popWtNortheast2080</v>
      </c>
    </row>
    <row r="594" spans="1:6" x14ac:dyDescent="0.25">
      <c r="A594" s="24">
        <f xml:space="preserve"> ROW( 'Scalars5.10.22'!$A594 ) - ROW( 'Scalars5.10.22'!$A$1 )</f>
        <v>593</v>
      </c>
      <c r="B594" s="26" t="s">
        <v>97</v>
      </c>
      <c r="C594" s="30" t="s">
        <v>129</v>
      </c>
      <c r="D594" s="27">
        <v>2085</v>
      </c>
      <c r="E594" s="28">
        <v>0</v>
      </c>
      <c r="F594" s="29" t="str">
        <f>'Scalars5.10.22'!$B594&amp;'Scalars5.10.22'!$C594&amp;'Scalars5.10.22'!$D594</f>
        <v>swDust_popWtNortheast2085</v>
      </c>
    </row>
    <row r="595" spans="1:6" x14ac:dyDescent="0.25">
      <c r="A595" s="24">
        <f xml:space="preserve"> ROW( 'Scalars5.10.22'!$A595 ) - ROW( 'Scalars5.10.22'!$A$1 )</f>
        <v>594</v>
      </c>
      <c r="B595" s="26" t="s">
        <v>97</v>
      </c>
      <c r="C595" s="30" t="s">
        <v>129</v>
      </c>
      <c r="D595" s="27">
        <v>2090</v>
      </c>
      <c r="E595" s="28">
        <v>0</v>
      </c>
      <c r="F595" s="29" t="str">
        <f>'Scalars5.10.22'!$B595&amp;'Scalars5.10.22'!$C595&amp;'Scalars5.10.22'!$D595</f>
        <v>swDust_popWtNortheast2090</v>
      </c>
    </row>
    <row r="596" spans="1:6" x14ac:dyDescent="0.25">
      <c r="A596" s="24">
        <f xml:space="preserve"> ROW( 'Scalars5.10.22'!$A596 ) - ROW( 'Scalars5.10.22'!$A$1 )</f>
        <v>595</v>
      </c>
      <c r="B596" s="26" t="s">
        <v>97</v>
      </c>
      <c r="C596" s="30" t="s">
        <v>130</v>
      </c>
      <c r="D596" s="27">
        <v>2010</v>
      </c>
      <c r="E596" s="28">
        <v>0</v>
      </c>
      <c r="F596" s="29" t="str">
        <f>'Scalars5.10.22'!$B596&amp;'Scalars5.10.22'!$C596&amp;'Scalars5.10.22'!$D596</f>
        <v>swDust_popWtNorthern Plains2010</v>
      </c>
    </row>
    <row r="597" spans="1:6" x14ac:dyDescent="0.25">
      <c r="A597" s="24">
        <f xml:space="preserve"> ROW( 'Scalars5.10.22'!$A597 ) - ROW( 'Scalars5.10.22'!$A$1 )</f>
        <v>596</v>
      </c>
      <c r="B597" s="26" t="s">
        <v>97</v>
      </c>
      <c r="C597" s="30" t="s">
        <v>130</v>
      </c>
      <c r="D597" s="27">
        <v>2015</v>
      </c>
      <c r="E597" s="28">
        <v>0</v>
      </c>
      <c r="F597" s="29" t="str">
        <f>'Scalars5.10.22'!$B597&amp;'Scalars5.10.22'!$C597&amp;'Scalars5.10.22'!$D597</f>
        <v>swDust_popWtNorthern Plains2015</v>
      </c>
    </row>
    <row r="598" spans="1:6" x14ac:dyDescent="0.25">
      <c r="A598" s="24">
        <f xml:space="preserve"> ROW( 'Scalars5.10.22'!$A598 ) - ROW( 'Scalars5.10.22'!$A$1 )</f>
        <v>597</v>
      </c>
      <c r="B598" s="26" t="s">
        <v>97</v>
      </c>
      <c r="C598" s="30" t="s">
        <v>130</v>
      </c>
      <c r="D598" s="27">
        <v>2020</v>
      </c>
      <c r="E598" s="28">
        <v>0</v>
      </c>
      <c r="F598" s="29" t="str">
        <f>'Scalars5.10.22'!$B598&amp;'Scalars5.10.22'!$C598&amp;'Scalars5.10.22'!$D598</f>
        <v>swDust_popWtNorthern Plains2020</v>
      </c>
    </row>
    <row r="599" spans="1:6" x14ac:dyDescent="0.25">
      <c r="A599" s="24">
        <f xml:space="preserve"> ROW( 'Scalars5.10.22'!$A599 ) - ROW( 'Scalars5.10.22'!$A$1 )</f>
        <v>598</v>
      </c>
      <c r="B599" s="26" t="s">
        <v>97</v>
      </c>
      <c r="C599" s="30" t="s">
        <v>130</v>
      </c>
      <c r="D599" s="27">
        <v>2025</v>
      </c>
      <c r="E599" s="28">
        <v>0</v>
      </c>
      <c r="F599" s="29" t="str">
        <f>'Scalars5.10.22'!$B599&amp;'Scalars5.10.22'!$C599&amp;'Scalars5.10.22'!$D599</f>
        <v>swDust_popWtNorthern Plains2025</v>
      </c>
    </row>
    <row r="600" spans="1:6" x14ac:dyDescent="0.25">
      <c r="A600" s="24">
        <f xml:space="preserve"> ROW( 'Scalars5.10.22'!$A600 ) - ROW( 'Scalars5.10.22'!$A$1 )</f>
        <v>599</v>
      </c>
      <c r="B600" s="26" t="s">
        <v>97</v>
      </c>
      <c r="C600" s="30" t="s">
        <v>130</v>
      </c>
      <c r="D600" s="27">
        <v>2030</v>
      </c>
      <c r="E600" s="28">
        <v>0</v>
      </c>
      <c r="F600" s="29" t="str">
        <f>'Scalars5.10.22'!$B600&amp;'Scalars5.10.22'!$C600&amp;'Scalars5.10.22'!$D600</f>
        <v>swDust_popWtNorthern Plains2030</v>
      </c>
    </row>
    <row r="601" spans="1:6" x14ac:dyDescent="0.25">
      <c r="A601" s="24">
        <f xml:space="preserve"> ROW( 'Scalars5.10.22'!$A601 ) - ROW( 'Scalars5.10.22'!$A$1 )</f>
        <v>600</v>
      </c>
      <c r="B601" s="26" t="s">
        <v>97</v>
      </c>
      <c r="C601" s="30" t="s">
        <v>130</v>
      </c>
      <c r="D601" s="27">
        <v>2035</v>
      </c>
      <c r="E601" s="28">
        <v>0</v>
      </c>
      <c r="F601" s="29" t="str">
        <f>'Scalars5.10.22'!$B601&amp;'Scalars5.10.22'!$C601&amp;'Scalars5.10.22'!$D601</f>
        <v>swDust_popWtNorthern Plains2035</v>
      </c>
    </row>
    <row r="602" spans="1:6" x14ac:dyDescent="0.25">
      <c r="A602" s="24">
        <f xml:space="preserve"> ROW( 'Scalars5.10.22'!$A602 ) - ROW( 'Scalars5.10.22'!$A$1 )</f>
        <v>601</v>
      </c>
      <c r="B602" s="26" t="s">
        <v>97</v>
      </c>
      <c r="C602" s="30" t="s">
        <v>130</v>
      </c>
      <c r="D602" s="27">
        <v>2040</v>
      </c>
      <c r="E602" s="28">
        <v>0</v>
      </c>
      <c r="F602" s="29" t="str">
        <f>'Scalars5.10.22'!$B602&amp;'Scalars5.10.22'!$C602&amp;'Scalars5.10.22'!$D602</f>
        <v>swDust_popWtNorthern Plains2040</v>
      </c>
    </row>
    <row r="603" spans="1:6" x14ac:dyDescent="0.25">
      <c r="A603" s="24">
        <f xml:space="preserve"> ROW( 'Scalars5.10.22'!$A603 ) - ROW( 'Scalars5.10.22'!$A$1 )</f>
        <v>602</v>
      </c>
      <c r="B603" s="26" t="s">
        <v>97</v>
      </c>
      <c r="C603" s="30" t="s">
        <v>130</v>
      </c>
      <c r="D603" s="27">
        <v>2045</v>
      </c>
      <c r="E603" s="28">
        <v>0</v>
      </c>
      <c r="F603" s="29" t="str">
        <f>'Scalars5.10.22'!$B603&amp;'Scalars5.10.22'!$C603&amp;'Scalars5.10.22'!$D603</f>
        <v>swDust_popWtNorthern Plains2045</v>
      </c>
    </row>
    <row r="604" spans="1:6" x14ac:dyDescent="0.25">
      <c r="A604" s="24">
        <f xml:space="preserve"> ROW( 'Scalars5.10.22'!$A604 ) - ROW( 'Scalars5.10.22'!$A$1 )</f>
        <v>603</v>
      </c>
      <c r="B604" s="26" t="s">
        <v>97</v>
      </c>
      <c r="C604" s="30" t="s">
        <v>130</v>
      </c>
      <c r="D604" s="27">
        <v>2050</v>
      </c>
      <c r="E604" s="28">
        <v>0</v>
      </c>
      <c r="F604" s="29" t="str">
        <f>'Scalars5.10.22'!$B604&amp;'Scalars5.10.22'!$C604&amp;'Scalars5.10.22'!$D604</f>
        <v>swDust_popWtNorthern Plains2050</v>
      </c>
    </row>
    <row r="605" spans="1:6" x14ac:dyDescent="0.25">
      <c r="A605" s="24">
        <f xml:space="preserve"> ROW( 'Scalars5.10.22'!$A605 ) - ROW( 'Scalars5.10.22'!$A$1 )</f>
        <v>604</v>
      </c>
      <c r="B605" s="26" t="s">
        <v>97</v>
      </c>
      <c r="C605" s="30" t="s">
        <v>130</v>
      </c>
      <c r="D605" s="27">
        <v>2055</v>
      </c>
      <c r="E605" s="28">
        <v>0</v>
      </c>
      <c r="F605" s="29" t="str">
        <f>'Scalars5.10.22'!$B605&amp;'Scalars5.10.22'!$C605&amp;'Scalars5.10.22'!$D605</f>
        <v>swDust_popWtNorthern Plains2055</v>
      </c>
    </row>
    <row r="606" spans="1:6" x14ac:dyDescent="0.25">
      <c r="A606" s="24">
        <f xml:space="preserve"> ROW( 'Scalars5.10.22'!$A606 ) - ROW( 'Scalars5.10.22'!$A$1 )</f>
        <v>605</v>
      </c>
      <c r="B606" s="26" t="s">
        <v>97</v>
      </c>
      <c r="C606" s="30" t="s">
        <v>130</v>
      </c>
      <c r="D606" s="27">
        <v>2060</v>
      </c>
      <c r="E606" s="28">
        <v>0</v>
      </c>
      <c r="F606" s="29" t="str">
        <f>'Scalars5.10.22'!$B606&amp;'Scalars5.10.22'!$C606&amp;'Scalars5.10.22'!$D606</f>
        <v>swDust_popWtNorthern Plains2060</v>
      </c>
    </row>
    <row r="607" spans="1:6" x14ac:dyDescent="0.25">
      <c r="A607" s="24">
        <f xml:space="preserve"> ROW( 'Scalars5.10.22'!$A607 ) - ROW( 'Scalars5.10.22'!$A$1 )</f>
        <v>606</v>
      </c>
      <c r="B607" s="26" t="s">
        <v>97</v>
      </c>
      <c r="C607" s="30" t="s">
        <v>130</v>
      </c>
      <c r="D607" s="27">
        <v>2065</v>
      </c>
      <c r="E607" s="28">
        <v>0</v>
      </c>
      <c r="F607" s="29" t="str">
        <f>'Scalars5.10.22'!$B607&amp;'Scalars5.10.22'!$C607&amp;'Scalars5.10.22'!$D607</f>
        <v>swDust_popWtNorthern Plains2065</v>
      </c>
    </row>
    <row r="608" spans="1:6" x14ac:dyDescent="0.25">
      <c r="A608" s="24">
        <f xml:space="preserve"> ROW( 'Scalars5.10.22'!$A608 ) - ROW( 'Scalars5.10.22'!$A$1 )</f>
        <v>607</v>
      </c>
      <c r="B608" s="26" t="s">
        <v>97</v>
      </c>
      <c r="C608" s="30" t="s">
        <v>130</v>
      </c>
      <c r="D608" s="27">
        <v>2070</v>
      </c>
      <c r="E608" s="28">
        <v>0</v>
      </c>
      <c r="F608" s="29" t="str">
        <f>'Scalars5.10.22'!$B608&amp;'Scalars5.10.22'!$C608&amp;'Scalars5.10.22'!$D608</f>
        <v>swDust_popWtNorthern Plains2070</v>
      </c>
    </row>
    <row r="609" spans="1:6" x14ac:dyDescent="0.25">
      <c r="A609" s="24">
        <f xml:space="preserve"> ROW( 'Scalars5.10.22'!$A609 ) - ROW( 'Scalars5.10.22'!$A$1 )</f>
        <v>608</v>
      </c>
      <c r="B609" s="26" t="s">
        <v>97</v>
      </c>
      <c r="C609" s="30" t="s">
        <v>130</v>
      </c>
      <c r="D609" s="27">
        <v>2075</v>
      </c>
      <c r="E609" s="28">
        <v>0</v>
      </c>
      <c r="F609" s="29" t="str">
        <f>'Scalars5.10.22'!$B609&amp;'Scalars5.10.22'!$C609&amp;'Scalars5.10.22'!$D609</f>
        <v>swDust_popWtNorthern Plains2075</v>
      </c>
    </row>
    <row r="610" spans="1:6" x14ac:dyDescent="0.25">
      <c r="A610" s="24">
        <f xml:space="preserve"> ROW( 'Scalars5.10.22'!$A610 ) - ROW( 'Scalars5.10.22'!$A$1 )</f>
        <v>609</v>
      </c>
      <c r="B610" s="26" t="s">
        <v>97</v>
      </c>
      <c r="C610" s="30" t="s">
        <v>130</v>
      </c>
      <c r="D610" s="27">
        <v>2080</v>
      </c>
      <c r="E610" s="28">
        <v>0</v>
      </c>
      <c r="F610" s="29" t="str">
        <f>'Scalars5.10.22'!$B610&amp;'Scalars5.10.22'!$C610&amp;'Scalars5.10.22'!$D610</f>
        <v>swDust_popWtNorthern Plains2080</v>
      </c>
    </row>
    <row r="611" spans="1:6" x14ac:dyDescent="0.25">
      <c r="A611" s="24">
        <f xml:space="preserve"> ROW( 'Scalars5.10.22'!$A611 ) - ROW( 'Scalars5.10.22'!$A$1 )</f>
        <v>610</v>
      </c>
      <c r="B611" s="26" t="s">
        <v>97</v>
      </c>
      <c r="C611" s="30" t="s">
        <v>130</v>
      </c>
      <c r="D611" s="27">
        <v>2085</v>
      </c>
      <c r="E611" s="28">
        <v>0</v>
      </c>
      <c r="F611" s="29" t="str">
        <f>'Scalars5.10.22'!$B611&amp;'Scalars5.10.22'!$C611&amp;'Scalars5.10.22'!$D611</f>
        <v>swDust_popWtNorthern Plains2085</v>
      </c>
    </row>
    <row r="612" spans="1:6" x14ac:dyDescent="0.25">
      <c r="A612" s="24">
        <f xml:space="preserve"> ROW( 'Scalars5.10.22'!$A612 ) - ROW( 'Scalars5.10.22'!$A$1 )</f>
        <v>611</v>
      </c>
      <c r="B612" s="26" t="s">
        <v>97</v>
      </c>
      <c r="C612" s="30" t="s">
        <v>130</v>
      </c>
      <c r="D612" s="27">
        <v>2090</v>
      </c>
      <c r="E612" s="28">
        <v>0</v>
      </c>
      <c r="F612" s="29" t="str">
        <f>'Scalars5.10.22'!$B612&amp;'Scalars5.10.22'!$C612&amp;'Scalars5.10.22'!$D612</f>
        <v>swDust_popWtNorthern Plains2090</v>
      </c>
    </row>
    <row r="613" spans="1:6" x14ac:dyDescent="0.25">
      <c r="A613" s="24">
        <f xml:space="preserve"> ROW( 'Scalars5.10.22'!$A613 ) - ROW( 'Scalars5.10.22'!$A$1 )</f>
        <v>612</v>
      </c>
      <c r="B613" s="26" t="s">
        <v>97</v>
      </c>
      <c r="C613" s="30" t="s">
        <v>131</v>
      </c>
      <c r="D613" s="27">
        <v>2010</v>
      </c>
      <c r="E613" s="28">
        <v>0</v>
      </c>
      <c r="F613" s="29" t="str">
        <f>'Scalars5.10.22'!$B613&amp;'Scalars5.10.22'!$C613&amp;'Scalars5.10.22'!$D613</f>
        <v>swDust_popWtNorthwest2010</v>
      </c>
    </row>
    <row r="614" spans="1:6" x14ac:dyDescent="0.25">
      <c r="A614" s="24">
        <f xml:space="preserve"> ROW( 'Scalars5.10.22'!$A614 ) - ROW( 'Scalars5.10.22'!$A$1 )</f>
        <v>613</v>
      </c>
      <c r="B614" s="26" t="s">
        <v>97</v>
      </c>
      <c r="C614" s="30" t="s">
        <v>131</v>
      </c>
      <c r="D614" s="27">
        <v>2015</v>
      </c>
      <c r="E614" s="28">
        <v>0</v>
      </c>
      <c r="F614" s="29" t="str">
        <f>'Scalars5.10.22'!$B614&amp;'Scalars5.10.22'!$C614&amp;'Scalars5.10.22'!$D614</f>
        <v>swDust_popWtNorthwest2015</v>
      </c>
    </row>
    <row r="615" spans="1:6" x14ac:dyDescent="0.25">
      <c r="A615" s="24">
        <f xml:space="preserve"> ROW( 'Scalars5.10.22'!$A615 ) - ROW( 'Scalars5.10.22'!$A$1 )</f>
        <v>614</v>
      </c>
      <c r="B615" s="26" t="s">
        <v>97</v>
      </c>
      <c r="C615" s="30" t="s">
        <v>131</v>
      </c>
      <c r="D615" s="27">
        <v>2020</v>
      </c>
      <c r="E615" s="28">
        <v>0</v>
      </c>
      <c r="F615" s="29" t="str">
        <f>'Scalars5.10.22'!$B615&amp;'Scalars5.10.22'!$C615&amp;'Scalars5.10.22'!$D615</f>
        <v>swDust_popWtNorthwest2020</v>
      </c>
    </row>
    <row r="616" spans="1:6" x14ac:dyDescent="0.25">
      <c r="A616" s="24">
        <f xml:space="preserve"> ROW( 'Scalars5.10.22'!$A616 ) - ROW( 'Scalars5.10.22'!$A$1 )</f>
        <v>615</v>
      </c>
      <c r="B616" s="26" t="s">
        <v>97</v>
      </c>
      <c r="C616" s="30" t="s">
        <v>131</v>
      </c>
      <c r="D616" s="27">
        <v>2025</v>
      </c>
      <c r="E616" s="28">
        <v>0</v>
      </c>
      <c r="F616" s="29" t="str">
        <f>'Scalars5.10.22'!$B616&amp;'Scalars5.10.22'!$C616&amp;'Scalars5.10.22'!$D616</f>
        <v>swDust_popWtNorthwest2025</v>
      </c>
    </row>
    <row r="617" spans="1:6" x14ac:dyDescent="0.25">
      <c r="A617" s="24">
        <f xml:space="preserve"> ROW( 'Scalars5.10.22'!$A617 ) - ROW( 'Scalars5.10.22'!$A$1 )</f>
        <v>616</v>
      </c>
      <c r="B617" s="26" t="s">
        <v>97</v>
      </c>
      <c r="C617" s="30" t="s">
        <v>131</v>
      </c>
      <c r="D617" s="27">
        <v>2030</v>
      </c>
      <c r="E617" s="28">
        <v>0</v>
      </c>
      <c r="F617" s="29" t="str">
        <f>'Scalars5.10.22'!$B617&amp;'Scalars5.10.22'!$C617&amp;'Scalars5.10.22'!$D617</f>
        <v>swDust_popWtNorthwest2030</v>
      </c>
    </row>
    <row r="618" spans="1:6" x14ac:dyDescent="0.25">
      <c r="A618" s="24">
        <f xml:space="preserve"> ROW( 'Scalars5.10.22'!$A618 ) - ROW( 'Scalars5.10.22'!$A$1 )</f>
        <v>617</v>
      </c>
      <c r="B618" s="26" t="s">
        <v>97</v>
      </c>
      <c r="C618" s="30" t="s">
        <v>131</v>
      </c>
      <c r="D618" s="27">
        <v>2035</v>
      </c>
      <c r="E618" s="28">
        <v>0</v>
      </c>
      <c r="F618" s="29" t="str">
        <f>'Scalars5.10.22'!$B618&amp;'Scalars5.10.22'!$C618&amp;'Scalars5.10.22'!$D618</f>
        <v>swDust_popWtNorthwest2035</v>
      </c>
    </row>
    <row r="619" spans="1:6" x14ac:dyDescent="0.25">
      <c r="A619" s="24">
        <f xml:space="preserve"> ROW( 'Scalars5.10.22'!$A619 ) - ROW( 'Scalars5.10.22'!$A$1 )</f>
        <v>618</v>
      </c>
      <c r="B619" s="26" t="s">
        <v>97</v>
      </c>
      <c r="C619" s="30" t="s">
        <v>131</v>
      </c>
      <c r="D619" s="27">
        <v>2040</v>
      </c>
      <c r="E619" s="28">
        <v>0</v>
      </c>
      <c r="F619" s="29" t="str">
        <f>'Scalars5.10.22'!$B619&amp;'Scalars5.10.22'!$C619&amp;'Scalars5.10.22'!$D619</f>
        <v>swDust_popWtNorthwest2040</v>
      </c>
    </row>
    <row r="620" spans="1:6" x14ac:dyDescent="0.25">
      <c r="A620" s="24">
        <f xml:space="preserve"> ROW( 'Scalars5.10.22'!$A620 ) - ROW( 'Scalars5.10.22'!$A$1 )</f>
        <v>619</v>
      </c>
      <c r="B620" s="26" t="s">
        <v>97</v>
      </c>
      <c r="C620" s="30" t="s">
        <v>131</v>
      </c>
      <c r="D620" s="27">
        <v>2045</v>
      </c>
      <c r="E620" s="28">
        <v>0</v>
      </c>
      <c r="F620" s="29" t="str">
        <f>'Scalars5.10.22'!$B620&amp;'Scalars5.10.22'!$C620&amp;'Scalars5.10.22'!$D620</f>
        <v>swDust_popWtNorthwest2045</v>
      </c>
    </row>
    <row r="621" spans="1:6" x14ac:dyDescent="0.25">
      <c r="A621" s="24">
        <f xml:space="preserve"> ROW( 'Scalars5.10.22'!$A621 ) - ROW( 'Scalars5.10.22'!$A$1 )</f>
        <v>620</v>
      </c>
      <c r="B621" s="26" t="s">
        <v>97</v>
      </c>
      <c r="C621" s="30" t="s">
        <v>131</v>
      </c>
      <c r="D621" s="27">
        <v>2050</v>
      </c>
      <c r="E621" s="28">
        <v>0</v>
      </c>
      <c r="F621" s="29" t="str">
        <f>'Scalars5.10.22'!$B621&amp;'Scalars5.10.22'!$C621&amp;'Scalars5.10.22'!$D621</f>
        <v>swDust_popWtNorthwest2050</v>
      </c>
    </row>
    <row r="622" spans="1:6" x14ac:dyDescent="0.25">
      <c r="A622" s="24">
        <f xml:space="preserve"> ROW( 'Scalars5.10.22'!$A622 ) - ROW( 'Scalars5.10.22'!$A$1 )</f>
        <v>621</v>
      </c>
      <c r="B622" s="26" t="s">
        <v>97</v>
      </c>
      <c r="C622" s="30" t="s">
        <v>131</v>
      </c>
      <c r="D622" s="27">
        <v>2055</v>
      </c>
      <c r="E622" s="28">
        <v>0</v>
      </c>
      <c r="F622" s="29" t="str">
        <f>'Scalars5.10.22'!$B622&amp;'Scalars5.10.22'!$C622&amp;'Scalars5.10.22'!$D622</f>
        <v>swDust_popWtNorthwest2055</v>
      </c>
    </row>
    <row r="623" spans="1:6" x14ac:dyDescent="0.25">
      <c r="A623" s="24">
        <f xml:space="preserve"> ROW( 'Scalars5.10.22'!$A623 ) - ROW( 'Scalars5.10.22'!$A$1 )</f>
        <v>622</v>
      </c>
      <c r="B623" s="26" t="s">
        <v>97</v>
      </c>
      <c r="C623" s="30" t="s">
        <v>131</v>
      </c>
      <c r="D623" s="27">
        <v>2060</v>
      </c>
      <c r="E623" s="28">
        <v>0</v>
      </c>
      <c r="F623" s="29" t="str">
        <f>'Scalars5.10.22'!$B623&amp;'Scalars5.10.22'!$C623&amp;'Scalars5.10.22'!$D623</f>
        <v>swDust_popWtNorthwest2060</v>
      </c>
    </row>
    <row r="624" spans="1:6" x14ac:dyDescent="0.25">
      <c r="A624" s="24">
        <f xml:space="preserve"> ROW( 'Scalars5.10.22'!$A624 ) - ROW( 'Scalars5.10.22'!$A$1 )</f>
        <v>623</v>
      </c>
      <c r="B624" s="26" t="s">
        <v>97</v>
      </c>
      <c r="C624" s="30" t="s">
        <v>131</v>
      </c>
      <c r="D624" s="27">
        <v>2065</v>
      </c>
      <c r="E624" s="28">
        <v>0</v>
      </c>
      <c r="F624" s="29" t="str">
        <f>'Scalars5.10.22'!$B624&amp;'Scalars5.10.22'!$C624&amp;'Scalars5.10.22'!$D624</f>
        <v>swDust_popWtNorthwest2065</v>
      </c>
    </row>
    <row r="625" spans="1:6" x14ac:dyDescent="0.25">
      <c r="A625" s="24">
        <f xml:space="preserve"> ROW( 'Scalars5.10.22'!$A625 ) - ROW( 'Scalars5.10.22'!$A$1 )</f>
        <v>624</v>
      </c>
      <c r="B625" s="26" t="s">
        <v>97</v>
      </c>
      <c r="C625" s="30" t="s">
        <v>131</v>
      </c>
      <c r="D625" s="27">
        <v>2070</v>
      </c>
      <c r="E625" s="28">
        <v>0</v>
      </c>
      <c r="F625" s="29" t="str">
        <f>'Scalars5.10.22'!$B625&amp;'Scalars5.10.22'!$C625&amp;'Scalars5.10.22'!$D625</f>
        <v>swDust_popWtNorthwest2070</v>
      </c>
    </row>
    <row r="626" spans="1:6" x14ac:dyDescent="0.25">
      <c r="A626" s="24">
        <f xml:space="preserve"> ROW( 'Scalars5.10.22'!$A626 ) - ROW( 'Scalars5.10.22'!$A$1 )</f>
        <v>625</v>
      </c>
      <c r="B626" s="26" t="s">
        <v>97</v>
      </c>
      <c r="C626" s="30" t="s">
        <v>131</v>
      </c>
      <c r="D626" s="27">
        <v>2075</v>
      </c>
      <c r="E626" s="28">
        <v>0</v>
      </c>
      <c r="F626" s="29" t="str">
        <f>'Scalars5.10.22'!$B626&amp;'Scalars5.10.22'!$C626&amp;'Scalars5.10.22'!$D626</f>
        <v>swDust_popWtNorthwest2075</v>
      </c>
    </row>
    <row r="627" spans="1:6" x14ac:dyDescent="0.25">
      <c r="A627" s="24">
        <f xml:space="preserve"> ROW( 'Scalars5.10.22'!$A627 ) - ROW( 'Scalars5.10.22'!$A$1 )</f>
        <v>626</v>
      </c>
      <c r="B627" s="26" t="s">
        <v>97</v>
      </c>
      <c r="C627" s="30" t="s">
        <v>131</v>
      </c>
      <c r="D627" s="27">
        <v>2080</v>
      </c>
      <c r="E627" s="28">
        <v>0</v>
      </c>
      <c r="F627" s="29" t="str">
        <f>'Scalars5.10.22'!$B627&amp;'Scalars5.10.22'!$C627&amp;'Scalars5.10.22'!$D627</f>
        <v>swDust_popWtNorthwest2080</v>
      </c>
    </row>
    <row r="628" spans="1:6" x14ac:dyDescent="0.25">
      <c r="A628" s="24">
        <f xml:space="preserve"> ROW( 'Scalars5.10.22'!$A628 ) - ROW( 'Scalars5.10.22'!$A$1 )</f>
        <v>627</v>
      </c>
      <c r="B628" s="26" t="s">
        <v>97</v>
      </c>
      <c r="C628" s="30" t="s">
        <v>131</v>
      </c>
      <c r="D628" s="27">
        <v>2085</v>
      </c>
      <c r="E628" s="28">
        <v>0</v>
      </c>
      <c r="F628" s="29" t="str">
        <f>'Scalars5.10.22'!$B628&amp;'Scalars5.10.22'!$C628&amp;'Scalars5.10.22'!$D628</f>
        <v>swDust_popWtNorthwest2085</v>
      </c>
    </row>
    <row r="629" spans="1:6" x14ac:dyDescent="0.25">
      <c r="A629" s="24">
        <f xml:space="preserve"> ROW( 'Scalars5.10.22'!$A629 ) - ROW( 'Scalars5.10.22'!$A$1 )</f>
        <v>628</v>
      </c>
      <c r="B629" s="26" t="s">
        <v>97</v>
      </c>
      <c r="C629" s="30" t="s">
        <v>131</v>
      </c>
      <c r="D629" s="27">
        <v>2090</v>
      </c>
      <c r="E629" s="28">
        <v>0</v>
      </c>
      <c r="F629" s="29" t="str">
        <f>'Scalars5.10.22'!$B629&amp;'Scalars5.10.22'!$C629&amp;'Scalars5.10.22'!$D629</f>
        <v>swDust_popWtNorthwest2090</v>
      </c>
    </row>
    <row r="630" spans="1:6" x14ac:dyDescent="0.25">
      <c r="A630" s="24">
        <f xml:space="preserve"> ROW( 'Scalars5.10.22'!$A630 ) - ROW( 'Scalars5.10.22'!$A$1 )</f>
        <v>629</v>
      </c>
      <c r="B630" s="26" t="s">
        <v>97</v>
      </c>
      <c r="C630" s="30" t="s">
        <v>132</v>
      </c>
      <c r="D630" s="27">
        <v>2010</v>
      </c>
      <c r="E630" s="28">
        <v>0</v>
      </c>
      <c r="F630" s="29" t="str">
        <f>'Scalars5.10.22'!$B630&amp;'Scalars5.10.22'!$C630&amp;'Scalars5.10.22'!$D630</f>
        <v>swDust_popWtSoutheast2010</v>
      </c>
    </row>
    <row r="631" spans="1:6" x14ac:dyDescent="0.25">
      <c r="A631" s="24">
        <f xml:space="preserve"> ROW( 'Scalars5.10.22'!$A631 ) - ROW( 'Scalars5.10.22'!$A$1 )</f>
        <v>630</v>
      </c>
      <c r="B631" s="26" t="s">
        <v>97</v>
      </c>
      <c r="C631" s="30" t="s">
        <v>132</v>
      </c>
      <c r="D631" s="27">
        <v>2015</v>
      </c>
      <c r="E631" s="28">
        <v>0</v>
      </c>
      <c r="F631" s="29" t="str">
        <f>'Scalars5.10.22'!$B631&amp;'Scalars5.10.22'!$C631&amp;'Scalars5.10.22'!$D631</f>
        <v>swDust_popWtSoutheast2015</v>
      </c>
    </row>
    <row r="632" spans="1:6" x14ac:dyDescent="0.25">
      <c r="A632" s="24">
        <f xml:space="preserve"> ROW( 'Scalars5.10.22'!$A632 ) - ROW( 'Scalars5.10.22'!$A$1 )</f>
        <v>631</v>
      </c>
      <c r="B632" s="26" t="s">
        <v>97</v>
      </c>
      <c r="C632" s="30" t="s">
        <v>132</v>
      </c>
      <c r="D632" s="27">
        <v>2020</v>
      </c>
      <c r="E632" s="28">
        <v>0</v>
      </c>
      <c r="F632" s="29" t="str">
        <f>'Scalars5.10.22'!$B632&amp;'Scalars5.10.22'!$C632&amp;'Scalars5.10.22'!$D632</f>
        <v>swDust_popWtSoutheast2020</v>
      </c>
    </row>
    <row r="633" spans="1:6" x14ac:dyDescent="0.25">
      <c r="A633" s="24">
        <f xml:space="preserve"> ROW( 'Scalars5.10.22'!$A633 ) - ROW( 'Scalars5.10.22'!$A$1 )</f>
        <v>632</v>
      </c>
      <c r="B633" s="26" t="s">
        <v>97</v>
      </c>
      <c r="C633" s="30" t="s">
        <v>132</v>
      </c>
      <c r="D633" s="27">
        <v>2025</v>
      </c>
      <c r="E633" s="28">
        <v>0</v>
      </c>
      <c r="F633" s="29" t="str">
        <f>'Scalars5.10.22'!$B633&amp;'Scalars5.10.22'!$C633&amp;'Scalars5.10.22'!$D633</f>
        <v>swDust_popWtSoutheast2025</v>
      </c>
    </row>
    <row r="634" spans="1:6" x14ac:dyDescent="0.25">
      <c r="A634" s="24">
        <f xml:space="preserve"> ROW( 'Scalars5.10.22'!$A634 ) - ROW( 'Scalars5.10.22'!$A$1 )</f>
        <v>633</v>
      </c>
      <c r="B634" s="26" t="s">
        <v>97</v>
      </c>
      <c r="C634" s="30" t="s">
        <v>132</v>
      </c>
      <c r="D634" s="27">
        <v>2030</v>
      </c>
      <c r="E634" s="28">
        <v>0</v>
      </c>
      <c r="F634" s="29" t="str">
        <f>'Scalars5.10.22'!$B634&amp;'Scalars5.10.22'!$C634&amp;'Scalars5.10.22'!$D634</f>
        <v>swDust_popWtSoutheast2030</v>
      </c>
    </row>
    <row r="635" spans="1:6" x14ac:dyDescent="0.25">
      <c r="A635" s="24">
        <f xml:space="preserve"> ROW( 'Scalars5.10.22'!$A635 ) - ROW( 'Scalars5.10.22'!$A$1 )</f>
        <v>634</v>
      </c>
      <c r="B635" s="26" t="s">
        <v>97</v>
      </c>
      <c r="C635" s="30" t="s">
        <v>132</v>
      </c>
      <c r="D635" s="27">
        <v>2035</v>
      </c>
      <c r="E635" s="28">
        <v>0</v>
      </c>
      <c r="F635" s="29" t="str">
        <f>'Scalars5.10.22'!$B635&amp;'Scalars5.10.22'!$C635&amp;'Scalars5.10.22'!$D635</f>
        <v>swDust_popWtSoutheast2035</v>
      </c>
    </row>
    <row r="636" spans="1:6" x14ac:dyDescent="0.25">
      <c r="A636" s="24">
        <f xml:space="preserve"> ROW( 'Scalars5.10.22'!$A636 ) - ROW( 'Scalars5.10.22'!$A$1 )</f>
        <v>635</v>
      </c>
      <c r="B636" s="26" t="s">
        <v>97</v>
      </c>
      <c r="C636" s="30" t="s">
        <v>132</v>
      </c>
      <c r="D636" s="27">
        <v>2040</v>
      </c>
      <c r="E636" s="28">
        <v>0</v>
      </c>
      <c r="F636" s="29" t="str">
        <f>'Scalars5.10.22'!$B636&amp;'Scalars5.10.22'!$C636&amp;'Scalars5.10.22'!$D636</f>
        <v>swDust_popWtSoutheast2040</v>
      </c>
    </row>
    <row r="637" spans="1:6" x14ac:dyDescent="0.25">
      <c r="A637" s="24">
        <f xml:space="preserve"> ROW( 'Scalars5.10.22'!$A637 ) - ROW( 'Scalars5.10.22'!$A$1 )</f>
        <v>636</v>
      </c>
      <c r="B637" s="26" t="s">
        <v>97</v>
      </c>
      <c r="C637" s="30" t="s">
        <v>132</v>
      </c>
      <c r="D637" s="27">
        <v>2045</v>
      </c>
      <c r="E637" s="28">
        <v>0</v>
      </c>
      <c r="F637" s="29" t="str">
        <f>'Scalars5.10.22'!$B637&amp;'Scalars5.10.22'!$C637&amp;'Scalars5.10.22'!$D637</f>
        <v>swDust_popWtSoutheast2045</v>
      </c>
    </row>
    <row r="638" spans="1:6" x14ac:dyDescent="0.25">
      <c r="A638" s="24">
        <f xml:space="preserve"> ROW( 'Scalars5.10.22'!$A638 ) - ROW( 'Scalars5.10.22'!$A$1 )</f>
        <v>637</v>
      </c>
      <c r="B638" s="26" t="s">
        <v>97</v>
      </c>
      <c r="C638" s="30" t="s">
        <v>132</v>
      </c>
      <c r="D638" s="27">
        <v>2050</v>
      </c>
      <c r="E638" s="28">
        <v>0</v>
      </c>
      <c r="F638" s="29" t="str">
        <f>'Scalars5.10.22'!$B638&amp;'Scalars5.10.22'!$C638&amp;'Scalars5.10.22'!$D638</f>
        <v>swDust_popWtSoutheast2050</v>
      </c>
    </row>
    <row r="639" spans="1:6" x14ac:dyDescent="0.25">
      <c r="A639" s="24">
        <f xml:space="preserve"> ROW( 'Scalars5.10.22'!$A639 ) - ROW( 'Scalars5.10.22'!$A$1 )</f>
        <v>638</v>
      </c>
      <c r="B639" s="26" t="s">
        <v>97</v>
      </c>
      <c r="C639" s="30" t="s">
        <v>132</v>
      </c>
      <c r="D639" s="27">
        <v>2055</v>
      </c>
      <c r="E639" s="28">
        <v>0</v>
      </c>
      <c r="F639" s="29" t="str">
        <f>'Scalars5.10.22'!$B639&amp;'Scalars5.10.22'!$C639&amp;'Scalars5.10.22'!$D639</f>
        <v>swDust_popWtSoutheast2055</v>
      </c>
    </row>
    <row r="640" spans="1:6" x14ac:dyDescent="0.25">
      <c r="A640" s="24">
        <f xml:space="preserve"> ROW( 'Scalars5.10.22'!$A640 ) - ROW( 'Scalars5.10.22'!$A$1 )</f>
        <v>639</v>
      </c>
      <c r="B640" s="26" t="s">
        <v>97</v>
      </c>
      <c r="C640" s="30" t="s">
        <v>132</v>
      </c>
      <c r="D640" s="27">
        <v>2060</v>
      </c>
      <c r="E640" s="28">
        <v>0</v>
      </c>
      <c r="F640" s="29" t="str">
        <f>'Scalars5.10.22'!$B640&amp;'Scalars5.10.22'!$C640&amp;'Scalars5.10.22'!$D640</f>
        <v>swDust_popWtSoutheast2060</v>
      </c>
    </row>
    <row r="641" spans="1:6" x14ac:dyDescent="0.25">
      <c r="A641" s="24">
        <f xml:space="preserve"> ROW( 'Scalars5.10.22'!$A641 ) - ROW( 'Scalars5.10.22'!$A$1 )</f>
        <v>640</v>
      </c>
      <c r="B641" s="26" t="s">
        <v>97</v>
      </c>
      <c r="C641" s="30" t="s">
        <v>132</v>
      </c>
      <c r="D641" s="27">
        <v>2065</v>
      </c>
      <c r="E641" s="28">
        <v>0</v>
      </c>
      <c r="F641" s="29" t="str">
        <f>'Scalars5.10.22'!$B641&amp;'Scalars5.10.22'!$C641&amp;'Scalars5.10.22'!$D641</f>
        <v>swDust_popWtSoutheast2065</v>
      </c>
    </row>
    <row r="642" spans="1:6" x14ac:dyDescent="0.25">
      <c r="A642" s="24">
        <f xml:space="preserve"> ROW( 'Scalars5.10.22'!$A642 ) - ROW( 'Scalars5.10.22'!$A$1 )</f>
        <v>641</v>
      </c>
      <c r="B642" s="26" t="s">
        <v>97</v>
      </c>
      <c r="C642" s="30" t="s">
        <v>132</v>
      </c>
      <c r="D642" s="27">
        <v>2070</v>
      </c>
      <c r="E642" s="28">
        <v>0</v>
      </c>
      <c r="F642" s="29" t="str">
        <f>'Scalars5.10.22'!$B642&amp;'Scalars5.10.22'!$C642&amp;'Scalars5.10.22'!$D642</f>
        <v>swDust_popWtSoutheast2070</v>
      </c>
    </row>
    <row r="643" spans="1:6" x14ac:dyDescent="0.25">
      <c r="A643" s="24">
        <f xml:space="preserve"> ROW( 'Scalars5.10.22'!$A643 ) - ROW( 'Scalars5.10.22'!$A$1 )</f>
        <v>642</v>
      </c>
      <c r="B643" s="26" t="s">
        <v>97</v>
      </c>
      <c r="C643" s="30" t="s">
        <v>132</v>
      </c>
      <c r="D643" s="27">
        <v>2075</v>
      </c>
      <c r="E643" s="28">
        <v>0</v>
      </c>
      <c r="F643" s="29" t="str">
        <f>'Scalars5.10.22'!$B643&amp;'Scalars5.10.22'!$C643&amp;'Scalars5.10.22'!$D643</f>
        <v>swDust_popWtSoutheast2075</v>
      </c>
    </row>
    <row r="644" spans="1:6" x14ac:dyDescent="0.25">
      <c r="A644" s="24">
        <f xml:space="preserve"> ROW( 'Scalars5.10.22'!$A644 ) - ROW( 'Scalars5.10.22'!$A$1 )</f>
        <v>643</v>
      </c>
      <c r="B644" s="26" t="s">
        <v>97</v>
      </c>
      <c r="C644" s="30" t="s">
        <v>132</v>
      </c>
      <c r="D644" s="27">
        <v>2080</v>
      </c>
      <c r="E644" s="28">
        <v>0</v>
      </c>
      <c r="F644" s="29" t="str">
        <f>'Scalars5.10.22'!$B644&amp;'Scalars5.10.22'!$C644&amp;'Scalars5.10.22'!$D644</f>
        <v>swDust_popWtSoutheast2080</v>
      </c>
    </row>
    <row r="645" spans="1:6" x14ac:dyDescent="0.25">
      <c r="A645" s="24">
        <f xml:space="preserve"> ROW( 'Scalars5.10.22'!$A645 ) - ROW( 'Scalars5.10.22'!$A$1 )</f>
        <v>644</v>
      </c>
      <c r="B645" s="26" t="s">
        <v>97</v>
      </c>
      <c r="C645" s="30" t="s">
        <v>132</v>
      </c>
      <c r="D645" s="27">
        <v>2085</v>
      </c>
      <c r="E645" s="28">
        <v>0</v>
      </c>
      <c r="F645" s="29" t="str">
        <f>'Scalars5.10.22'!$B645&amp;'Scalars5.10.22'!$C645&amp;'Scalars5.10.22'!$D645</f>
        <v>swDust_popWtSoutheast2085</v>
      </c>
    </row>
    <row r="646" spans="1:6" x14ac:dyDescent="0.25">
      <c r="A646" s="24">
        <f xml:space="preserve"> ROW( 'Scalars5.10.22'!$A646 ) - ROW( 'Scalars5.10.22'!$A$1 )</f>
        <v>645</v>
      </c>
      <c r="B646" s="26" t="s">
        <v>97</v>
      </c>
      <c r="C646" s="30" t="s">
        <v>132</v>
      </c>
      <c r="D646" s="27">
        <v>2090</v>
      </c>
      <c r="E646" s="28">
        <v>0</v>
      </c>
      <c r="F646" s="29" t="str">
        <f>'Scalars5.10.22'!$B646&amp;'Scalars5.10.22'!$C646&amp;'Scalars5.10.22'!$D646</f>
        <v>swDust_popWtSoutheast2090</v>
      </c>
    </row>
    <row r="647" spans="1:6" x14ac:dyDescent="0.25">
      <c r="A647" s="24">
        <f xml:space="preserve"> ROW( 'Scalars5.10.22'!$A647 ) - ROW( 'Scalars5.10.22'!$A$1 )</f>
        <v>646</v>
      </c>
      <c r="B647" s="26" t="s">
        <v>97</v>
      </c>
      <c r="C647" s="30" t="s">
        <v>133</v>
      </c>
      <c r="D647" s="27">
        <v>2010</v>
      </c>
      <c r="E647" s="28">
        <v>0</v>
      </c>
      <c r="F647" s="29" t="str">
        <f>'Scalars5.10.22'!$B647&amp;'Scalars5.10.22'!$C647&amp;'Scalars5.10.22'!$D647</f>
        <v>swDust_popWtSouthern Plains2010</v>
      </c>
    </row>
    <row r="648" spans="1:6" x14ac:dyDescent="0.25">
      <c r="A648" s="24">
        <f xml:space="preserve"> ROW( 'Scalars5.10.22'!$A648 ) - ROW( 'Scalars5.10.22'!$A$1 )</f>
        <v>647</v>
      </c>
      <c r="B648" s="26" t="s">
        <v>97</v>
      </c>
      <c r="C648" s="30" t="s">
        <v>133</v>
      </c>
      <c r="D648" s="27">
        <v>2015</v>
      </c>
      <c r="E648" s="28">
        <v>0</v>
      </c>
      <c r="F648" s="29" t="str">
        <f>'Scalars5.10.22'!$B648&amp;'Scalars5.10.22'!$C648&amp;'Scalars5.10.22'!$D648</f>
        <v>swDust_popWtSouthern Plains2015</v>
      </c>
    </row>
    <row r="649" spans="1:6" x14ac:dyDescent="0.25">
      <c r="A649" s="24">
        <f xml:space="preserve"> ROW( 'Scalars5.10.22'!$A649 ) - ROW( 'Scalars5.10.22'!$A$1 )</f>
        <v>648</v>
      </c>
      <c r="B649" s="26" t="s">
        <v>97</v>
      </c>
      <c r="C649" s="30" t="s">
        <v>133</v>
      </c>
      <c r="D649" s="27">
        <v>2020</v>
      </c>
      <c r="E649" s="28">
        <v>0</v>
      </c>
      <c r="F649" s="29" t="str">
        <f>'Scalars5.10.22'!$B649&amp;'Scalars5.10.22'!$C649&amp;'Scalars5.10.22'!$D649</f>
        <v>swDust_popWtSouthern Plains2020</v>
      </c>
    </row>
    <row r="650" spans="1:6" x14ac:dyDescent="0.25">
      <c r="A650" s="24">
        <f xml:space="preserve"> ROW( 'Scalars5.10.22'!$A650 ) - ROW( 'Scalars5.10.22'!$A$1 )</f>
        <v>649</v>
      </c>
      <c r="B650" s="26" t="s">
        <v>97</v>
      </c>
      <c r="C650" s="30" t="s">
        <v>133</v>
      </c>
      <c r="D650" s="27">
        <v>2025</v>
      </c>
      <c r="E650" s="28">
        <v>0</v>
      </c>
      <c r="F650" s="29" t="str">
        <f>'Scalars5.10.22'!$B650&amp;'Scalars5.10.22'!$C650&amp;'Scalars5.10.22'!$D650</f>
        <v>swDust_popWtSouthern Plains2025</v>
      </c>
    </row>
    <row r="651" spans="1:6" x14ac:dyDescent="0.25">
      <c r="A651" s="24">
        <f xml:space="preserve"> ROW( 'Scalars5.10.22'!$A651 ) - ROW( 'Scalars5.10.22'!$A$1 )</f>
        <v>650</v>
      </c>
      <c r="B651" s="26" t="s">
        <v>97</v>
      </c>
      <c r="C651" s="30" t="s">
        <v>133</v>
      </c>
      <c r="D651" s="27">
        <v>2030</v>
      </c>
      <c r="E651" s="28">
        <v>0</v>
      </c>
      <c r="F651" s="29" t="str">
        <f>'Scalars5.10.22'!$B651&amp;'Scalars5.10.22'!$C651&amp;'Scalars5.10.22'!$D651</f>
        <v>swDust_popWtSouthern Plains2030</v>
      </c>
    </row>
    <row r="652" spans="1:6" x14ac:dyDescent="0.25">
      <c r="A652" s="24">
        <f xml:space="preserve"> ROW( 'Scalars5.10.22'!$A652 ) - ROW( 'Scalars5.10.22'!$A$1 )</f>
        <v>651</v>
      </c>
      <c r="B652" s="26" t="s">
        <v>97</v>
      </c>
      <c r="C652" s="30" t="s">
        <v>133</v>
      </c>
      <c r="D652" s="27">
        <v>2035</v>
      </c>
      <c r="E652" s="28">
        <v>0</v>
      </c>
      <c r="F652" s="29" t="str">
        <f>'Scalars5.10.22'!$B652&amp;'Scalars5.10.22'!$C652&amp;'Scalars5.10.22'!$D652</f>
        <v>swDust_popWtSouthern Plains2035</v>
      </c>
    </row>
    <row r="653" spans="1:6" x14ac:dyDescent="0.25">
      <c r="A653" s="24">
        <f xml:space="preserve"> ROW( 'Scalars5.10.22'!$A653 ) - ROW( 'Scalars5.10.22'!$A$1 )</f>
        <v>652</v>
      </c>
      <c r="B653" s="26" t="s">
        <v>97</v>
      </c>
      <c r="C653" s="30" t="s">
        <v>133</v>
      </c>
      <c r="D653" s="27">
        <v>2040</v>
      </c>
      <c r="E653" s="28">
        <v>0</v>
      </c>
      <c r="F653" s="29" t="str">
        <f>'Scalars5.10.22'!$B653&amp;'Scalars5.10.22'!$C653&amp;'Scalars5.10.22'!$D653</f>
        <v>swDust_popWtSouthern Plains2040</v>
      </c>
    </row>
    <row r="654" spans="1:6" x14ac:dyDescent="0.25">
      <c r="A654" s="24">
        <f xml:space="preserve"> ROW( 'Scalars5.10.22'!$A654 ) - ROW( 'Scalars5.10.22'!$A$1 )</f>
        <v>653</v>
      </c>
      <c r="B654" s="26" t="s">
        <v>97</v>
      </c>
      <c r="C654" s="30" t="s">
        <v>133</v>
      </c>
      <c r="D654" s="27">
        <v>2045</v>
      </c>
      <c r="E654" s="28">
        <v>0</v>
      </c>
      <c r="F654" s="29" t="str">
        <f>'Scalars5.10.22'!$B654&amp;'Scalars5.10.22'!$C654&amp;'Scalars5.10.22'!$D654</f>
        <v>swDust_popWtSouthern Plains2045</v>
      </c>
    </row>
    <row r="655" spans="1:6" x14ac:dyDescent="0.25">
      <c r="A655" s="24">
        <f xml:space="preserve"> ROW( 'Scalars5.10.22'!$A655 ) - ROW( 'Scalars5.10.22'!$A$1 )</f>
        <v>654</v>
      </c>
      <c r="B655" s="26" t="s">
        <v>97</v>
      </c>
      <c r="C655" s="30" t="s">
        <v>133</v>
      </c>
      <c r="D655" s="27">
        <v>2050</v>
      </c>
      <c r="E655" s="28">
        <v>0</v>
      </c>
      <c r="F655" s="29" t="str">
        <f>'Scalars5.10.22'!$B655&amp;'Scalars5.10.22'!$C655&amp;'Scalars5.10.22'!$D655</f>
        <v>swDust_popWtSouthern Plains2050</v>
      </c>
    </row>
    <row r="656" spans="1:6" x14ac:dyDescent="0.25">
      <c r="A656" s="24">
        <f xml:space="preserve"> ROW( 'Scalars5.10.22'!$A656 ) - ROW( 'Scalars5.10.22'!$A$1 )</f>
        <v>655</v>
      </c>
      <c r="B656" s="26" t="s">
        <v>97</v>
      </c>
      <c r="C656" s="30" t="s">
        <v>133</v>
      </c>
      <c r="D656" s="27">
        <v>2055</v>
      </c>
      <c r="E656" s="28">
        <v>0</v>
      </c>
      <c r="F656" s="29" t="str">
        <f>'Scalars5.10.22'!$B656&amp;'Scalars5.10.22'!$C656&amp;'Scalars5.10.22'!$D656</f>
        <v>swDust_popWtSouthern Plains2055</v>
      </c>
    </row>
    <row r="657" spans="1:6" x14ac:dyDescent="0.25">
      <c r="A657" s="24">
        <f xml:space="preserve"> ROW( 'Scalars5.10.22'!$A657 ) - ROW( 'Scalars5.10.22'!$A$1 )</f>
        <v>656</v>
      </c>
      <c r="B657" s="26" t="s">
        <v>97</v>
      </c>
      <c r="C657" s="30" t="s">
        <v>133</v>
      </c>
      <c r="D657" s="27">
        <v>2060</v>
      </c>
      <c r="E657" s="28">
        <v>0</v>
      </c>
      <c r="F657" s="29" t="str">
        <f>'Scalars5.10.22'!$B657&amp;'Scalars5.10.22'!$C657&amp;'Scalars5.10.22'!$D657</f>
        <v>swDust_popWtSouthern Plains2060</v>
      </c>
    </row>
    <row r="658" spans="1:6" x14ac:dyDescent="0.25">
      <c r="A658" s="24">
        <f xml:space="preserve"> ROW( 'Scalars5.10.22'!$A658 ) - ROW( 'Scalars5.10.22'!$A$1 )</f>
        <v>657</v>
      </c>
      <c r="B658" s="26" t="s">
        <v>97</v>
      </c>
      <c r="C658" s="30" t="s">
        <v>133</v>
      </c>
      <c r="D658" s="27">
        <v>2065</v>
      </c>
      <c r="E658" s="28">
        <v>0</v>
      </c>
      <c r="F658" s="29" t="str">
        <f>'Scalars5.10.22'!$B658&amp;'Scalars5.10.22'!$C658&amp;'Scalars5.10.22'!$D658</f>
        <v>swDust_popWtSouthern Plains2065</v>
      </c>
    </row>
    <row r="659" spans="1:6" x14ac:dyDescent="0.25">
      <c r="A659" s="24">
        <f xml:space="preserve"> ROW( 'Scalars5.10.22'!$A659 ) - ROW( 'Scalars5.10.22'!$A$1 )</f>
        <v>658</v>
      </c>
      <c r="B659" s="26" t="s">
        <v>97</v>
      </c>
      <c r="C659" s="30" t="s">
        <v>133</v>
      </c>
      <c r="D659" s="27">
        <v>2070</v>
      </c>
      <c r="E659" s="28">
        <v>0</v>
      </c>
      <c r="F659" s="29" t="str">
        <f>'Scalars5.10.22'!$B659&amp;'Scalars5.10.22'!$C659&amp;'Scalars5.10.22'!$D659</f>
        <v>swDust_popWtSouthern Plains2070</v>
      </c>
    </row>
    <row r="660" spans="1:6" x14ac:dyDescent="0.25">
      <c r="A660" s="24">
        <f xml:space="preserve"> ROW( 'Scalars5.10.22'!$A660 ) - ROW( 'Scalars5.10.22'!$A$1 )</f>
        <v>659</v>
      </c>
      <c r="B660" s="26" t="s">
        <v>97</v>
      </c>
      <c r="C660" s="30" t="s">
        <v>133</v>
      </c>
      <c r="D660" s="27">
        <v>2075</v>
      </c>
      <c r="E660" s="28">
        <v>0</v>
      </c>
      <c r="F660" s="29" t="str">
        <f>'Scalars5.10.22'!$B660&amp;'Scalars5.10.22'!$C660&amp;'Scalars5.10.22'!$D660</f>
        <v>swDust_popWtSouthern Plains2075</v>
      </c>
    </row>
    <row r="661" spans="1:6" x14ac:dyDescent="0.25">
      <c r="A661" s="24">
        <f xml:space="preserve"> ROW( 'Scalars5.10.22'!$A661 ) - ROW( 'Scalars5.10.22'!$A$1 )</f>
        <v>660</v>
      </c>
      <c r="B661" s="26" t="s">
        <v>97</v>
      </c>
      <c r="C661" s="30" t="s">
        <v>133</v>
      </c>
      <c r="D661" s="27">
        <v>2080</v>
      </c>
      <c r="E661" s="28">
        <v>0</v>
      </c>
      <c r="F661" s="29" t="str">
        <f>'Scalars5.10.22'!$B661&amp;'Scalars5.10.22'!$C661&amp;'Scalars5.10.22'!$D661</f>
        <v>swDust_popWtSouthern Plains2080</v>
      </c>
    </row>
    <row r="662" spans="1:6" x14ac:dyDescent="0.25">
      <c r="A662" s="24">
        <f xml:space="preserve"> ROW( 'Scalars5.10.22'!$A662 ) - ROW( 'Scalars5.10.22'!$A$1 )</f>
        <v>661</v>
      </c>
      <c r="B662" s="26" t="s">
        <v>97</v>
      </c>
      <c r="C662" s="30" t="s">
        <v>133</v>
      </c>
      <c r="D662" s="27">
        <v>2085</v>
      </c>
      <c r="E662" s="28">
        <v>0</v>
      </c>
      <c r="F662" s="29" t="str">
        <f>'Scalars5.10.22'!$B662&amp;'Scalars5.10.22'!$C662&amp;'Scalars5.10.22'!$D662</f>
        <v>swDust_popWtSouthern Plains2085</v>
      </c>
    </row>
    <row r="663" spans="1:6" x14ac:dyDescent="0.25">
      <c r="A663" s="24">
        <f xml:space="preserve"> ROW( 'Scalars5.10.22'!$A663 ) - ROW( 'Scalars5.10.22'!$A$1 )</f>
        <v>662</v>
      </c>
      <c r="B663" s="26" t="s">
        <v>97</v>
      </c>
      <c r="C663" s="30" t="s">
        <v>133</v>
      </c>
      <c r="D663" s="27">
        <v>2090</v>
      </c>
      <c r="E663" s="28">
        <v>0</v>
      </c>
      <c r="F663" s="29" t="str">
        <f>'Scalars5.10.22'!$B663&amp;'Scalars5.10.22'!$C663&amp;'Scalars5.10.22'!$D663</f>
        <v>swDust_popWtSouthern Plains2090</v>
      </c>
    </row>
    <row r="664" spans="1:6" x14ac:dyDescent="0.25">
      <c r="A664" s="24">
        <f xml:space="preserve"> ROW( 'Scalars5.10.22'!$A664 ) - ROW( 'Scalars5.10.22'!$A$1 )</f>
        <v>663</v>
      </c>
      <c r="B664" s="26" t="s">
        <v>97</v>
      </c>
      <c r="C664" s="30" t="s">
        <v>134</v>
      </c>
      <c r="D664" s="27">
        <v>2010</v>
      </c>
      <c r="E664" s="28">
        <v>0.28841353578041828</v>
      </c>
      <c r="F664" s="29" t="str">
        <f>'Scalars5.10.22'!$B664&amp;'Scalars5.10.22'!$C664&amp;'Scalars5.10.22'!$D664</f>
        <v>swDust_popWtSouthwest2010</v>
      </c>
    </row>
    <row r="665" spans="1:6" x14ac:dyDescent="0.25">
      <c r="A665" s="24">
        <f xml:space="preserve"> ROW( 'Scalars5.10.22'!$A665 ) - ROW( 'Scalars5.10.22'!$A$1 )</f>
        <v>664</v>
      </c>
      <c r="B665" s="26" t="s">
        <v>97</v>
      </c>
      <c r="C665" s="30" t="s">
        <v>134</v>
      </c>
      <c r="D665" s="27">
        <v>2015</v>
      </c>
      <c r="E665" s="28">
        <v>0.2843388596713351</v>
      </c>
      <c r="F665" s="29" t="str">
        <f>'Scalars5.10.22'!$B665&amp;'Scalars5.10.22'!$C665&amp;'Scalars5.10.22'!$D665</f>
        <v>swDust_popWtSouthwest2015</v>
      </c>
    </row>
    <row r="666" spans="1:6" x14ac:dyDescent="0.25">
      <c r="A666" s="24">
        <f xml:space="preserve"> ROW( 'Scalars5.10.22'!$A666 ) - ROW( 'Scalars5.10.22'!$A$1 )</f>
        <v>665</v>
      </c>
      <c r="B666" s="26" t="s">
        <v>97</v>
      </c>
      <c r="C666" s="30" t="s">
        <v>134</v>
      </c>
      <c r="D666" s="27">
        <v>2020</v>
      </c>
      <c r="E666" s="28">
        <v>0.28165345560572275</v>
      </c>
      <c r="F666" s="29" t="str">
        <f>'Scalars5.10.22'!$B666&amp;'Scalars5.10.22'!$C666&amp;'Scalars5.10.22'!$D666</f>
        <v>swDust_popWtSouthwest2020</v>
      </c>
    </row>
    <row r="667" spans="1:6" x14ac:dyDescent="0.25">
      <c r="A667" s="24">
        <f xml:space="preserve"> ROW( 'Scalars5.10.22'!$A667 ) - ROW( 'Scalars5.10.22'!$A$1 )</f>
        <v>666</v>
      </c>
      <c r="B667" s="26" t="s">
        <v>97</v>
      </c>
      <c r="C667" s="30" t="s">
        <v>134</v>
      </c>
      <c r="D667" s="27">
        <v>2025</v>
      </c>
      <c r="E667" s="28">
        <v>0.27956542030554921</v>
      </c>
      <c r="F667" s="29" t="str">
        <f>'Scalars5.10.22'!$B667&amp;'Scalars5.10.22'!$C667&amp;'Scalars5.10.22'!$D667</f>
        <v>swDust_popWtSouthwest2025</v>
      </c>
    </row>
    <row r="668" spans="1:6" x14ac:dyDescent="0.25">
      <c r="A668" s="24">
        <f xml:space="preserve"> ROW( 'Scalars5.10.22'!$A668 ) - ROW( 'Scalars5.10.22'!$A$1 )</f>
        <v>667</v>
      </c>
      <c r="B668" s="26" t="s">
        <v>97</v>
      </c>
      <c r="C668" s="30" t="s">
        <v>134</v>
      </c>
      <c r="D668" s="27">
        <v>2030</v>
      </c>
      <c r="E668" s="28">
        <v>0.27808390857933568</v>
      </c>
      <c r="F668" s="29" t="str">
        <f>'Scalars5.10.22'!$B668&amp;'Scalars5.10.22'!$C668&amp;'Scalars5.10.22'!$D668</f>
        <v>swDust_popWtSouthwest2030</v>
      </c>
    </row>
    <row r="669" spans="1:6" x14ac:dyDescent="0.25">
      <c r="A669" s="24">
        <f xml:space="preserve"> ROW( 'Scalars5.10.22'!$A669 ) - ROW( 'Scalars5.10.22'!$A$1 )</f>
        <v>668</v>
      </c>
      <c r="B669" s="26" t="s">
        <v>97</v>
      </c>
      <c r="C669" s="30" t="s">
        <v>134</v>
      </c>
      <c r="D669" s="27">
        <v>2035</v>
      </c>
      <c r="E669" s="28">
        <v>0.27582658158789897</v>
      </c>
      <c r="F669" s="29" t="str">
        <f>'Scalars5.10.22'!$B669&amp;'Scalars5.10.22'!$C669&amp;'Scalars5.10.22'!$D669</f>
        <v>swDust_popWtSouthwest2035</v>
      </c>
    </row>
    <row r="670" spans="1:6" x14ac:dyDescent="0.25">
      <c r="A670" s="24">
        <f xml:space="preserve"> ROW( 'Scalars5.10.22'!$A670 ) - ROW( 'Scalars5.10.22'!$A$1 )</f>
        <v>669</v>
      </c>
      <c r="B670" s="26" t="s">
        <v>97</v>
      </c>
      <c r="C670" s="30" t="s">
        <v>134</v>
      </c>
      <c r="D670" s="27">
        <v>2040</v>
      </c>
      <c r="E670" s="28">
        <v>0.27435949184426439</v>
      </c>
      <c r="F670" s="29" t="str">
        <f>'Scalars5.10.22'!$B670&amp;'Scalars5.10.22'!$C670&amp;'Scalars5.10.22'!$D670</f>
        <v>swDust_popWtSouthwest2040</v>
      </c>
    </row>
    <row r="671" spans="1:6" x14ac:dyDescent="0.25">
      <c r="A671" s="24">
        <f xml:space="preserve"> ROW( 'Scalars5.10.22'!$A671 ) - ROW( 'Scalars5.10.22'!$A$1 )</f>
        <v>670</v>
      </c>
      <c r="B671" s="26" t="s">
        <v>97</v>
      </c>
      <c r="C671" s="30" t="s">
        <v>134</v>
      </c>
      <c r="D671" s="27">
        <v>2045</v>
      </c>
      <c r="E671" s="28">
        <v>0.27358629817071373</v>
      </c>
      <c r="F671" s="29" t="str">
        <f>'Scalars5.10.22'!$B671&amp;'Scalars5.10.22'!$C671&amp;'Scalars5.10.22'!$D671</f>
        <v>swDust_popWtSouthwest2045</v>
      </c>
    </row>
    <row r="672" spans="1:6" x14ac:dyDescent="0.25">
      <c r="A672" s="24">
        <f xml:space="preserve"> ROW( 'Scalars5.10.22'!$A672 ) - ROW( 'Scalars5.10.22'!$A$1 )</f>
        <v>671</v>
      </c>
      <c r="B672" s="26" t="s">
        <v>97</v>
      </c>
      <c r="C672" s="30" t="s">
        <v>134</v>
      </c>
      <c r="D672" s="27">
        <v>2050</v>
      </c>
      <c r="E672" s="28">
        <v>0.27328145190799019</v>
      </c>
      <c r="F672" s="29" t="str">
        <f>'Scalars5.10.22'!$B672&amp;'Scalars5.10.22'!$C672&amp;'Scalars5.10.22'!$D672</f>
        <v>swDust_popWtSouthwest2050</v>
      </c>
    </row>
    <row r="673" spans="1:6" x14ac:dyDescent="0.25">
      <c r="A673" s="24">
        <f xml:space="preserve"> ROW( 'Scalars5.10.22'!$A673 ) - ROW( 'Scalars5.10.22'!$A$1 )</f>
        <v>672</v>
      </c>
      <c r="B673" s="26" t="s">
        <v>97</v>
      </c>
      <c r="C673" s="30" t="s">
        <v>134</v>
      </c>
      <c r="D673" s="27">
        <v>2055</v>
      </c>
      <c r="E673" s="28">
        <v>0.27261352454488891</v>
      </c>
      <c r="F673" s="29" t="str">
        <f>'Scalars5.10.22'!$B673&amp;'Scalars5.10.22'!$C673&amp;'Scalars5.10.22'!$D673</f>
        <v>swDust_popWtSouthwest2055</v>
      </c>
    </row>
    <row r="674" spans="1:6" x14ac:dyDescent="0.25">
      <c r="A674" s="24">
        <f xml:space="preserve"> ROW( 'Scalars5.10.22'!$A674 ) - ROW( 'Scalars5.10.22'!$A$1 )</f>
        <v>673</v>
      </c>
      <c r="B674" s="26" t="s">
        <v>97</v>
      </c>
      <c r="C674" s="30" t="s">
        <v>134</v>
      </c>
      <c r="D674" s="27">
        <v>2060</v>
      </c>
      <c r="E674" s="28">
        <v>0.27209805323078651</v>
      </c>
      <c r="F674" s="29" t="str">
        <f>'Scalars5.10.22'!$B674&amp;'Scalars5.10.22'!$C674&amp;'Scalars5.10.22'!$D674</f>
        <v>swDust_popWtSouthwest2060</v>
      </c>
    </row>
    <row r="675" spans="1:6" x14ac:dyDescent="0.25">
      <c r="A675" s="24">
        <f xml:space="preserve"> ROW( 'Scalars5.10.22'!$A675 ) - ROW( 'Scalars5.10.22'!$A$1 )</f>
        <v>674</v>
      </c>
      <c r="B675" s="26" t="s">
        <v>97</v>
      </c>
      <c r="C675" s="30" t="s">
        <v>134</v>
      </c>
      <c r="D675" s="27">
        <v>2065</v>
      </c>
      <c r="E675" s="28">
        <v>0.27175083032161929</v>
      </c>
      <c r="F675" s="29" t="str">
        <f>'Scalars5.10.22'!$B675&amp;'Scalars5.10.22'!$C675&amp;'Scalars5.10.22'!$D675</f>
        <v>swDust_popWtSouthwest2065</v>
      </c>
    </row>
    <row r="676" spans="1:6" x14ac:dyDescent="0.25">
      <c r="A676" s="24">
        <f xml:space="preserve"> ROW( 'Scalars5.10.22'!$A676 ) - ROW( 'Scalars5.10.22'!$A$1 )</f>
        <v>675</v>
      </c>
      <c r="B676" s="26" t="s">
        <v>97</v>
      </c>
      <c r="C676" s="30" t="s">
        <v>134</v>
      </c>
      <c r="D676" s="27">
        <v>2070</v>
      </c>
      <c r="E676" s="28">
        <v>0.27173715096816647</v>
      </c>
      <c r="F676" s="29" t="str">
        <f>'Scalars5.10.22'!$B676&amp;'Scalars5.10.22'!$C676&amp;'Scalars5.10.22'!$D676</f>
        <v>swDust_popWtSouthwest2070</v>
      </c>
    </row>
    <row r="677" spans="1:6" x14ac:dyDescent="0.25">
      <c r="A677" s="24">
        <f xml:space="preserve"> ROW( 'Scalars5.10.22'!$A677 ) - ROW( 'Scalars5.10.22'!$A$1 )</f>
        <v>676</v>
      </c>
      <c r="B677" s="26" t="s">
        <v>97</v>
      </c>
      <c r="C677" s="30" t="s">
        <v>134</v>
      </c>
      <c r="D677" s="27">
        <v>2075</v>
      </c>
      <c r="E677" s="28">
        <v>0.26924177869611399</v>
      </c>
      <c r="F677" s="29" t="str">
        <f>'Scalars5.10.22'!$B677&amp;'Scalars5.10.22'!$C677&amp;'Scalars5.10.22'!$D677</f>
        <v>swDust_popWtSouthwest2075</v>
      </c>
    </row>
    <row r="678" spans="1:6" x14ac:dyDescent="0.25">
      <c r="A678" s="24">
        <f xml:space="preserve"> ROW( 'Scalars5.10.22'!$A678 ) - ROW( 'Scalars5.10.22'!$A$1 )</f>
        <v>677</v>
      </c>
      <c r="B678" s="26" t="s">
        <v>97</v>
      </c>
      <c r="C678" s="30" t="s">
        <v>134</v>
      </c>
      <c r="D678" s="27">
        <v>2080</v>
      </c>
      <c r="E678" s="28">
        <v>0.26732859005512699</v>
      </c>
      <c r="F678" s="29" t="str">
        <f>'Scalars5.10.22'!$B678&amp;'Scalars5.10.22'!$C678&amp;'Scalars5.10.22'!$D678</f>
        <v>swDust_popWtSouthwest2080</v>
      </c>
    </row>
    <row r="679" spans="1:6" x14ac:dyDescent="0.25">
      <c r="A679" s="24">
        <f xml:space="preserve"> ROW( 'Scalars5.10.22'!$A679 ) - ROW( 'Scalars5.10.22'!$A$1 )</f>
        <v>678</v>
      </c>
      <c r="B679" s="26" t="s">
        <v>97</v>
      </c>
      <c r="C679" s="30" t="s">
        <v>134</v>
      </c>
      <c r="D679" s="27">
        <v>2085</v>
      </c>
      <c r="E679" s="28">
        <v>0.2659123805250127</v>
      </c>
      <c r="F679" s="29" t="str">
        <f>'Scalars5.10.22'!$B679&amp;'Scalars5.10.22'!$C679&amp;'Scalars5.10.22'!$D679</f>
        <v>swDust_popWtSouthwest2085</v>
      </c>
    </row>
    <row r="680" spans="1:6" x14ac:dyDescent="0.25">
      <c r="A680" s="24">
        <f xml:space="preserve"> ROW( 'Scalars5.10.22'!$A680 ) - ROW( 'Scalars5.10.22'!$A$1 )</f>
        <v>679</v>
      </c>
      <c r="B680" s="26" t="s">
        <v>97</v>
      </c>
      <c r="C680" s="30" t="s">
        <v>134</v>
      </c>
      <c r="D680" s="27">
        <v>2090</v>
      </c>
      <c r="E680" s="28">
        <v>0.26600775716086311</v>
      </c>
      <c r="F680" s="29" t="str">
        <f>'Scalars5.10.22'!$B680&amp;'Scalars5.10.22'!$C680&amp;'Scalars5.10.22'!$D680</f>
        <v>swDust_popWtSouthwest2090</v>
      </c>
    </row>
    <row r="681" spans="1:6" x14ac:dyDescent="0.25">
      <c r="A681" s="24">
        <f xml:space="preserve"> ROW( 'Scalars5.10.22'!$A681 ) - ROW( 'Scalars5.10.22'!$A$1 )</f>
        <v>680</v>
      </c>
      <c r="B681" s="26" t="s">
        <v>91</v>
      </c>
      <c r="C681" s="30" t="s">
        <v>128</v>
      </c>
      <c r="D681" s="27">
        <v>2010</v>
      </c>
      <c r="E681" s="28">
        <v>7765006</v>
      </c>
      <c r="F681" s="29" t="str">
        <f>'Scalars5.10.22'!$B681&amp;'Scalars5.10.22'!$C681&amp;'Scalars5.10.22'!$D681</f>
        <v>highRiskLabor_popMidwest2010</v>
      </c>
    </row>
    <row r="682" spans="1:6" x14ac:dyDescent="0.25">
      <c r="A682" s="24">
        <f xml:space="preserve"> ROW( 'Scalars5.10.22'!$A682 ) - ROW( 'Scalars5.10.22'!$A$1 )</f>
        <v>681</v>
      </c>
      <c r="B682" s="26" t="s">
        <v>91</v>
      </c>
      <c r="C682" s="30" t="s">
        <v>128</v>
      </c>
      <c r="D682" s="27">
        <v>2015</v>
      </c>
      <c r="E682" s="28">
        <v>7765006</v>
      </c>
      <c r="F682" s="29" t="str">
        <f>'Scalars5.10.22'!$B682&amp;'Scalars5.10.22'!$C682&amp;'Scalars5.10.22'!$D682</f>
        <v>highRiskLabor_popMidwest2015</v>
      </c>
    </row>
    <row r="683" spans="1:6" x14ac:dyDescent="0.25">
      <c r="A683" s="24">
        <f xml:space="preserve"> ROW( 'Scalars5.10.22'!$A683 ) - ROW( 'Scalars5.10.22'!$A$1 )</f>
        <v>682</v>
      </c>
      <c r="B683" s="26" t="s">
        <v>91</v>
      </c>
      <c r="C683" s="30" t="s">
        <v>128</v>
      </c>
      <c r="D683" s="27">
        <v>2020</v>
      </c>
      <c r="E683" s="28">
        <v>7765006</v>
      </c>
      <c r="F683" s="29" t="str">
        <f>'Scalars5.10.22'!$B683&amp;'Scalars5.10.22'!$C683&amp;'Scalars5.10.22'!$D683</f>
        <v>highRiskLabor_popMidwest2020</v>
      </c>
    </row>
    <row r="684" spans="1:6" x14ac:dyDescent="0.25">
      <c r="A684" s="24">
        <f xml:space="preserve"> ROW( 'Scalars5.10.22'!$A684 ) - ROW( 'Scalars5.10.22'!$A$1 )</f>
        <v>683</v>
      </c>
      <c r="B684" s="26" t="s">
        <v>91</v>
      </c>
      <c r="C684" s="30" t="s">
        <v>128</v>
      </c>
      <c r="D684" s="27">
        <v>2025</v>
      </c>
      <c r="E684" s="28">
        <v>7765006</v>
      </c>
      <c r="F684" s="29" t="str">
        <f>'Scalars5.10.22'!$B684&amp;'Scalars5.10.22'!$C684&amp;'Scalars5.10.22'!$D684</f>
        <v>highRiskLabor_popMidwest2025</v>
      </c>
    </row>
    <row r="685" spans="1:6" x14ac:dyDescent="0.25">
      <c r="A685" s="24">
        <f xml:space="preserve"> ROW( 'Scalars5.10.22'!$A685 ) - ROW( 'Scalars5.10.22'!$A$1 )</f>
        <v>684</v>
      </c>
      <c r="B685" s="26" t="s">
        <v>91</v>
      </c>
      <c r="C685" s="30" t="s">
        <v>128</v>
      </c>
      <c r="D685" s="27">
        <v>2030</v>
      </c>
      <c r="E685" s="28">
        <v>7765006</v>
      </c>
      <c r="F685" s="29" t="str">
        <f>'Scalars5.10.22'!$B685&amp;'Scalars5.10.22'!$C685&amp;'Scalars5.10.22'!$D685</f>
        <v>highRiskLabor_popMidwest2030</v>
      </c>
    </row>
    <row r="686" spans="1:6" x14ac:dyDescent="0.25">
      <c r="A686" s="24">
        <f xml:space="preserve"> ROW( 'Scalars5.10.22'!$A686 ) - ROW( 'Scalars5.10.22'!$A$1 )</f>
        <v>685</v>
      </c>
      <c r="B686" s="26" t="s">
        <v>91</v>
      </c>
      <c r="C686" s="30" t="s">
        <v>128</v>
      </c>
      <c r="D686" s="27">
        <v>2035</v>
      </c>
      <c r="E686" s="28">
        <v>7765006</v>
      </c>
      <c r="F686" s="29" t="str">
        <f>'Scalars5.10.22'!$B686&amp;'Scalars5.10.22'!$C686&amp;'Scalars5.10.22'!$D686</f>
        <v>highRiskLabor_popMidwest2035</v>
      </c>
    </row>
    <row r="687" spans="1:6" x14ac:dyDescent="0.25">
      <c r="A687" s="24">
        <f xml:space="preserve"> ROW( 'Scalars5.10.22'!$A687 ) - ROW( 'Scalars5.10.22'!$A$1 )</f>
        <v>686</v>
      </c>
      <c r="B687" s="26" t="s">
        <v>91</v>
      </c>
      <c r="C687" s="30" t="s">
        <v>128</v>
      </c>
      <c r="D687" s="27">
        <v>2040</v>
      </c>
      <c r="E687" s="28">
        <v>7765006</v>
      </c>
      <c r="F687" s="29" t="str">
        <f>'Scalars5.10.22'!$B687&amp;'Scalars5.10.22'!$C687&amp;'Scalars5.10.22'!$D687</f>
        <v>highRiskLabor_popMidwest2040</v>
      </c>
    </row>
    <row r="688" spans="1:6" x14ac:dyDescent="0.25">
      <c r="A688" s="24">
        <f xml:space="preserve"> ROW( 'Scalars5.10.22'!$A688 ) - ROW( 'Scalars5.10.22'!$A$1 )</f>
        <v>687</v>
      </c>
      <c r="B688" s="26" t="s">
        <v>91</v>
      </c>
      <c r="C688" s="30" t="s">
        <v>128</v>
      </c>
      <c r="D688" s="27">
        <v>2045</v>
      </c>
      <c r="E688" s="28">
        <v>7765006</v>
      </c>
      <c r="F688" s="29" t="str">
        <f>'Scalars5.10.22'!$B688&amp;'Scalars5.10.22'!$C688&amp;'Scalars5.10.22'!$D688</f>
        <v>highRiskLabor_popMidwest2045</v>
      </c>
    </row>
    <row r="689" spans="1:6" x14ac:dyDescent="0.25">
      <c r="A689" s="24">
        <f xml:space="preserve"> ROW( 'Scalars5.10.22'!$A689 ) - ROW( 'Scalars5.10.22'!$A$1 )</f>
        <v>688</v>
      </c>
      <c r="B689" s="26" t="s">
        <v>91</v>
      </c>
      <c r="C689" s="30" t="s">
        <v>128</v>
      </c>
      <c r="D689" s="27">
        <v>2050</v>
      </c>
      <c r="E689" s="28">
        <v>7765006</v>
      </c>
      <c r="F689" s="29" t="str">
        <f>'Scalars5.10.22'!$B689&amp;'Scalars5.10.22'!$C689&amp;'Scalars5.10.22'!$D689</f>
        <v>highRiskLabor_popMidwest2050</v>
      </c>
    </row>
    <row r="690" spans="1:6" x14ac:dyDescent="0.25">
      <c r="A690" s="24">
        <f xml:space="preserve"> ROW( 'Scalars5.10.22'!$A690 ) - ROW( 'Scalars5.10.22'!$A$1 )</f>
        <v>689</v>
      </c>
      <c r="B690" s="26" t="s">
        <v>91</v>
      </c>
      <c r="C690" s="30" t="s">
        <v>128</v>
      </c>
      <c r="D690" s="27">
        <v>2055</v>
      </c>
      <c r="E690" s="28">
        <v>7765006</v>
      </c>
      <c r="F690" s="29" t="str">
        <f>'Scalars5.10.22'!$B690&amp;'Scalars5.10.22'!$C690&amp;'Scalars5.10.22'!$D690</f>
        <v>highRiskLabor_popMidwest2055</v>
      </c>
    </row>
    <row r="691" spans="1:6" x14ac:dyDescent="0.25">
      <c r="A691" s="24">
        <f xml:space="preserve"> ROW( 'Scalars5.10.22'!$A691 ) - ROW( 'Scalars5.10.22'!$A$1 )</f>
        <v>690</v>
      </c>
      <c r="B691" s="26" t="s">
        <v>91</v>
      </c>
      <c r="C691" s="30" t="s">
        <v>128</v>
      </c>
      <c r="D691" s="27">
        <v>2060</v>
      </c>
      <c r="E691" s="28">
        <v>7765006</v>
      </c>
      <c r="F691" s="29" t="str">
        <f>'Scalars5.10.22'!$B691&amp;'Scalars5.10.22'!$C691&amp;'Scalars5.10.22'!$D691</f>
        <v>highRiskLabor_popMidwest2060</v>
      </c>
    </row>
    <row r="692" spans="1:6" x14ac:dyDescent="0.25">
      <c r="A692" s="24">
        <f xml:space="preserve"> ROW( 'Scalars5.10.22'!$A692 ) - ROW( 'Scalars5.10.22'!$A$1 )</f>
        <v>691</v>
      </c>
      <c r="B692" s="26" t="s">
        <v>91</v>
      </c>
      <c r="C692" s="30" t="s">
        <v>128</v>
      </c>
      <c r="D692" s="27">
        <v>2065</v>
      </c>
      <c r="E692" s="28">
        <v>7765006</v>
      </c>
      <c r="F692" s="29" t="str">
        <f>'Scalars5.10.22'!$B692&amp;'Scalars5.10.22'!$C692&amp;'Scalars5.10.22'!$D692</f>
        <v>highRiskLabor_popMidwest2065</v>
      </c>
    </row>
    <row r="693" spans="1:6" x14ac:dyDescent="0.25">
      <c r="A693" s="24">
        <f xml:space="preserve"> ROW( 'Scalars5.10.22'!$A693 ) - ROW( 'Scalars5.10.22'!$A$1 )</f>
        <v>692</v>
      </c>
      <c r="B693" s="26" t="s">
        <v>91</v>
      </c>
      <c r="C693" s="30" t="s">
        <v>128</v>
      </c>
      <c r="D693" s="27">
        <v>2070</v>
      </c>
      <c r="E693" s="28">
        <v>7765006</v>
      </c>
      <c r="F693" s="29" t="str">
        <f>'Scalars5.10.22'!$B693&amp;'Scalars5.10.22'!$C693&amp;'Scalars5.10.22'!$D693</f>
        <v>highRiskLabor_popMidwest2070</v>
      </c>
    </row>
    <row r="694" spans="1:6" x14ac:dyDescent="0.25">
      <c r="A694" s="24">
        <f xml:space="preserve"> ROW( 'Scalars5.10.22'!$A694 ) - ROW( 'Scalars5.10.22'!$A$1 )</f>
        <v>693</v>
      </c>
      <c r="B694" s="26" t="s">
        <v>91</v>
      </c>
      <c r="C694" s="30" t="s">
        <v>128</v>
      </c>
      <c r="D694" s="27">
        <v>2075</v>
      </c>
      <c r="E694" s="28">
        <v>7765006</v>
      </c>
      <c r="F694" s="29" t="str">
        <f>'Scalars5.10.22'!$B694&amp;'Scalars5.10.22'!$C694&amp;'Scalars5.10.22'!$D694</f>
        <v>highRiskLabor_popMidwest2075</v>
      </c>
    </row>
    <row r="695" spans="1:6" x14ac:dyDescent="0.25">
      <c r="A695" s="24">
        <f xml:space="preserve"> ROW( 'Scalars5.10.22'!$A695 ) - ROW( 'Scalars5.10.22'!$A$1 )</f>
        <v>694</v>
      </c>
      <c r="B695" s="26" t="s">
        <v>91</v>
      </c>
      <c r="C695" s="30" t="s">
        <v>128</v>
      </c>
      <c r="D695" s="27">
        <v>2080</v>
      </c>
      <c r="E695" s="28">
        <v>7765006</v>
      </c>
      <c r="F695" s="29" t="str">
        <f>'Scalars5.10.22'!$B695&amp;'Scalars5.10.22'!$C695&amp;'Scalars5.10.22'!$D695</f>
        <v>highRiskLabor_popMidwest2080</v>
      </c>
    </row>
    <row r="696" spans="1:6" x14ac:dyDescent="0.25">
      <c r="A696" s="24">
        <f xml:space="preserve"> ROW( 'Scalars5.10.22'!$A696 ) - ROW( 'Scalars5.10.22'!$A$1 )</f>
        <v>695</v>
      </c>
      <c r="B696" s="26" t="s">
        <v>91</v>
      </c>
      <c r="C696" s="30" t="s">
        <v>128</v>
      </c>
      <c r="D696" s="27">
        <v>2085</v>
      </c>
      <c r="E696" s="28">
        <v>7765006</v>
      </c>
      <c r="F696" s="29" t="str">
        <f>'Scalars5.10.22'!$B696&amp;'Scalars5.10.22'!$C696&amp;'Scalars5.10.22'!$D696</f>
        <v>highRiskLabor_popMidwest2085</v>
      </c>
    </row>
    <row r="697" spans="1:6" x14ac:dyDescent="0.25">
      <c r="A697" s="24">
        <f xml:space="preserve"> ROW( 'Scalars5.10.22'!$A697 ) - ROW( 'Scalars5.10.22'!$A$1 )</f>
        <v>696</v>
      </c>
      <c r="B697" s="26" t="s">
        <v>91</v>
      </c>
      <c r="C697" s="30" t="s">
        <v>128</v>
      </c>
      <c r="D697" s="27">
        <v>2090</v>
      </c>
      <c r="E697" s="28">
        <v>7765006</v>
      </c>
      <c r="F697" s="29" t="str">
        <f>'Scalars5.10.22'!$B697&amp;'Scalars5.10.22'!$C697&amp;'Scalars5.10.22'!$D697</f>
        <v>highRiskLabor_popMidwest2090</v>
      </c>
    </row>
    <row r="698" spans="1:6" x14ac:dyDescent="0.25">
      <c r="A698" s="24">
        <f xml:space="preserve"> ROW( 'Scalars5.10.22'!$A698 ) - ROW( 'Scalars5.10.22'!$A$1 )</f>
        <v>697</v>
      </c>
      <c r="B698" s="26" t="s">
        <v>91</v>
      </c>
      <c r="C698" s="30" t="s">
        <v>129</v>
      </c>
      <c r="D698" s="27">
        <v>2010</v>
      </c>
      <c r="E698" s="28">
        <v>6348864</v>
      </c>
      <c r="F698" s="29" t="str">
        <f>'Scalars5.10.22'!$B698&amp;'Scalars5.10.22'!$C698&amp;'Scalars5.10.22'!$D698</f>
        <v>highRiskLabor_popNortheast2010</v>
      </c>
    </row>
    <row r="699" spans="1:6" x14ac:dyDescent="0.25">
      <c r="A699" s="24">
        <f xml:space="preserve"> ROW( 'Scalars5.10.22'!$A699 ) - ROW( 'Scalars5.10.22'!$A$1 )</f>
        <v>698</v>
      </c>
      <c r="B699" s="26" t="s">
        <v>91</v>
      </c>
      <c r="C699" s="30" t="s">
        <v>129</v>
      </c>
      <c r="D699" s="27">
        <v>2015</v>
      </c>
      <c r="E699" s="28">
        <v>6348864</v>
      </c>
      <c r="F699" s="29" t="str">
        <f>'Scalars5.10.22'!$B699&amp;'Scalars5.10.22'!$C699&amp;'Scalars5.10.22'!$D699</f>
        <v>highRiskLabor_popNortheast2015</v>
      </c>
    </row>
    <row r="700" spans="1:6" x14ac:dyDescent="0.25">
      <c r="A700" s="24">
        <f xml:space="preserve"> ROW( 'Scalars5.10.22'!$A700 ) - ROW( 'Scalars5.10.22'!$A$1 )</f>
        <v>699</v>
      </c>
      <c r="B700" s="26" t="s">
        <v>91</v>
      </c>
      <c r="C700" s="30" t="s">
        <v>129</v>
      </c>
      <c r="D700" s="27">
        <v>2020</v>
      </c>
      <c r="E700" s="28">
        <v>6348864</v>
      </c>
      <c r="F700" s="29" t="str">
        <f>'Scalars5.10.22'!$B700&amp;'Scalars5.10.22'!$C700&amp;'Scalars5.10.22'!$D700</f>
        <v>highRiskLabor_popNortheast2020</v>
      </c>
    </row>
    <row r="701" spans="1:6" x14ac:dyDescent="0.25">
      <c r="A701" s="24">
        <f xml:space="preserve"> ROW( 'Scalars5.10.22'!$A701 ) - ROW( 'Scalars5.10.22'!$A$1 )</f>
        <v>700</v>
      </c>
      <c r="B701" s="26" t="s">
        <v>91</v>
      </c>
      <c r="C701" s="30" t="s">
        <v>129</v>
      </c>
      <c r="D701" s="27">
        <v>2025</v>
      </c>
      <c r="E701" s="28">
        <v>6348864</v>
      </c>
      <c r="F701" s="29" t="str">
        <f>'Scalars5.10.22'!$B701&amp;'Scalars5.10.22'!$C701&amp;'Scalars5.10.22'!$D701</f>
        <v>highRiskLabor_popNortheast2025</v>
      </c>
    </row>
    <row r="702" spans="1:6" x14ac:dyDescent="0.25">
      <c r="A702" s="24">
        <f xml:space="preserve"> ROW( 'Scalars5.10.22'!$A702 ) - ROW( 'Scalars5.10.22'!$A$1 )</f>
        <v>701</v>
      </c>
      <c r="B702" s="26" t="s">
        <v>91</v>
      </c>
      <c r="C702" s="30" t="s">
        <v>129</v>
      </c>
      <c r="D702" s="27">
        <v>2030</v>
      </c>
      <c r="E702" s="28">
        <v>6348864</v>
      </c>
      <c r="F702" s="29" t="str">
        <f>'Scalars5.10.22'!$B702&amp;'Scalars5.10.22'!$C702&amp;'Scalars5.10.22'!$D702</f>
        <v>highRiskLabor_popNortheast2030</v>
      </c>
    </row>
    <row r="703" spans="1:6" x14ac:dyDescent="0.25">
      <c r="A703" s="24">
        <f xml:space="preserve"> ROW( 'Scalars5.10.22'!$A703 ) - ROW( 'Scalars5.10.22'!$A$1 )</f>
        <v>702</v>
      </c>
      <c r="B703" s="26" t="s">
        <v>91</v>
      </c>
      <c r="C703" s="30" t="s">
        <v>129</v>
      </c>
      <c r="D703" s="27">
        <v>2035</v>
      </c>
      <c r="E703" s="28">
        <v>6348864</v>
      </c>
      <c r="F703" s="29" t="str">
        <f>'Scalars5.10.22'!$B703&amp;'Scalars5.10.22'!$C703&amp;'Scalars5.10.22'!$D703</f>
        <v>highRiskLabor_popNortheast2035</v>
      </c>
    </row>
    <row r="704" spans="1:6" x14ac:dyDescent="0.25">
      <c r="A704" s="24">
        <f xml:space="preserve"> ROW( 'Scalars5.10.22'!$A704 ) - ROW( 'Scalars5.10.22'!$A$1 )</f>
        <v>703</v>
      </c>
      <c r="B704" s="26" t="s">
        <v>91</v>
      </c>
      <c r="C704" s="30" t="s">
        <v>129</v>
      </c>
      <c r="D704" s="27">
        <v>2040</v>
      </c>
      <c r="E704" s="28">
        <v>6348864</v>
      </c>
      <c r="F704" s="29" t="str">
        <f>'Scalars5.10.22'!$B704&amp;'Scalars5.10.22'!$C704&amp;'Scalars5.10.22'!$D704</f>
        <v>highRiskLabor_popNortheast2040</v>
      </c>
    </row>
    <row r="705" spans="1:6" x14ac:dyDescent="0.25">
      <c r="A705" s="24">
        <f xml:space="preserve"> ROW( 'Scalars5.10.22'!$A705 ) - ROW( 'Scalars5.10.22'!$A$1 )</f>
        <v>704</v>
      </c>
      <c r="B705" s="26" t="s">
        <v>91</v>
      </c>
      <c r="C705" s="30" t="s">
        <v>129</v>
      </c>
      <c r="D705" s="27">
        <v>2045</v>
      </c>
      <c r="E705" s="28">
        <v>6348864</v>
      </c>
      <c r="F705" s="29" t="str">
        <f>'Scalars5.10.22'!$B705&amp;'Scalars5.10.22'!$C705&amp;'Scalars5.10.22'!$D705</f>
        <v>highRiskLabor_popNortheast2045</v>
      </c>
    </row>
    <row r="706" spans="1:6" x14ac:dyDescent="0.25">
      <c r="A706" s="24">
        <f xml:space="preserve"> ROW( 'Scalars5.10.22'!$A706 ) - ROW( 'Scalars5.10.22'!$A$1 )</f>
        <v>705</v>
      </c>
      <c r="B706" s="26" t="s">
        <v>91</v>
      </c>
      <c r="C706" s="30" t="s">
        <v>129</v>
      </c>
      <c r="D706" s="27">
        <v>2050</v>
      </c>
      <c r="E706" s="28">
        <v>6348864</v>
      </c>
      <c r="F706" s="29" t="str">
        <f>'Scalars5.10.22'!$B706&amp;'Scalars5.10.22'!$C706&amp;'Scalars5.10.22'!$D706</f>
        <v>highRiskLabor_popNortheast2050</v>
      </c>
    </row>
    <row r="707" spans="1:6" x14ac:dyDescent="0.25">
      <c r="A707" s="24">
        <f xml:space="preserve"> ROW( 'Scalars5.10.22'!$A707 ) - ROW( 'Scalars5.10.22'!$A$1 )</f>
        <v>706</v>
      </c>
      <c r="B707" s="26" t="s">
        <v>91</v>
      </c>
      <c r="C707" s="30" t="s">
        <v>129</v>
      </c>
      <c r="D707" s="27">
        <v>2055</v>
      </c>
      <c r="E707" s="28">
        <v>6348864</v>
      </c>
      <c r="F707" s="29" t="str">
        <f>'Scalars5.10.22'!$B707&amp;'Scalars5.10.22'!$C707&amp;'Scalars5.10.22'!$D707</f>
        <v>highRiskLabor_popNortheast2055</v>
      </c>
    </row>
    <row r="708" spans="1:6" x14ac:dyDescent="0.25">
      <c r="A708" s="24">
        <f xml:space="preserve"> ROW( 'Scalars5.10.22'!$A708 ) - ROW( 'Scalars5.10.22'!$A$1 )</f>
        <v>707</v>
      </c>
      <c r="B708" s="26" t="s">
        <v>91</v>
      </c>
      <c r="C708" s="30" t="s">
        <v>129</v>
      </c>
      <c r="D708" s="27">
        <v>2060</v>
      </c>
      <c r="E708" s="28">
        <v>6348864</v>
      </c>
      <c r="F708" s="29" t="str">
        <f>'Scalars5.10.22'!$B708&amp;'Scalars5.10.22'!$C708&amp;'Scalars5.10.22'!$D708</f>
        <v>highRiskLabor_popNortheast2060</v>
      </c>
    </row>
    <row r="709" spans="1:6" x14ac:dyDescent="0.25">
      <c r="A709" s="24">
        <f xml:space="preserve"> ROW( 'Scalars5.10.22'!$A709 ) - ROW( 'Scalars5.10.22'!$A$1 )</f>
        <v>708</v>
      </c>
      <c r="B709" s="26" t="s">
        <v>91</v>
      </c>
      <c r="C709" s="30" t="s">
        <v>129</v>
      </c>
      <c r="D709" s="27">
        <v>2065</v>
      </c>
      <c r="E709" s="28">
        <v>6348864</v>
      </c>
      <c r="F709" s="29" t="str">
        <f>'Scalars5.10.22'!$B709&amp;'Scalars5.10.22'!$C709&amp;'Scalars5.10.22'!$D709</f>
        <v>highRiskLabor_popNortheast2065</v>
      </c>
    </row>
    <row r="710" spans="1:6" x14ac:dyDescent="0.25">
      <c r="A710" s="24">
        <f xml:space="preserve"> ROW( 'Scalars5.10.22'!$A710 ) - ROW( 'Scalars5.10.22'!$A$1 )</f>
        <v>709</v>
      </c>
      <c r="B710" s="26" t="s">
        <v>91</v>
      </c>
      <c r="C710" s="30" t="s">
        <v>129</v>
      </c>
      <c r="D710" s="27">
        <v>2070</v>
      </c>
      <c r="E710" s="28">
        <v>6348864</v>
      </c>
      <c r="F710" s="29" t="str">
        <f>'Scalars5.10.22'!$B710&amp;'Scalars5.10.22'!$C710&amp;'Scalars5.10.22'!$D710</f>
        <v>highRiskLabor_popNortheast2070</v>
      </c>
    </row>
    <row r="711" spans="1:6" x14ac:dyDescent="0.25">
      <c r="A711" s="24">
        <f xml:space="preserve"> ROW( 'Scalars5.10.22'!$A711 ) - ROW( 'Scalars5.10.22'!$A$1 )</f>
        <v>710</v>
      </c>
      <c r="B711" s="26" t="s">
        <v>91</v>
      </c>
      <c r="C711" s="30" t="s">
        <v>129</v>
      </c>
      <c r="D711" s="27">
        <v>2075</v>
      </c>
      <c r="E711" s="28">
        <v>6348864</v>
      </c>
      <c r="F711" s="29" t="str">
        <f>'Scalars5.10.22'!$B711&amp;'Scalars5.10.22'!$C711&amp;'Scalars5.10.22'!$D711</f>
        <v>highRiskLabor_popNortheast2075</v>
      </c>
    </row>
    <row r="712" spans="1:6" x14ac:dyDescent="0.25">
      <c r="A712" s="24">
        <f xml:space="preserve"> ROW( 'Scalars5.10.22'!$A712 ) - ROW( 'Scalars5.10.22'!$A$1 )</f>
        <v>711</v>
      </c>
      <c r="B712" s="26" t="s">
        <v>91</v>
      </c>
      <c r="C712" s="30" t="s">
        <v>129</v>
      </c>
      <c r="D712" s="27">
        <v>2080</v>
      </c>
      <c r="E712" s="28">
        <v>6348864</v>
      </c>
      <c r="F712" s="29" t="str">
        <f>'Scalars5.10.22'!$B712&amp;'Scalars5.10.22'!$C712&amp;'Scalars5.10.22'!$D712</f>
        <v>highRiskLabor_popNortheast2080</v>
      </c>
    </row>
    <row r="713" spans="1:6" x14ac:dyDescent="0.25">
      <c r="A713" s="24">
        <f xml:space="preserve"> ROW( 'Scalars5.10.22'!$A713 ) - ROW( 'Scalars5.10.22'!$A$1 )</f>
        <v>712</v>
      </c>
      <c r="B713" s="26" t="s">
        <v>91</v>
      </c>
      <c r="C713" s="30" t="s">
        <v>129</v>
      </c>
      <c r="D713" s="27">
        <v>2085</v>
      </c>
      <c r="E713" s="28">
        <v>6348864</v>
      </c>
      <c r="F713" s="29" t="str">
        <f>'Scalars5.10.22'!$B713&amp;'Scalars5.10.22'!$C713&amp;'Scalars5.10.22'!$D713</f>
        <v>highRiskLabor_popNortheast2085</v>
      </c>
    </row>
    <row r="714" spans="1:6" x14ac:dyDescent="0.25">
      <c r="A714" s="24">
        <f xml:space="preserve"> ROW( 'Scalars5.10.22'!$A714 ) - ROW( 'Scalars5.10.22'!$A$1 )</f>
        <v>713</v>
      </c>
      <c r="B714" s="26" t="s">
        <v>91</v>
      </c>
      <c r="C714" s="30" t="s">
        <v>129</v>
      </c>
      <c r="D714" s="27">
        <v>2090</v>
      </c>
      <c r="E714" s="28">
        <v>6348864</v>
      </c>
      <c r="F714" s="29" t="str">
        <f>'Scalars5.10.22'!$B714&amp;'Scalars5.10.22'!$C714&amp;'Scalars5.10.22'!$D714</f>
        <v>highRiskLabor_popNortheast2090</v>
      </c>
    </row>
    <row r="715" spans="1:6" x14ac:dyDescent="0.25">
      <c r="A715" s="24">
        <f xml:space="preserve"> ROW( 'Scalars5.10.22'!$A715 ) - ROW( 'Scalars5.10.22'!$A$1 )</f>
        <v>714</v>
      </c>
      <c r="B715" s="26" t="s">
        <v>91</v>
      </c>
      <c r="C715" s="30" t="s">
        <v>130</v>
      </c>
      <c r="D715" s="27">
        <v>2010</v>
      </c>
      <c r="E715" s="28">
        <v>694657</v>
      </c>
      <c r="F715" s="29" t="str">
        <f>'Scalars5.10.22'!$B715&amp;'Scalars5.10.22'!$C715&amp;'Scalars5.10.22'!$D715</f>
        <v>highRiskLabor_popNorthern Plains2010</v>
      </c>
    </row>
    <row r="716" spans="1:6" x14ac:dyDescent="0.25">
      <c r="A716" s="24">
        <f xml:space="preserve"> ROW( 'Scalars5.10.22'!$A716 ) - ROW( 'Scalars5.10.22'!$A$1 )</f>
        <v>715</v>
      </c>
      <c r="B716" s="26" t="s">
        <v>91</v>
      </c>
      <c r="C716" s="30" t="s">
        <v>130</v>
      </c>
      <c r="D716" s="27">
        <v>2015</v>
      </c>
      <c r="E716" s="28">
        <v>694657</v>
      </c>
      <c r="F716" s="29" t="str">
        <f>'Scalars5.10.22'!$B716&amp;'Scalars5.10.22'!$C716&amp;'Scalars5.10.22'!$D716</f>
        <v>highRiskLabor_popNorthern Plains2015</v>
      </c>
    </row>
    <row r="717" spans="1:6" x14ac:dyDescent="0.25">
      <c r="A717" s="24">
        <f xml:space="preserve"> ROW( 'Scalars5.10.22'!$A717 ) - ROW( 'Scalars5.10.22'!$A$1 )</f>
        <v>716</v>
      </c>
      <c r="B717" s="26" t="s">
        <v>91</v>
      </c>
      <c r="C717" s="30" t="s">
        <v>130</v>
      </c>
      <c r="D717" s="27">
        <v>2020</v>
      </c>
      <c r="E717" s="28">
        <v>694657</v>
      </c>
      <c r="F717" s="29" t="str">
        <f>'Scalars5.10.22'!$B717&amp;'Scalars5.10.22'!$C717&amp;'Scalars5.10.22'!$D717</f>
        <v>highRiskLabor_popNorthern Plains2020</v>
      </c>
    </row>
    <row r="718" spans="1:6" x14ac:dyDescent="0.25">
      <c r="A718" s="24">
        <f xml:space="preserve"> ROW( 'Scalars5.10.22'!$A718 ) - ROW( 'Scalars5.10.22'!$A$1 )</f>
        <v>717</v>
      </c>
      <c r="B718" s="26" t="s">
        <v>91</v>
      </c>
      <c r="C718" s="30" t="s">
        <v>130</v>
      </c>
      <c r="D718" s="27">
        <v>2025</v>
      </c>
      <c r="E718" s="28">
        <v>694657</v>
      </c>
      <c r="F718" s="29" t="str">
        <f>'Scalars5.10.22'!$B718&amp;'Scalars5.10.22'!$C718&amp;'Scalars5.10.22'!$D718</f>
        <v>highRiskLabor_popNorthern Plains2025</v>
      </c>
    </row>
    <row r="719" spans="1:6" x14ac:dyDescent="0.25">
      <c r="A719" s="24">
        <f xml:space="preserve"> ROW( 'Scalars5.10.22'!$A719 ) - ROW( 'Scalars5.10.22'!$A$1 )</f>
        <v>718</v>
      </c>
      <c r="B719" s="26" t="s">
        <v>91</v>
      </c>
      <c r="C719" s="30" t="s">
        <v>130</v>
      </c>
      <c r="D719" s="27">
        <v>2030</v>
      </c>
      <c r="E719" s="28">
        <v>694657</v>
      </c>
      <c r="F719" s="29" t="str">
        <f>'Scalars5.10.22'!$B719&amp;'Scalars5.10.22'!$C719&amp;'Scalars5.10.22'!$D719</f>
        <v>highRiskLabor_popNorthern Plains2030</v>
      </c>
    </row>
    <row r="720" spans="1:6" x14ac:dyDescent="0.25">
      <c r="A720" s="24">
        <f xml:space="preserve"> ROW( 'Scalars5.10.22'!$A720 ) - ROW( 'Scalars5.10.22'!$A$1 )</f>
        <v>719</v>
      </c>
      <c r="B720" s="26" t="s">
        <v>91</v>
      </c>
      <c r="C720" s="30" t="s">
        <v>130</v>
      </c>
      <c r="D720" s="27">
        <v>2035</v>
      </c>
      <c r="E720" s="28">
        <v>694657</v>
      </c>
      <c r="F720" s="29" t="str">
        <f>'Scalars5.10.22'!$B720&amp;'Scalars5.10.22'!$C720&amp;'Scalars5.10.22'!$D720</f>
        <v>highRiskLabor_popNorthern Plains2035</v>
      </c>
    </row>
    <row r="721" spans="1:6" x14ac:dyDescent="0.25">
      <c r="A721" s="24">
        <f xml:space="preserve"> ROW( 'Scalars5.10.22'!$A721 ) - ROW( 'Scalars5.10.22'!$A$1 )</f>
        <v>720</v>
      </c>
      <c r="B721" s="26" t="s">
        <v>91</v>
      </c>
      <c r="C721" s="30" t="s">
        <v>130</v>
      </c>
      <c r="D721" s="27">
        <v>2040</v>
      </c>
      <c r="E721" s="28">
        <v>694657</v>
      </c>
      <c r="F721" s="29" t="str">
        <f>'Scalars5.10.22'!$B721&amp;'Scalars5.10.22'!$C721&amp;'Scalars5.10.22'!$D721</f>
        <v>highRiskLabor_popNorthern Plains2040</v>
      </c>
    </row>
    <row r="722" spans="1:6" x14ac:dyDescent="0.25">
      <c r="A722" s="24">
        <f xml:space="preserve"> ROW( 'Scalars5.10.22'!$A722 ) - ROW( 'Scalars5.10.22'!$A$1 )</f>
        <v>721</v>
      </c>
      <c r="B722" s="26" t="s">
        <v>91</v>
      </c>
      <c r="C722" s="30" t="s">
        <v>130</v>
      </c>
      <c r="D722" s="27">
        <v>2045</v>
      </c>
      <c r="E722" s="28">
        <v>694657</v>
      </c>
      <c r="F722" s="29" t="str">
        <f>'Scalars5.10.22'!$B722&amp;'Scalars5.10.22'!$C722&amp;'Scalars5.10.22'!$D722</f>
        <v>highRiskLabor_popNorthern Plains2045</v>
      </c>
    </row>
    <row r="723" spans="1:6" x14ac:dyDescent="0.25">
      <c r="A723" s="24">
        <f xml:space="preserve"> ROW( 'Scalars5.10.22'!$A723 ) - ROW( 'Scalars5.10.22'!$A$1 )</f>
        <v>722</v>
      </c>
      <c r="B723" s="26" t="s">
        <v>91</v>
      </c>
      <c r="C723" s="30" t="s">
        <v>130</v>
      </c>
      <c r="D723" s="27">
        <v>2050</v>
      </c>
      <c r="E723" s="28">
        <v>694657</v>
      </c>
      <c r="F723" s="29" t="str">
        <f>'Scalars5.10.22'!$B723&amp;'Scalars5.10.22'!$C723&amp;'Scalars5.10.22'!$D723</f>
        <v>highRiskLabor_popNorthern Plains2050</v>
      </c>
    </row>
    <row r="724" spans="1:6" x14ac:dyDescent="0.25">
      <c r="A724" s="24">
        <f xml:space="preserve"> ROW( 'Scalars5.10.22'!$A724 ) - ROW( 'Scalars5.10.22'!$A$1 )</f>
        <v>723</v>
      </c>
      <c r="B724" s="26" t="s">
        <v>91</v>
      </c>
      <c r="C724" s="30" t="s">
        <v>130</v>
      </c>
      <c r="D724" s="27">
        <v>2055</v>
      </c>
      <c r="E724" s="28">
        <v>694657</v>
      </c>
      <c r="F724" s="29" t="str">
        <f>'Scalars5.10.22'!$B724&amp;'Scalars5.10.22'!$C724&amp;'Scalars5.10.22'!$D724</f>
        <v>highRiskLabor_popNorthern Plains2055</v>
      </c>
    </row>
    <row r="725" spans="1:6" x14ac:dyDescent="0.25">
      <c r="A725" s="24">
        <f xml:space="preserve"> ROW( 'Scalars5.10.22'!$A725 ) - ROW( 'Scalars5.10.22'!$A$1 )</f>
        <v>724</v>
      </c>
      <c r="B725" s="26" t="s">
        <v>91</v>
      </c>
      <c r="C725" s="30" t="s">
        <v>130</v>
      </c>
      <c r="D725" s="27">
        <v>2060</v>
      </c>
      <c r="E725" s="28">
        <v>694657</v>
      </c>
      <c r="F725" s="29" t="str">
        <f>'Scalars5.10.22'!$B725&amp;'Scalars5.10.22'!$C725&amp;'Scalars5.10.22'!$D725</f>
        <v>highRiskLabor_popNorthern Plains2060</v>
      </c>
    </row>
    <row r="726" spans="1:6" x14ac:dyDescent="0.25">
      <c r="A726" s="24">
        <f xml:space="preserve"> ROW( 'Scalars5.10.22'!$A726 ) - ROW( 'Scalars5.10.22'!$A$1 )</f>
        <v>725</v>
      </c>
      <c r="B726" s="26" t="s">
        <v>91</v>
      </c>
      <c r="C726" s="30" t="s">
        <v>130</v>
      </c>
      <c r="D726" s="27">
        <v>2065</v>
      </c>
      <c r="E726" s="28">
        <v>694657</v>
      </c>
      <c r="F726" s="29" t="str">
        <f>'Scalars5.10.22'!$B726&amp;'Scalars5.10.22'!$C726&amp;'Scalars5.10.22'!$D726</f>
        <v>highRiskLabor_popNorthern Plains2065</v>
      </c>
    </row>
    <row r="727" spans="1:6" x14ac:dyDescent="0.25">
      <c r="A727" s="24">
        <f xml:space="preserve"> ROW( 'Scalars5.10.22'!$A727 ) - ROW( 'Scalars5.10.22'!$A$1 )</f>
        <v>726</v>
      </c>
      <c r="B727" s="26" t="s">
        <v>91</v>
      </c>
      <c r="C727" s="30" t="s">
        <v>130</v>
      </c>
      <c r="D727" s="27">
        <v>2070</v>
      </c>
      <c r="E727" s="28">
        <v>694657</v>
      </c>
      <c r="F727" s="29" t="str">
        <f>'Scalars5.10.22'!$B727&amp;'Scalars5.10.22'!$C727&amp;'Scalars5.10.22'!$D727</f>
        <v>highRiskLabor_popNorthern Plains2070</v>
      </c>
    </row>
    <row r="728" spans="1:6" x14ac:dyDescent="0.25">
      <c r="A728" s="24">
        <f xml:space="preserve"> ROW( 'Scalars5.10.22'!$A728 ) - ROW( 'Scalars5.10.22'!$A$1 )</f>
        <v>727</v>
      </c>
      <c r="B728" s="26" t="s">
        <v>91</v>
      </c>
      <c r="C728" s="30" t="s">
        <v>130</v>
      </c>
      <c r="D728" s="27">
        <v>2075</v>
      </c>
      <c r="E728" s="28">
        <v>694657</v>
      </c>
      <c r="F728" s="29" t="str">
        <f>'Scalars5.10.22'!$B728&amp;'Scalars5.10.22'!$C728&amp;'Scalars5.10.22'!$D728</f>
        <v>highRiskLabor_popNorthern Plains2075</v>
      </c>
    </row>
    <row r="729" spans="1:6" x14ac:dyDescent="0.25">
      <c r="A729" s="24">
        <f xml:space="preserve"> ROW( 'Scalars5.10.22'!$A729 ) - ROW( 'Scalars5.10.22'!$A$1 )</f>
        <v>728</v>
      </c>
      <c r="B729" s="26" t="s">
        <v>91</v>
      </c>
      <c r="C729" s="30" t="s">
        <v>130</v>
      </c>
      <c r="D729" s="27">
        <v>2080</v>
      </c>
      <c r="E729" s="28">
        <v>694657</v>
      </c>
      <c r="F729" s="29" t="str">
        <f>'Scalars5.10.22'!$B729&amp;'Scalars5.10.22'!$C729&amp;'Scalars5.10.22'!$D729</f>
        <v>highRiskLabor_popNorthern Plains2080</v>
      </c>
    </row>
    <row r="730" spans="1:6" x14ac:dyDescent="0.25">
      <c r="A730" s="24">
        <f xml:space="preserve"> ROW( 'Scalars5.10.22'!$A730 ) - ROW( 'Scalars5.10.22'!$A$1 )</f>
        <v>729</v>
      </c>
      <c r="B730" s="26" t="s">
        <v>91</v>
      </c>
      <c r="C730" s="30" t="s">
        <v>130</v>
      </c>
      <c r="D730" s="27">
        <v>2085</v>
      </c>
      <c r="E730" s="28">
        <v>694657</v>
      </c>
      <c r="F730" s="29" t="str">
        <f>'Scalars5.10.22'!$B730&amp;'Scalars5.10.22'!$C730&amp;'Scalars5.10.22'!$D730</f>
        <v>highRiskLabor_popNorthern Plains2085</v>
      </c>
    </row>
    <row r="731" spans="1:6" x14ac:dyDescent="0.25">
      <c r="A731" s="24">
        <f xml:space="preserve"> ROW( 'Scalars5.10.22'!$A731 ) - ROW( 'Scalars5.10.22'!$A$1 )</f>
        <v>730</v>
      </c>
      <c r="B731" s="26" t="s">
        <v>91</v>
      </c>
      <c r="C731" s="30" t="s">
        <v>130</v>
      </c>
      <c r="D731" s="27">
        <v>2090</v>
      </c>
      <c r="E731" s="28">
        <v>694657</v>
      </c>
      <c r="F731" s="29" t="str">
        <f>'Scalars5.10.22'!$B731&amp;'Scalars5.10.22'!$C731&amp;'Scalars5.10.22'!$D731</f>
        <v>highRiskLabor_popNorthern Plains2090</v>
      </c>
    </row>
    <row r="732" spans="1:6" x14ac:dyDescent="0.25">
      <c r="A732" s="24">
        <f xml:space="preserve"> ROW( 'Scalars5.10.22'!$A732 ) - ROW( 'Scalars5.10.22'!$A$1 )</f>
        <v>731</v>
      </c>
      <c r="B732" s="26" t="s">
        <v>91</v>
      </c>
      <c r="C732" s="30" t="s">
        <v>131</v>
      </c>
      <c r="D732" s="27">
        <v>2010</v>
      </c>
      <c r="E732" s="28">
        <v>1415502</v>
      </c>
      <c r="F732" s="29" t="str">
        <f>'Scalars5.10.22'!$B732&amp;'Scalars5.10.22'!$C732&amp;'Scalars5.10.22'!$D732</f>
        <v>highRiskLabor_popNorthwest2010</v>
      </c>
    </row>
    <row r="733" spans="1:6" x14ac:dyDescent="0.25">
      <c r="A733" s="24">
        <f xml:space="preserve"> ROW( 'Scalars5.10.22'!$A733 ) - ROW( 'Scalars5.10.22'!$A$1 )</f>
        <v>732</v>
      </c>
      <c r="B733" s="26" t="s">
        <v>91</v>
      </c>
      <c r="C733" s="30" t="s">
        <v>131</v>
      </c>
      <c r="D733" s="27">
        <v>2015</v>
      </c>
      <c r="E733" s="28">
        <v>1415502</v>
      </c>
      <c r="F733" s="29" t="str">
        <f>'Scalars5.10.22'!$B733&amp;'Scalars5.10.22'!$C733&amp;'Scalars5.10.22'!$D733</f>
        <v>highRiskLabor_popNorthwest2015</v>
      </c>
    </row>
    <row r="734" spans="1:6" x14ac:dyDescent="0.25">
      <c r="A734" s="24">
        <f xml:space="preserve"> ROW( 'Scalars5.10.22'!$A734 ) - ROW( 'Scalars5.10.22'!$A$1 )</f>
        <v>733</v>
      </c>
      <c r="B734" s="26" t="s">
        <v>91</v>
      </c>
      <c r="C734" s="30" t="s">
        <v>131</v>
      </c>
      <c r="D734" s="27">
        <v>2020</v>
      </c>
      <c r="E734" s="28">
        <v>1415502</v>
      </c>
      <c r="F734" s="29" t="str">
        <f>'Scalars5.10.22'!$B734&amp;'Scalars5.10.22'!$C734&amp;'Scalars5.10.22'!$D734</f>
        <v>highRiskLabor_popNorthwest2020</v>
      </c>
    </row>
    <row r="735" spans="1:6" x14ac:dyDescent="0.25">
      <c r="A735" s="24">
        <f xml:space="preserve"> ROW( 'Scalars5.10.22'!$A735 ) - ROW( 'Scalars5.10.22'!$A$1 )</f>
        <v>734</v>
      </c>
      <c r="B735" s="26" t="s">
        <v>91</v>
      </c>
      <c r="C735" s="30" t="s">
        <v>131</v>
      </c>
      <c r="D735" s="27">
        <v>2025</v>
      </c>
      <c r="E735" s="28">
        <v>1415502</v>
      </c>
      <c r="F735" s="29" t="str">
        <f>'Scalars5.10.22'!$B735&amp;'Scalars5.10.22'!$C735&amp;'Scalars5.10.22'!$D735</f>
        <v>highRiskLabor_popNorthwest2025</v>
      </c>
    </row>
    <row r="736" spans="1:6" x14ac:dyDescent="0.25">
      <c r="A736" s="24">
        <f xml:space="preserve"> ROW( 'Scalars5.10.22'!$A736 ) - ROW( 'Scalars5.10.22'!$A$1 )</f>
        <v>735</v>
      </c>
      <c r="B736" s="26" t="s">
        <v>91</v>
      </c>
      <c r="C736" s="30" t="s">
        <v>131</v>
      </c>
      <c r="D736" s="27">
        <v>2030</v>
      </c>
      <c r="E736" s="28">
        <v>1415502</v>
      </c>
      <c r="F736" s="29" t="str">
        <f>'Scalars5.10.22'!$B736&amp;'Scalars5.10.22'!$C736&amp;'Scalars5.10.22'!$D736</f>
        <v>highRiskLabor_popNorthwest2030</v>
      </c>
    </row>
    <row r="737" spans="1:6" x14ac:dyDescent="0.25">
      <c r="A737" s="24">
        <f xml:space="preserve"> ROW( 'Scalars5.10.22'!$A737 ) - ROW( 'Scalars5.10.22'!$A$1 )</f>
        <v>736</v>
      </c>
      <c r="B737" s="26" t="s">
        <v>91</v>
      </c>
      <c r="C737" s="30" t="s">
        <v>131</v>
      </c>
      <c r="D737" s="27">
        <v>2035</v>
      </c>
      <c r="E737" s="28">
        <v>1415502</v>
      </c>
      <c r="F737" s="29" t="str">
        <f>'Scalars5.10.22'!$B737&amp;'Scalars5.10.22'!$C737&amp;'Scalars5.10.22'!$D737</f>
        <v>highRiskLabor_popNorthwest2035</v>
      </c>
    </row>
    <row r="738" spans="1:6" x14ac:dyDescent="0.25">
      <c r="A738" s="24">
        <f xml:space="preserve"> ROW( 'Scalars5.10.22'!$A738 ) - ROW( 'Scalars5.10.22'!$A$1 )</f>
        <v>737</v>
      </c>
      <c r="B738" s="26" t="s">
        <v>91</v>
      </c>
      <c r="C738" s="30" t="s">
        <v>131</v>
      </c>
      <c r="D738" s="27">
        <v>2040</v>
      </c>
      <c r="E738" s="28">
        <v>1415502</v>
      </c>
      <c r="F738" s="29" t="str">
        <f>'Scalars5.10.22'!$B738&amp;'Scalars5.10.22'!$C738&amp;'Scalars5.10.22'!$D738</f>
        <v>highRiskLabor_popNorthwest2040</v>
      </c>
    </row>
    <row r="739" spans="1:6" x14ac:dyDescent="0.25">
      <c r="A739" s="24">
        <f xml:space="preserve"> ROW( 'Scalars5.10.22'!$A739 ) - ROW( 'Scalars5.10.22'!$A$1 )</f>
        <v>738</v>
      </c>
      <c r="B739" s="26" t="s">
        <v>91</v>
      </c>
      <c r="C739" s="30" t="s">
        <v>131</v>
      </c>
      <c r="D739" s="27">
        <v>2045</v>
      </c>
      <c r="E739" s="28">
        <v>1415502</v>
      </c>
      <c r="F739" s="29" t="str">
        <f>'Scalars5.10.22'!$B739&amp;'Scalars5.10.22'!$C739&amp;'Scalars5.10.22'!$D739</f>
        <v>highRiskLabor_popNorthwest2045</v>
      </c>
    </row>
    <row r="740" spans="1:6" x14ac:dyDescent="0.25">
      <c r="A740" s="24">
        <f xml:space="preserve"> ROW( 'Scalars5.10.22'!$A740 ) - ROW( 'Scalars5.10.22'!$A$1 )</f>
        <v>739</v>
      </c>
      <c r="B740" s="26" t="s">
        <v>91</v>
      </c>
      <c r="C740" s="30" t="s">
        <v>131</v>
      </c>
      <c r="D740" s="27">
        <v>2050</v>
      </c>
      <c r="E740" s="28">
        <v>1415502</v>
      </c>
      <c r="F740" s="29" t="str">
        <f>'Scalars5.10.22'!$B740&amp;'Scalars5.10.22'!$C740&amp;'Scalars5.10.22'!$D740</f>
        <v>highRiskLabor_popNorthwest2050</v>
      </c>
    </row>
    <row r="741" spans="1:6" x14ac:dyDescent="0.25">
      <c r="A741" s="24">
        <f xml:space="preserve"> ROW( 'Scalars5.10.22'!$A741 ) - ROW( 'Scalars5.10.22'!$A$1 )</f>
        <v>740</v>
      </c>
      <c r="B741" s="26" t="s">
        <v>91</v>
      </c>
      <c r="C741" s="30" t="s">
        <v>131</v>
      </c>
      <c r="D741" s="27">
        <v>2055</v>
      </c>
      <c r="E741" s="28">
        <v>1415502</v>
      </c>
      <c r="F741" s="29" t="str">
        <f>'Scalars5.10.22'!$B741&amp;'Scalars5.10.22'!$C741&amp;'Scalars5.10.22'!$D741</f>
        <v>highRiskLabor_popNorthwest2055</v>
      </c>
    </row>
    <row r="742" spans="1:6" x14ac:dyDescent="0.25">
      <c r="A742" s="24">
        <f xml:space="preserve"> ROW( 'Scalars5.10.22'!$A742 ) - ROW( 'Scalars5.10.22'!$A$1 )</f>
        <v>741</v>
      </c>
      <c r="B742" s="26" t="s">
        <v>91</v>
      </c>
      <c r="C742" s="30" t="s">
        <v>131</v>
      </c>
      <c r="D742" s="27">
        <v>2060</v>
      </c>
      <c r="E742" s="28">
        <v>1415502</v>
      </c>
      <c r="F742" s="29" t="str">
        <f>'Scalars5.10.22'!$B742&amp;'Scalars5.10.22'!$C742&amp;'Scalars5.10.22'!$D742</f>
        <v>highRiskLabor_popNorthwest2060</v>
      </c>
    </row>
    <row r="743" spans="1:6" x14ac:dyDescent="0.25">
      <c r="A743" s="24">
        <f xml:space="preserve"> ROW( 'Scalars5.10.22'!$A743 ) - ROW( 'Scalars5.10.22'!$A$1 )</f>
        <v>742</v>
      </c>
      <c r="B743" s="26" t="s">
        <v>91</v>
      </c>
      <c r="C743" s="30" t="s">
        <v>131</v>
      </c>
      <c r="D743" s="27">
        <v>2065</v>
      </c>
      <c r="E743" s="28">
        <v>1415502</v>
      </c>
      <c r="F743" s="29" t="str">
        <f>'Scalars5.10.22'!$B743&amp;'Scalars5.10.22'!$C743&amp;'Scalars5.10.22'!$D743</f>
        <v>highRiskLabor_popNorthwest2065</v>
      </c>
    </row>
    <row r="744" spans="1:6" x14ac:dyDescent="0.25">
      <c r="A744" s="24">
        <f xml:space="preserve"> ROW( 'Scalars5.10.22'!$A744 ) - ROW( 'Scalars5.10.22'!$A$1 )</f>
        <v>743</v>
      </c>
      <c r="B744" s="26" t="s">
        <v>91</v>
      </c>
      <c r="C744" s="30" t="s">
        <v>131</v>
      </c>
      <c r="D744" s="27">
        <v>2070</v>
      </c>
      <c r="E744" s="28">
        <v>1415502</v>
      </c>
      <c r="F744" s="29" t="str">
        <f>'Scalars5.10.22'!$B744&amp;'Scalars5.10.22'!$C744&amp;'Scalars5.10.22'!$D744</f>
        <v>highRiskLabor_popNorthwest2070</v>
      </c>
    </row>
    <row r="745" spans="1:6" x14ac:dyDescent="0.25">
      <c r="A745" s="24">
        <f xml:space="preserve"> ROW( 'Scalars5.10.22'!$A745 ) - ROW( 'Scalars5.10.22'!$A$1 )</f>
        <v>744</v>
      </c>
      <c r="B745" s="26" t="s">
        <v>91</v>
      </c>
      <c r="C745" s="30" t="s">
        <v>131</v>
      </c>
      <c r="D745" s="27">
        <v>2075</v>
      </c>
      <c r="E745" s="28">
        <v>1415502</v>
      </c>
      <c r="F745" s="29" t="str">
        <f>'Scalars5.10.22'!$B745&amp;'Scalars5.10.22'!$C745&amp;'Scalars5.10.22'!$D745</f>
        <v>highRiskLabor_popNorthwest2075</v>
      </c>
    </row>
    <row r="746" spans="1:6" x14ac:dyDescent="0.25">
      <c r="A746" s="24">
        <f xml:space="preserve"> ROW( 'Scalars5.10.22'!$A746 ) - ROW( 'Scalars5.10.22'!$A$1 )</f>
        <v>745</v>
      </c>
      <c r="B746" s="26" t="s">
        <v>91</v>
      </c>
      <c r="C746" s="30" t="s">
        <v>131</v>
      </c>
      <c r="D746" s="27">
        <v>2080</v>
      </c>
      <c r="E746" s="28">
        <v>1415502</v>
      </c>
      <c r="F746" s="29" t="str">
        <f>'Scalars5.10.22'!$B746&amp;'Scalars5.10.22'!$C746&amp;'Scalars5.10.22'!$D746</f>
        <v>highRiskLabor_popNorthwest2080</v>
      </c>
    </row>
    <row r="747" spans="1:6" x14ac:dyDescent="0.25">
      <c r="A747" s="24">
        <f xml:space="preserve"> ROW( 'Scalars5.10.22'!$A747 ) - ROW( 'Scalars5.10.22'!$A$1 )</f>
        <v>746</v>
      </c>
      <c r="B747" s="26" t="s">
        <v>91</v>
      </c>
      <c r="C747" s="30" t="s">
        <v>131</v>
      </c>
      <c r="D747" s="27">
        <v>2085</v>
      </c>
      <c r="E747" s="28">
        <v>1415502</v>
      </c>
      <c r="F747" s="29" t="str">
        <f>'Scalars5.10.22'!$B747&amp;'Scalars5.10.22'!$C747&amp;'Scalars5.10.22'!$D747</f>
        <v>highRiskLabor_popNorthwest2085</v>
      </c>
    </row>
    <row r="748" spans="1:6" x14ac:dyDescent="0.25">
      <c r="A748" s="24">
        <f xml:space="preserve"> ROW( 'Scalars5.10.22'!$A748 ) - ROW( 'Scalars5.10.22'!$A$1 )</f>
        <v>747</v>
      </c>
      <c r="B748" s="26" t="s">
        <v>91</v>
      </c>
      <c r="C748" s="30" t="s">
        <v>131</v>
      </c>
      <c r="D748" s="27">
        <v>2090</v>
      </c>
      <c r="E748" s="28">
        <v>1415502</v>
      </c>
      <c r="F748" s="29" t="str">
        <f>'Scalars5.10.22'!$B748&amp;'Scalars5.10.22'!$C748&amp;'Scalars5.10.22'!$D748</f>
        <v>highRiskLabor_popNorthwest2090</v>
      </c>
    </row>
    <row r="749" spans="1:6" x14ac:dyDescent="0.25">
      <c r="A749" s="24">
        <f xml:space="preserve"> ROW( 'Scalars5.10.22'!$A749 ) - ROW( 'Scalars5.10.22'!$A$1 )</f>
        <v>748</v>
      </c>
      <c r="B749" s="26" t="s">
        <v>91</v>
      </c>
      <c r="C749" s="30" t="s">
        <v>132</v>
      </c>
      <c r="D749" s="27">
        <v>2010</v>
      </c>
      <c r="E749" s="28">
        <v>8116825</v>
      </c>
      <c r="F749" s="29" t="str">
        <f>'Scalars5.10.22'!$B749&amp;'Scalars5.10.22'!$C749&amp;'Scalars5.10.22'!$D749</f>
        <v>highRiskLabor_popSoutheast2010</v>
      </c>
    </row>
    <row r="750" spans="1:6" x14ac:dyDescent="0.25">
      <c r="A750" s="24">
        <f xml:space="preserve"> ROW( 'Scalars5.10.22'!$A750 ) - ROW( 'Scalars5.10.22'!$A$1 )</f>
        <v>749</v>
      </c>
      <c r="B750" s="26" t="s">
        <v>91</v>
      </c>
      <c r="C750" s="30" t="s">
        <v>132</v>
      </c>
      <c r="D750" s="27">
        <v>2015</v>
      </c>
      <c r="E750" s="28">
        <v>8116825</v>
      </c>
      <c r="F750" s="29" t="str">
        <f>'Scalars5.10.22'!$B750&amp;'Scalars5.10.22'!$C750&amp;'Scalars5.10.22'!$D750</f>
        <v>highRiskLabor_popSoutheast2015</v>
      </c>
    </row>
    <row r="751" spans="1:6" x14ac:dyDescent="0.25">
      <c r="A751" s="24">
        <f xml:space="preserve"> ROW( 'Scalars5.10.22'!$A751 ) - ROW( 'Scalars5.10.22'!$A$1 )</f>
        <v>750</v>
      </c>
      <c r="B751" s="26" t="s">
        <v>91</v>
      </c>
      <c r="C751" s="30" t="s">
        <v>132</v>
      </c>
      <c r="D751" s="27">
        <v>2020</v>
      </c>
      <c r="E751" s="28">
        <v>8116825</v>
      </c>
      <c r="F751" s="29" t="str">
        <f>'Scalars5.10.22'!$B751&amp;'Scalars5.10.22'!$C751&amp;'Scalars5.10.22'!$D751</f>
        <v>highRiskLabor_popSoutheast2020</v>
      </c>
    </row>
    <row r="752" spans="1:6" x14ac:dyDescent="0.25">
      <c r="A752" s="24">
        <f xml:space="preserve"> ROW( 'Scalars5.10.22'!$A752 ) - ROW( 'Scalars5.10.22'!$A$1 )</f>
        <v>751</v>
      </c>
      <c r="B752" s="26" t="s">
        <v>91</v>
      </c>
      <c r="C752" s="30" t="s">
        <v>132</v>
      </c>
      <c r="D752" s="27">
        <v>2025</v>
      </c>
      <c r="E752" s="28">
        <v>8116825</v>
      </c>
      <c r="F752" s="29" t="str">
        <f>'Scalars5.10.22'!$B752&amp;'Scalars5.10.22'!$C752&amp;'Scalars5.10.22'!$D752</f>
        <v>highRiskLabor_popSoutheast2025</v>
      </c>
    </row>
    <row r="753" spans="1:6" x14ac:dyDescent="0.25">
      <c r="A753" s="24">
        <f xml:space="preserve"> ROW( 'Scalars5.10.22'!$A753 ) - ROW( 'Scalars5.10.22'!$A$1 )</f>
        <v>752</v>
      </c>
      <c r="B753" s="26" t="s">
        <v>91</v>
      </c>
      <c r="C753" s="30" t="s">
        <v>132</v>
      </c>
      <c r="D753" s="27">
        <v>2030</v>
      </c>
      <c r="E753" s="28">
        <v>8116825</v>
      </c>
      <c r="F753" s="29" t="str">
        <f>'Scalars5.10.22'!$B753&amp;'Scalars5.10.22'!$C753&amp;'Scalars5.10.22'!$D753</f>
        <v>highRiskLabor_popSoutheast2030</v>
      </c>
    </row>
    <row r="754" spans="1:6" x14ac:dyDescent="0.25">
      <c r="A754" s="24">
        <f xml:space="preserve"> ROW( 'Scalars5.10.22'!$A754 ) - ROW( 'Scalars5.10.22'!$A$1 )</f>
        <v>753</v>
      </c>
      <c r="B754" s="26" t="s">
        <v>91</v>
      </c>
      <c r="C754" s="30" t="s">
        <v>132</v>
      </c>
      <c r="D754" s="27">
        <v>2035</v>
      </c>
      <c r="E754" s="28">
        <v>8116825</v>
      </c>
      <c r="F754" s="29" t="str">
        <f>'Scalars5.10.22'!$B754&amp;'Scalars5.10.22'!$C754&amp;'Scalars5.10.22'!$D754</f>
        <v>highRiskLabor_popSoutheast2035</v>
      </c>
    </row>
    <row r="755" spans="1:6" x14ac:dyDescent="0.25">
      <c r="A755" s="24">
        <f xml:space="preserve"> ROW( 'Scalars5.10.22'!$A755 ) - ROW( 'Scalars5.10.22'!$A$1 )</f>
        <v>754</v>
      </c>
      <c r="B755" s="26" t="s">
        <v>91</v>
      </c>
      <c r="C755" s="30" t="s">
        <v>132</v>
      </c>
      <c r="D755" s="27">
        <v>2040</v>
      </c>
      <c r="E755" s="28">
        <v>8116825</v>
      </c>
      <c r="F755" s="29" t="str">
        <f>'Scalars5.10.22'!$B755&amp;'Scalars5.10.22'!$C755&amp;'Scalars5.10.22'!$D755</f>
        <v>highRiskLabor_popSoutheast2040</v>
      </c>
    </row>
    <row r="756" spans="1:6" x14ac:dyDescent="0.25">
      <c r="A756" s="24">
        <f xml:space="preserve"> ROW( 'Scalars5.10.22'!$A756 ) - ROW( 'Scalars5.10.22'!$A$1 )</f>
        <v>755</v>
      </c>
      <c r="B756" s="26" t="s">
        <v>91</v>
      </c>
      <c r="C756" s="30" t="s">
        <v>132</v>
      </c>
      <c r="D756" s="27">
        <v>2045</v>
      </c>
      <c r="E756" s="28">
        <v>8116825</v>
      </c>
      <c r="F756" s="29" t="str">
        <f>'Scalars5.10.22'!$B756&amp;'Scalars5.10.22'!$C756&amp;'Scalars5.10.22'!$D756</f>
        <v>highRiskLabor_popSoutheast2045</v>
      </c>
    </row>
    <row r="757" spans="1:6" x14ac:dyDescent="0.25">
      <c r="A757" s="24">
        <f xml:space="preserve"> ROW( 'Scalars5.10.22'!$A757 ) - ROW( 'Scalars5.10.22'!$A$1 )</f>
        <v>756</v>
      </c>
      <c r="B757" s="26" t="s">
        <v>91</v>
      </c>
      <c r="C757" s="30" t="s">
        <v>132</v>
      </c>
      <c r="D757" s="27">
        <v>2050</v>
      </c>
      <c r="E757" s="28">
        <v>8116825</v>
      </c>
      <c r="F757" s="29" t="str">
        <f>'Scalars5.10.22'!$B757&amp;'Scalars5.10.22'!$C757&amp;'Scalars5.10.22'!$D757</f>
        <v>highRiskLabor_popSoutheast2050</v>
      </c>
    </row>
    <row r="758" spans="1:6" x14ac:dyDescent="0.25">
      <c r="A758" s="24">
        <f xml:space="preserve"> ROW( 'Scalars5.10.22'!$A758 ) - ROW( 'Scalars5.10.22'!$A$1 )</f>
        <v>757</v>
      </c>
      <c r="B758" s="26" t="s">
        <v>91</v>
      </c>
      <c r="C758" s="30" t="s">
        <v>132</v>
      </c>
      <c r="D758" s="27">
        <v>2055</v>
      </c>
      <c r="E758" s="28">
        <v>8116825</v>
      </c>
      <c r="F758" s="29" t="str">
        <f>'Scalars5.10.22'!$B758&amp;'Scalars5.10.22'!$C758&amp;'Scalars5.10.22'!$D758</f>
        <v>highRiskLabor_popSoutheast2055</v>
      </c>
    </row>
    <row r="759" spans="1:6" x14ac:dyDescent="0.25">
      <c r="A759" s="24">
        <f xml:space="preserve"> ROW( 'Scalars5.10.22'!$A759 ) - ROW( 'Scalars5.10.22'!$A$1 )</f>
        <v>758</v>
      </c>
      <c r="B759" s="26" t="s">
        <v>91</v>
      </c>
      <c r="C759" s="30" t="s">
        <v>132</v>
      </c>
      <c r="D759" s="27">
        <v>2060</v>
      </c>
      <c r="E759" s="28">
        <v>8116825</v>
      </c>
      <c r="F759" s="29" t="str">
        <f>'Scalars5.10.22'!$B759&amp;'Scalars5.10.22'!$C759&amp;'Scalars5.10.22'!$D759</f>
        <v>highRiskLabor_popSoutheast2060</v>
      </c>
    </row>
    <row r="760" spans="1:6" x14ac:dyDescent="0.25">
      <c r="A760" s="24">
        <f xml:space="preserve"> ROW( 'Scalars5.10.22'!$A760 ) - ROW( 'Scalars5.10.22'!$A$1 )</f>
        <v>759</v>
      </c>
      <c r="B760" s="26" t="s">
        <v>91</v>
      </c>
      <c r="C760" s="30" t="s">
        <v>132</v>
      </c>
      <c r="D760" s="27">
        <v>2065</v>
      </c>
      <c r="E760" s="28">
        <v>8116825</v>
      </c>
      <c r="F760" s="29" t="str">
        <f>'Scalars5.10.22'!$B760&amp;'Scalars5.10.22'!$C760&amp;'Scalars5.10.22'!$D760</f>
        <v>highRiskLabor_popSoutheast2065</v>
      </c>
    </row>
    <row r="761" spans="1:6" x14ac:dyDescent="0.25">
      <c r="A761" s="24">
        <f xml:space="preserve"> ROW( 'Scalars5.10.22'!$A761 ) - ROW( 'Scalars5.10.22'!$A$1 )</f>
        <v>760</v>
      </c>
      <c r="B761" s="26" t="s">
        <v>91</v>
      </c>
      <c r="C761" s="30" t="s">
        <v>132</v>
      </c>
      <c r="D761" s="27">
        <v>2070</v>
      </c>
      <c r="E761" s="28">
        <v>8116825</v>
      </c>
      <c r="F761" s="29" t="str">
        <f>'Scalars5.10.22'!$B761&amp;'Scalars5.10.22'!$C761&amp;'Scalars5.10.22'!$D761</f>
        <v>highRiskLabor_popSoutheast2070</v>
      </c>
    </row>
    <row r="762" spans="1:6" x14ac:dyDescent="0.25">
      <c r="A762" s="24">
        <f xml:space="preserve"> ROW( 'Scalars5.10.22'!$A762 ) - ROW( 'Scalars5.10.22'!$A$1 )</f>
        <v>761</v>
      </c>
      <c r="B762" s="26" t="s">
        <v>91</v>
      </c>
      <c r="C762" s="30" t="s">
        <v>132</v>
      </c>
      <c r="D762" s="27">
        <v>2075</v>
      </c>
      <c r="E762" s="28">
        <v>8116825</v>
      </c>
      <c r="F762" s="29" t="str">
        <f>'Scalars5.10.22'!$B762&amp;'Scalars5.10.22'!$C762&amp;'Scalars5.10.22'!$D762</f>
        <v>highRiskLabor_popSoutheast2075</v>
      </c>
    </row>
    <row r="763" spans="1:6" x14ac:dyDescent="0.25">
      <c r="A763" s="24">
        <f xml:space="preserve"> ROW( 'Scalars5.10.22'!$A763 ) - ROW( 'Scalars5.10.22'!$A$1 )</f>
        <v>762</v>
      </c>
      <c r="B763" s="26" t="s">
        <v>91</v>
      </c>
      <c r="C763" s="30" t="s">
        <v>132</v>
      </c>
      <c r="D763" s="27">
        <v>2080</v>
      </c>
      <c r="E763" s="28">
        <v>8116825</v>
      </c>
      <c r="F763" s="29" t="str">
        <f>'Scalars5.10.22'!$B763&amp;'Scalars5.10.22'!$C763&amp;'Scalars5.10.22'!$D763</f>
        <v>highRiskLabor_popSoutheast2080</v>
      </c>
    </row>
    <row r="764" spans="1:6" x14ac:dyDescent="0.25">
      <c r="A764" s="24">
        <f xml:space="preserve"> ROW( 'Scalars5.10.22'!$A764 ) - ROW( 'Scalars5.10.22'!$A$1 )</f>
        <v>763</v>
      </c>
      <c r="B764" s="26" t="s">
        <v>91</v>
      </c>
      <c r="C764" s="30" t="s">
        <v>132</v>
      </c>
      <c r="D764" s="27">
        <v>2085</v>
      </c>
      <c r="E764" s="28">
        <v>8116825</v>
      </c>
      <c r="F764" s="29" t="str">
        <f>'Scalars5.10.22'!$B764&amp;'Scalars5.10.22'!$C764&amp;'Scalars5.10.22'!$D764</f>
        <v>highRiskLabor_popSoutheast2085</v>
      </c>
    </row>
    <row r="765" spans="1:6" x14ac:dyDescent="0.25">
      <c r="A765" s="24">
        <f xml:space="preserve"> ROW( 'Scalars5.10.22'!$A765 ) - ROW( 'Scalars5.10.22'!$A$1 )</f>
        <v>764</v>
      </c>
      <c r="B765" s="26" t="s">
        <v>91</v>
      </c>
      <c r="C765" s="30" t="s">
        <v>132</v>
      </c>
      <c r="D765" s="27">
        <v>2090</v>
      </c>
      <c r="E765" s="28">
        <v>8116825</v>
      </c>
      <c r="F765" s="29" t="str">
        <f>'Scalars5.10.22'!$B765&amp;'Scalars5.10.22'!$C765&amp;'Scalars5.10.22'!$D765</f>
        <v>highRiskLabor_popSoutheast2090</v>
      </c>
    </row>
    <row r="766" spans="1:6" x14ac:dyDescent="0.25">
      <c r="A766" s="24">
        <f xml:space="preserve"> ROW( 'Scalars5.10.22'!$A766 ) - ROW( 'Scalars5.10.22'!$A$1 )</f>
        <v>765</v>
      </c>
      <c r="B766" s="26" t="s">
        <v>91</v>
      </c>
      <c r="C766" s="30" t="s">
        <v>133</v>
      </c>
      <c r="D766" s="27">
        <v>2010</v>
      </c>
      <c r="E766" s="28">
        <v>3838783</v>
      </c>
      <c r="F766" s="29" t="str">
        <f>'Scalars5.10.22'!$B766&amp;'Scalars5.10.22'!$C766&amp;'Scalars5.10.22'!$D766</f>
        <v>highRiskLabor_popSouthern Plains2010</v>
      </c>
    </row>
    <row r="767" spans="1:6" x14ac:dyDescent="0.25">
      <c r="A767" s="24">
        <f xml:space="preserve"> ROW( 'Scalars5.10.22'!$A767 ) - ROW( 'Scalars5.10.22'!$A$1 )</f>
        <v>766</v>
      </c>
      <c r="B767" s="26" t="s">
        <v>91</v>
      </c>
      <c r="C767" s="30" t="s">
        <v>133</v>
      </c>
      <c r="D767" s="27">
        <v>2015</v>
      </c>
      <c r="E767" s="28">
        <v>3838783</v>
      </c>
      <c r="F767" s="29" t="str">
        <f>'Scalars5.10.22'!$B767&amp;'Scalars5.10.22'!$C767&amp;'Scalars5.10.22'!$D767</f>
        <v>highRiskLabor_popSouthern Plains2015</v>
      </c>
    </row>
    <row r="768" spans="1:6" x14ac:dyDescent="0.25">
      <c r="A768" s="24">
        <f xml:space="preserve"> ROW( 'Scalars5.10.22'!$A768 ) - ROW( 'Scalars5.10.22'!$A$1 )</f>
        <v>767</v>
      </c>
      <c r="B768" s="26" t="s">
        <v>91</v>
      </c>
      <c r="C768" s="30" t="s">
        <v>133</v>
      </c>
      <c r="D768" s="27">
        <v>2020</v>
      </c>
      <c r="E768" s="28">
        <v>3838783</v>
      </c>
      <c r="F768" s="29" t="str">
        <f>'Scalars5.10.22'!$B768&amp;'Scalars5.10.22'!$C768&amp;'Scalars5.10.22'!$D768</f>
        <v>highRiskLabor_popSouthern Plains2020</v>
      </c>
    </row>
    <row r="769" spans="1:6" x14ac:dyDescent="0.25">
      <c r="A769" s="24">
        <f xml:space="preserve"> ROW( 'Scalars5.10.22'!$A769 ) - ROW( 'Scalars5.10.22'!$A$1 )</f>
        <v>768</v>
      </c>
      <c r="B769" s="26" t="s">
        <v>91</v>
      </c>
      <c r="C769" s="30" t="s">
        <v>133</v>
      </c>
      <c r="D769" s="27">
        <v>2025</v>
      </c>
      <c r="E769" s="28">
        <v>3838783</v>
      </c>
      <c r="F769" s="29" t="str">
        <f>'Scalars5.10.22'!$B769&amp;'Scalars5.10.22'!$C769&amp;'Scalars5.10.22'!$D769</f>
        <v>highRiskLabor_popSouthern Plains2025</v>
      </c>
    </row>
    <row r="770" spans="1:6" x14ac:dyDescent="0.25">
      <c r="A770" s="24">
        <f xml:space="preserve"> ROW( 'Scalars5.10.22'!$A770 ) - ROW( 'Scalars5.10.22'!$A$1 )</f>
        <v>769</v>
      </c>
      <c r="B770" s="26" t="s">
        <v>91</v>
      </c>
      <c r="C770" s="30" t="s">
        <v>133</v>
      </c>
      <c r="D770" s="27">
        <v>2030</v>
      </c>
      <c r="E770" s="28">
        <v>3838783</v>
      </c>
      <c r="F770" s="29" t="str">
        <f>'Scalars5.10.22'!$B770&amp;'Scalars5.10.22'!$C770&amp;'Scalars5.10.22'!$D770</f>
        <v>highRiskLabor_popSouthern Plains2030</v>
      </c>
    </row>
    <row r="771" spans="1:6" x14ac:dyDescent="0.25">
      <c r="A771" s="24">
        <f xml:space="preserve"> ROW( 'Scalars5.10.22'!$A771 ) - ROW( 'Scalars5.10.22'!$A$1 )</f>
        <v>770</v>
      </c>
      <c r="B771" s="26" t="s">
        <v>91</v>
      </c>
      <c r="C771" s="30" t="s">
        <v>133</v>
      </c>
      <c r="D771" s="27">
        <v>2035</v>
      </c>
      <c r="E771" s="28">
        <v>3838783</v>
      </c>
      <c r="F771" s="29" t="str">
        <f>'Scalars5.10.22'!$B771&amp;'Scalars5.10.22'!$C771&amp;'Scalars5.10.22'!$D771</f>
        <v>highRiskLabor_popSouthern Plains2035</v>
      </c>
    </row>
    <row r="772" spans="1:6" x14ac:dyDescent="0.25">
      <c r="A772" s="24">
        <f xml:space="preserve"> ROW( 'Scalars5.10.22'!$A772 ) - ROW( 'Scalars5.10.22'!$A$1 )</f>
        <v>771</v>
      </c>
      <c r="B772" s="26" t="s">
        <v>91</v>
      </c>
      <c r="C772" s="30" t="s">
        <v>133</v>
      </c>
      <c r="D772" s="27">
        <v>2040</v>
      </c>
      <c r="E772" s="28">
        <v>3838783</v>
      </c>
      <c r="F772" s="29" t="str">
        <f>'Scalars5.10.22'!$B772&amp;'Scalars5.10.22'!$C772&amp;'Scalars5.10.22'!$D772</f>
        <v>highRiskLabor_popSouthern Plains2040</v>
      </c>
    </row>
    <row r="773" spans="1:6" x14ac:dyDescent="0.25">
      <c r="A773" s="24">
        <f xml:space="preserve"> ROW( 'Scalars5.10.22'!$A773 ) - ROW( 'Scalars5.10.22'!$A$1 )</f>
        <v>772</v>
      </c>
      <c r="B773" s="26" t="s">
        <v>91</v>
      </c>
      <c r="C773" s="30" t="s">
        <v>133</v>
      </c>
      <c r="D773" s="27">
        <v>2045</v>
      </c>
      <c r="E773" s="28">
        <v>3838783</v>
      </c>
      <c r="F773" s="29" t="str">
        <f>'Scalars5.10.22'!$B773&amp;'Scalars5.10.22'!$C773&amp;'Scalars5.10.22'!$D773</f>
        <v>highRiskLabor_popSouthern Plains2045</v>
      </c>
    </row>
    <row r="774" spans="1:6" x14ac:dyDescent="0.25">
      <c r="A774" s="24">
        <f xml:space="preserve"> ROW( 'Scalars5.10.22'!$A774 ) - ROW( 'Scalars5.10.22'!$A$1 )</f>
        <v>773</v>
      </c>
      <c r="B774" s="26" t="s">
        <v>91</v>
      </c>
      <c r="C774" s="30" t="s">
        <v>133</v>
      </c>
      <c r="D774" s="27">
        <v>2050</v>
      </c>
      <c r="E774" s="28">
        <v>3838783</v>
      </c>
      <c r="F774" s="29" t="str">
        <f>'Scalars5.10.22'!$B774&amp;'Scalars5.10.22'!$C774&amp;'Scalars5.10.22'!$D774</f>
        <v>highRiskLabor_popSouthern Plains2050</v>
      </c>
    </row>
    <row r="775" spans="1:6" x14ac:dyDescent="0.25">
      <c r="A775" s="24">
        <f xml:space="preserve"> ROW( 'Scalars5.10.22'!$A775 ) - ROW( 'Scalars5.10.22'!$A$1 )</f>
        <v>774</v>
      </c>
      <c r="B775" s="26" t="s">
        <v>91</v>
      </c>
      <c r="C775" s="30" t="s">
        <v>133</v>
      </c>
      <c r="D775" s="27">
        <v>2055</v>
      </c>
      <c r="E775" s="28">
        <v>3838783</v>
      </c>
      <c r="F775" s="29" t="str">
        <f>'Scalars5.10.22'!$B775&amp;'Scalars5.10.22'!$C775&amp;'Scalars5.10.22'!$D775</f>
        <v>highRiskLabor_popSouthern Plains2055</v>
      </c>
    </row>
    <row r="776" spans="1:6" x14ac:dyDescent="0.25">
      <c r="A776" s="24">
        <f xml:space="preserve"> ROW( 'Scalars5.10.22'!$A776 ) - ROW( 'Scalars5.10.22'!$A$1 )</f>
        <v>775</v>
      </c>
      <c r="B776" s="26" t="s">
        <v>91</v>
      </c>
      <c r="C776" s="30" t="s">
        <v>133</v>
      </c>
      <c r="D776" s="27">
        <v>2060</v>
      </c>
      <c r="E776" s="28">
        <v>3838783</v>
      </c>
      <c r="F776" s="29" t="str">
        <f>'Scalars5.10.22'!$B776&amp;'Scalars5.10.22'!$C776&amp;'Scalars5.10.22'!$D776</f>
        <v>highRiskLabor_popSouthern Plains2060</v>
      </c>
    </row>
    <row r="777" spans="1:6" x14ac:dyDescent="0.25">
      <c r="A777" s="24">
        <f xml:space="preserve"> ROW( 'Scalars5.10.22'!$A777 ) - ROW( 'Scalars5.10.22'!$A$1 )</f>
        <v>776</v>
      </c>
      <c r="B777" s="26" t="s">
        <v>91</v>
      </c>
      <c r="C777" s="30" t="s">
        <v>133</v>
      </c>
      <c r="D777" s="27">
        <v>2065</v>
      </c>
      <c r="E777" s="28">
        <v>3838783</v>
      </c>
      <c r="F777" s="29" t="str">
        <f>'Scalars5.10.22'!$B777&amp;'Scalars5.10.22'!$C777&amp;'Scalars5.10.22'!$D777</f>
        <v>highRiskLabor_popSouthern Plains2065</v>
      </c>
    </row>
    <row r="778" spans="1:6" x14ac:dyDescent="0.25">
      <c r="A778" s="24">
        <f xml:space="preserve"> ROW( 'Scalars5.10.22'!$A778 ) - ROW( 'Scalars5.10.22'!$A$1 )</f>
        <v>777</v>
      </c>
      <c r="B778" s="26" t="s">
        <v>91</v>
      </c>
      <c r="C778" s="30" t="s">
        <v>133</v>
      </c>
      <c r="D778" s="27">
        <v>2070</v>
      </c>
      <c r="E778" s="28">
        <v>3838783</v>
      </c>
      <c r="F778" s="29" t="str">
        <f>'Scalars5.10.22'!$B778&amp;'Scalars5.10.22'!$C778&amp;'Scalars5.10.22'!$D778</f>
        <v>highRiskLabor_popSouthern Plains2070</v>
      </c>
    </row>
    <row r="779" spans="1:6" x14ac:dyDescent="0.25">
      <c r="A779" s="24">
        <f xml:space="preserve"> ROW( 'Scalars5.10.22'!$A779 ) - ROW( 'Scalars5.10.22'!$A$1 )</f>
        <v>778</v>
      </c>
      <c r="B779" s="26" t="s">
        <v>91</v>
      </c>
      <c r="C779" s="30" t="s">
        <v>133</v>
      </c>
      <c r="D779" s="27">
        <v>2075</v>
      </c>
      <c r="E779" s="28">
        <v>3838783</v>
      </c>
      <c r="F779" s="29" t="str">
        <f>'Scalars5.10.22'!$B779&amp;'Scalars5.10.22'!$C779&amp;'Scalars5.10.22'!$D779</f>
        <v>highRiskLabor_popSouthern Plains2075</v>
      </c>
    </row>
    <row r="780" spans="1:6" x14ac:dyDescent="0.25">
      <c r="A780" s="24">
        <f xml:space="preserve"> ROW( 'Scalars5.10.22'!$A780 ) - ROW( 'Scalars5.10.22'!$A$1 )</f>
        <v>779</v>
      </c>
      <c r="B780" s="26" t="s">
        <v>91</v>
      </c>
      <c r="C780" s="30" t="s">
        <v>133</v>
      </c>
      <c r="D780" s="27">
        <v>2080</v>
      </c>
      <c r="E780" s="28">
        <v>3838783</v>
      </c>
      <c r="F780" s="29" t="str">
        <f>'Scalars5.10.22'!$B780&amp;'Scalars5.10.22'!$C780&amp;'Scalars5.10.22'!$D780</f>
        <v>highRiskLabor_popSouthern Plains2080</v>
      </c>
    </row>
    <row r="781" spans="1:6" x14ac:dyDescent="0.25">
      <c r="A781" s="24">
        <f xml:space="preserve"> ROW( 'Scalars5.10.22'!$A781 ) - ROW( 'Scalars5.10.22'!$A$1 )</f>
        <v>780</v>
      </c>
      <c r="B781" s="26" t="s">
        <v>91</v>
      </c>
      <c r="C781" s="30" t="s">
        <v>133</v>
      </c>
      <c r="D781" s="27">
        <v>2085</v>
      </c>
      <c r="E781" s="28">
        <v>3838783</v>
      </c>
      <c r="F781" s="29" t="str">
        <f>'Scalars5.10.22'!$B781&amp;'Scalars5.10.22'!$C781&amp;'Scalars5.10.22'!$D781</f>
        <v>highRiskLabor_popSouthern Plains2085</v>
      </c>
    </row>
    <row r="782" spans="1:6" x14ac:dyDescent="0.25">
      <c r="A782" s="24">
        <f xml:space="preserve"> ROW( 'Scalars5.10.22'!$A782 ) - ROW( 'Scalars5.10.22'!$A$1 )</f>
        <v>781</v>
      </c>
      <c r="B782" s="26" t="s">
        <v>91</v>
      </c>
      <c r="C782" s="30" t="s">
        <v>133</v>
      </c>
      <c r="D782" s="27">
        <v>2090</v>
      </c>
      <c r="E782" s="28">
        <v>3838783</v>
      </c>
      <c r="F782" s="29" t="str">
        <f>'Scalars5.10.22'!$B782&amp;'Scalars5.10.22'!$C782&amp;'Scalars5.10.22'!$D782</f>
        <v>highRiskLabor_popSouthern Plains2090</v>
      </c>
    </row>
    <row r="783" spans="1:6" x14ac:dyDescent="0.25">
      <c r="A783" s="24">
        <f xml:space="preserve"> ROW( 'Scalars5.10.22'!$A783 ) - ROW( 'Scalars5.10.22'!$A$1 )</f>
        <v>782</v>
      </c>
      <c r="B783" s="26" t="s">
        <v>91</v>
      </c>
      <c r="C783" s="30" t="s">
        <v>134</v>
      </c>
      <c r="D783" s="27">
        <v>2010</v>
      </c>
      <c r="E783" s="28">
        <v>5718429</v>
      </c>
      <c r="F783" s="29" t="str">
        <f>'Scalars5.10.22'!$B783&amp;'Scalars5.10.22'!$C783&amp;'Scalars5.10.22'!$D783</f>
        <v>highRiskLabor_popSouthwest2010</v>
      </c>
    </row>
    <row r="784" spans="1:6" x14ac:dyDescent="0.25">
      <c r="A784" s="24">
        <f xml:space="preserve"> ROW( 'Scalars5.10.22'!$A784 ) - ROW( 'Scalars5.10.22'!$A$1 )</f>
        <v>783</v>
      </c>
      <c r="B784" s="26" t="s">
        <v>91</v>
      </c>
      <c r="C784" s="30" t="s">
        <v>134</v>
      </c>
      <c r="D784" s="27">
        <v>2015</v>
      </c>
      <c r="E784" s="28">
        <v>5718429</v>
      </c>
      <c r="F784" s="29" t="str">
        <f>'Scalars5.10.22'!$B784&amp;'Scalars5.10.22'!$C784&amp;'Scalars5.10.22'!$D784</f>
        <v>highRiskLabor_popSouthwest2015</v>
      </c>
    </row>
    <row r="785" spans="1:6" x14ac:dyDescent="0.25">
      <c r="A785" s="24">
        <f xml:space="preserve"> ROW( 'Scalars5.10.22'!$A785 ) - ROW( 'Scalars5.10.22'!$A$1 )</f>
        <v>784</v>
      </c>
      <c r="B785" s="26" t="s">
        <v>91</v>
      </c>
      <c r="C785" s="30" t="s">
        <v>134</v>
      </c>
      <c r="D785" s="27">
        <v>2020</v>
      </c>
      <c r="E785" s="28">
        <v>5718429</v>
      </c>
      <c r="F785" s="29" t="str">
        <f>'Scalars5.10.22'!$B785&amp;'Scalars5.10.22'!$C785&amp;'Scalars5.10.22'!$D785</f>
        <v>highRiskLabor_popSouthwest2020</v>
      </c>
    </row>
    <row r="786" spans="1:6" x14ac:dyDescent="0.25">
      <c r="A786" s="24">
        <f xml:space="preserve"> ROW( 'Scalars5.10.22'!$A786 ) - ROW( 'Scalars5.10.22'!$A$1 )</f>
        <v>785</v>
      </c>
      <c r="B786" s="26" t="s">
        <v>91</v>
      </c>
      <c r="C786" s="30" t="s">
        <v>134</v>
      </c>
      <c r="D786" s="27">
        <v>2025</v>
      </c>
      <c r="E786" s="28">
        <v>5718429</v>
      </c>
      <c r="F786" s="29" t="str">
        <f>'Scalars5.10.22'!$B786&amp;'Scalars5.10.22'!$C786&amp;'Scalars5.10.22'!$D786</f>
        <v>highRiskLabor_popSouthwest2025</v>
      </c>
    </row>
    <row r="787" spans="1:6" x14ac:dyDescent="0.25">
      <c r="A787" s="24">
        <f xml:space="preserve"> ROW( 'Scalars5.10.22'!$A787 ) - ROW( 'Scalars5.10.22'!$A$1 )</f>
        <v>786</v>
      </c>
      <c r="B787" s="26" t="s">
        <v>91</v>
      </c>
      <c r="C787" s="30" t="s">
        <v>134</v>
      </c>
      <c r="D787" s="27">
        <v>2030</v>
      </c>
      <c r="E787" s="28">
        <v>5718429</v>
      </c>
      <c r="F787" s="29" t="str">
        <f>'Scalars5.10.22'!$B787&amp;'Scalars5.10.22'!$C787&amp;'Scalars5.10.22'!$D787</f>
        <v>highRiskLabor_popSouthwest2030</v>
      </c>
    </row>
    <row r="788" spans="1:6" x14ac:dyDescent="0.25">
      <c r="A788" s="24">
        <f xml:space="preserve"> ROW( 'Scalars5.10.22'!$A788 ) - ROW( 'Scalars5.10.22'!$A$1 )</f>
        <v>787</v>
      </c>
      <c r="B788" s="26" t="s">
        <v>91</v>
      </c>
      <c r="C788" s="30" t="s">
        <v>134</v>
      </c>
      <c r="D788" s="27">
        <v>2035</v>
      </c>
      <c r="E788" s="28">
        <v>5718429</v>
      </c>
      <c r="F788" s="29" t="str">
        <f>'Scalars5.10.22'!$B788&amp;'Scalars5.10.22'!$C788&amp;'Scalars5.10.22'!$D788</f>
        <v>highRiskLabor_popSouthwest2035</v>
      </c>
    </row>
    <row r="789" spans="1:6" x14ac:dyDescent="0.25">
      <c r="A789" s="24">
        <f xml:space="preserve"> ROW( 'Scalars5.10.22'!$A789 ) - ROW( 'Scalars5.10.22'!$A$1 )</f>
        <v>788</v>
      </c>
      <c r="B789" s="26" t="s">
        <v>91</v>
      </c>
      <c r="C789" s="30" t="s">
        <v>134</v>
      </c>
      <c r="D789" s="27">
        <v>2040</v>
      </c>
      <c r="E789" s="28">
        <v>5718429</v>
      </c>
      <c r="F789" s="29" t="str">
        <f>'Scalars5.10.22'!$B789&amp;'Scalars5.10.22'!$C789&amp;'Scalars5.10.22'!$D789</f>
        <v>highRiskLabor_popSouthwest2040</v>
      </c>
    </row>
    <row r="790" spans="1:6" x14ac:dyDescent="0.25">
      <c r="A790" s="24">
        <f xml:space="preserve"> ROW( 'Scalars5.10.22'!$A790 ) - ROW( 'Scalars5.10.22'!$A$1 )</f>
        <v>789</v>
      </c>
      <c r="B790" s="26" t="s">
        <v>91</v>
      </c>
      <c r="C790" s="30" t="s">
        <v>134</v>
      </c>
      <c r="D790" s="27">
        <v>2045</v>
      </c>
      <c r="E790" s="28">
        <v>5718429</v>
      </c>
      <c r="F790" s="29" t="str">
        <f>'Scalars5.10.22'!$B790&amp;'Scalars5.10.22'!$C790&amp;'Scalars5.10.22'!$D790</f>
        <v>highRiskLabor_popSouthwest2045</v>
      </c>
    </row>
    <row r="791" spans="1:6" x14ac:dyDescent="0.25">
      <c r="A791" s="24">
        <f xml:space="preserve"> ROW( 'Scalars5.10.22'!$A791 ) - ROW( 'Scalars5.10.22'!$A$1 )</f>
        <v>790</v>
      </c>
      <c r="B791" s="26" t="s">
        <v>91</v>
      </c>
      <c r="C791" s="30" t="s">
        <v>134</v>
      </c>
      <c r="D791" s="27">
        <v>2050</v>
      </c>
      <c r="E791" s="28">
        <v>5718429</v>
      </c>
      <c r="F791" s="29" t="str">
        <f>'Scalars5.10.22'!$B791&amp;'Scalars5.10.22'!$C791&amp;'Scalars5.10.22'!$D791</f>
        <v>highRiskLabor_popSouthwest2050</v>
      </c>
    </row>
    <row r="792" spans="1:6" x14ac:dyDescent="0.25">
      <c r="A792" s="24">
        <f xml:space="preserve"> ROW( 'Scalars5.10.22'!$A792 ) - ROW( 'Scalars5.10.22'!$A$1 )</f>
        <v>791</v>
      </c>
      <c r="B792" s="26" t="s">
        <v>91</v>
      </c>
      <c r="C792" s="30" t="s">
        <v>134</v>
      </c>
      <c r="D792" s="27">
        <v>2055</v>
      </c>
      <c r="E792" s="28">
        <v>5718429</v>
      </c>
      <c r="F792" s="29" t="str">
        <f>'Scalars5.10.22'!$B792&amp;'Scalars5.10.22'!$C792&amp;'Scalars5.10.22'!$D792</f>
        <v>highRiskLabor_popSouthwest2055</v>
      </c>
    </row>
    <row r="793" spans="1:6" x14ac:dyDescent="0.25">
      <c r="A793" s="24">
        <f xml:space="preserve"> ROW( 'Scalars5.10.22'!$A793 ) - ROW( 'Scalars5.10.22'!$A$1 )</f>
        <v>792</v>
      </c>
      <c r="B793" s="26" t="s">
        <v>91</v>
      </c>
      <c r="C793" s="30" t="s">
        <v>134</v>
      </c>
      <c r="D793" s="27">
        <v>2060</v>
      </c>
      <c r="E793" s="28">
        <v>5718429</v>
      </c>
      <c r="F793" s="29" t="str">
        <f>'Scalars5.10.22'!$B793&amp;'Scalars5.10.22'!$C793&amp;'Scalars5.10.22'!$D793</f>
        <v>highRiskLabor_popSouthwest2060</v>
      </c>
    </row>
    <row r="794" spans="1:6" x14ac:dyDescent="0.25">
      <c r="A794" s="24">
        <f xml:space="preserve"> ROW( 'Scalars5.10.22'!$A794 ) - ROW( 'Scalars5.10.22'!$A$1 )</f>
        <v>793</v>
      </c>
      <c r="B794" s="26" t="s">
        <v>91</v>
      </c>
      <c r="C794" s="30" t="s">
        <v>134</v>
      </c>
      <c r="D794" s="27">
        <v>2065</v>
      </c>
      <c r="E794" s="28">
        <v>5718429</v>
      </c>
      <c r="F794" s="29" t="str">
        <f>'Scalars5.10.22'!$B794&amp;'Scalars5.10.22'!$C794&amp;'Scalars5.10.22'!$D794</f>
        <v>highRiskLabor_popSouthwest2065</v>
      </c>
    </row>
    <row r="795" spans="1:6" x14ac:dyDescent="0.25">
      <c r="A795" s="24">
        <f xml:space="preserve"> ROW( 'Scalars5.10.22'!$A795 ) - ROW( 'Scalars5.10.22'!$A$1 )</f>
        <v>794</v>
      </c>
      <c r="B795" s="26" t="s">
        <v>91</v>
      </c>
      <c r="C795" s="30" t="s">
        <v>134</v>
      </c>
      <c r="D795" s="27">
        <v>2070</v>
      </c>
      <c r="E795" s="28">
        <v>5718429</v>
      </c>
      <c r="F795" s="29" t="str">
        <f>'Scalars5.10.22'!$B795&amp;'Scalars5.10.22'!$C795&amp;'Scalars5.10.22'!$D795</f>
        <v>highRiskLabor_popSouthwest2070</v>
      </c>
    </row>
    <row r="796" spans="1:6" x14ac:dyDescent="0.25">
      <c r="A796" s="24">
        <f xml:space="preserve"> ROW( 'Scalars5.10.22'!$A796 ) - ROW( 'Scalars5.10.22'!$A$1 )</f>
        <v>795</v>
      </c>
      <c r="B796" s="26" t="s">
        <v>91</v>
      </c>
      <c r="C796" s="30" t="s">
        <v>134</v>
      </c>
      <c r="D796" s="27">
        <v>2075</v>
      </c>
      <c r="E796" s="28">
        <v>5718429</v>
      </c>
      <c r="F796" s="29" t="str">
        <f>'Scalars5.10.22'!$B796&amp;'Scalars5.10.22'!$C796&amp;'Scalars5.10.22'!$D796</f>
        <v>highRiskLabor_popSouthwest2075</v>
      </c>
    </row>
    <row r="797" spans="1:6" x14ac:dyDescent="0.25">
      <c r="A797" s="24">
        <f xml:space="preserve"> ROW( 'Scalars5.10.22'!$A797 ) - ROW( 'Scalars5.10.22'!$A$1 )</f>
        <v>796</v>
      </c>
      <c r="B797" s="26" t="s">
        <v>91</v>
      </c>
      <c r="C797" s="30" t="s">
        <v>134</v>
      </c>
      <c r="D797" s="27">
        <v>2080</v>
      </c>
      <c r="E797" s="28">
        <v>5718429</v>
      </c>
      <c r="F797" s="29" t="str">
        <f>'Scalars5.10.22'!$B797&amp;'Scalars5.10.22'!$C797&amp;'Scalars5.10.22'!$D797</f>
        <v>highRiskLabor_popSouthwest2080</v>
      </c>
    </row>
    <row r="798" spans="1:6" x14ac:dyDescent="0.25">
      <c r="A798" s="24">
        <f xml:space="preserve"> ROW( 'Scalars5.10.22'!$A798 ) - ROW( 'Scalars5.10.22'!$A$1 )</f>
        <v>797</v>
      </c>
      <c r="B798" s="26" t="s">
        <v>91</v>
      </c>
      <c r="C798" s="30" t="s">
        <v>134</v>
      </c>
      <c r="D798" s="27">
        <v>2085</v>
      </c>
      <c r="E798" s="28">
        <v>5718429</v>
      </c>
      <c r="F798" s="29" t="str">
        <f>'Scalars5.10.22'!$B798&amp;'Scalars5.10.22'!$C798&amp;'Scalars5.10.22'!$D798</f>
        <v>highRiskLabor_popSouthwest2085</v>
      </c>
    </row>
    <row r="799" spans="1:6" x14ac:dyDescent="0.25">
      <c r="A799" s="24">
        <f xml:space="preserve"> ROW( 'Scalars5.10.22'!$A799 ) - ROW( 'Scalars5.10.22'!$A$1 )</f>
        <v>798</v>
      </c>
      <c r="B799" s="26" t="s">
        <v>91</v>
      </c>
      <c r="C799" s="30" t="s">
        <v>134</v>
      </c>
      <c r="D799" s="27">
        <v>2090</v>
      </c>
      <c r="E799" s="28">
        <v>5718429</v>
      </c>
      <c r="F799" s="29" t="str">
        <f>'Scalars5.10.22'!$B799&amp;'Scalars5.10.22'!$C799&amp;'Scalars5.10.22'!$D799</f>
        <v>highRiskLabor_popSouthwest2090</v>
      </c>
    </row>
    <row r="800" spans="1:6" x14ac:dyDescent="0.25">
      <c r="A800" s="24">
        <f xml:space="preserve"> ROW( 'Scalars5.10.22'!$A800 ) - ROW( 'Scalars5.10.22'!$A$1 )</f>
        <v>799</v>
      </c>
      <c r="B800" s="26" t="s">
        <v>93</v>
      </c>
      <c r="C800" s="30" t="s">
        <v>128</v>
      </c>
      <c r="D800" s="27">
        <v>2010</v>
      </c>
      <c r="E800" s="28">
        <v>45519.437499030275</v>
      </c>
      <c r="F800" s="29" t="str">
        <f>'Scalars5.10.22'!$B800&amp;'Scalars5.10.22'!$C800&amp;'Scalars5.10.22'!$D800</f>
        <v>rail_milesMidwest2010</v>
      </c>
    </row>
    <row r="801" spans="1:6" x14ac:dyDescent="0.25">
      <c r="A801" s="24">
        <f xml:space="preserve"> ROW( 'Scalars5.10.22'!$A801 ) - ROW( 'Scalars5.10.22'!$A$1 )</f>
        <v>800</v>
      </c>
      <c r="B801" s="26" t="s">
        <v>93</v>
      </c>
      <c r="C801" s="30" t="s">
        <v>135</v>
      </c>
      <c r="D801" s="27">
        <v>2010</v>
      </c>
      <c r="E801" s="28">
        <v>172703.81037377601</v>
      </c>
      <c r="F801" s="29" t="str">
        <f>'Scalars5.10.22'!$B801&amp;'Scalars5.10.22'!$C801&amp;'Scalars5.10.22'!$D801</f>
        <v>rail_milesNational Total2010</v>
      </c>
    </row>
    <row r="802" spans="1:6" x14ac:dyDescent="0.25">
      <c r="A802" s="24">
        <f xml:space="preserve"> ROW( 'Scalars5.10.22'!$A802 ) - ROW( 'Scalars5.10.22'!$A$1 )</f>
        <v>801</v>
      </c>
      <c r="B802" s="26" t="s">
        <v>93</v>
      </c>
      <c r="C802" s="30" t="s">
        <v>129</v>
      </c>
      <c r="D802" s="27">
        <v>2010</v>
      </c>
      <c r="E802" s="28">
        <v>21238.660469659051</v>
      </c>
      <c r="F802" s="29" t="str">
        <f>'Scalars5.10.22'!$B802&amp;'Scalars5.10.22'!$C802&amp;'Scalars5.10.22'!$D802</f>
        <v>rail_milesNortheast2010</v>
      </c>
    </row>
    <row r="803" spans="1:6" x14ac:dyDescent="0.25">
      <c r="A803" s="24">
        <f xml:space="preserve"> ROW( 'Scalars5.10.22'!$A803 ) - ROW( 'Scalars5.10.22'!$A$1 )</f>
        <v>802</v>
      </c>
      <c r="B803" s="26" t="s">
        <v>93</v>
      </c>
      <c r="C803" s="30" t="s">
        <v>130</v>
      </c>
      <c r="D803" s="27">
        <v>2010</v>
      </c>
      <c r="E803" s="28">
        <v>16012.8149398062</v>
      </c>
      <c r="F803" s="29" t="str">
        <f>'Scalars5.10.22'!$B803&amp;'Scalars5.10.22'!$C803&amp;'Scalars5.10.22'!$D803</f>
        <v>rail_milesNorthern Plains2010</v>
      </c>
    </row>
    <row r="804" spans="1:6" x14ac:dyDescent="0.25">
      <c r="A804" s="24">
        <f xml:space="preserve"> ROW( 'Scalars5.10.22'!$A804 ) - ROW( 'Scalars5.10.22'!$A$1 )</f>
        <v>803</v>
      </c>
      <c r="B804" s="26" t="s">
        <v>93</v>
      </c>
      <c r="C804" s="30" t="s">
        <v>131</v>
      </c>
      <c r="D804" s="27">
        <v>2010</v>
      </c>
      <c r="E804" s="28">
        <v>8715.2955883617506</v>
      </c>
      <c r="F804" s="29" t="str">
        <f>'Scalars5.10.22'!$B804&amp;'Scalars5.10.22'!$C804&amp;'Scalars5.10.22'!$D804</f>
        <v>rail_milesNorthwest2010</v>
      </c>
    </row>
    <row r="805" spans="1:6" x14ac:dyDescent="0.25">
      <c r="A805" s="24">
        <f xml:space="preserve"> ROW( 'Scalars5.10.22'!$A805 ) - ROW( 'Scalars5.10.22'!$A$1 )</f>
        <v>804</v>
      </c>
      <c r="B805" s="26" t="s">
        <v>93</v>
      </c>
      <c r="C805" s="30" t="s">
        <v>132</v>
      </c>
      <c r="D805" s="27">
        <v>2010</v>
      </c>
      <c r="E805" s="28">
        <v>39095.975839710947</v>
      </c>
      <c r="F805" s="29" t="str">
        <f>'Scalars5.10.22'!$B805&amp;'Scalars5.10.22'!$C805&amp;'Scalars5.10.22'!$D805</f>
        <v>rail_milesSoutheast2010</v>
      </c>
    </row>
    <row r="806" spans="1:6" x14ac:dyDescent="0.25">
      <c r="A806" s="24">
        <f xml:space="preserve"> ROW( 'Scalars5.10.22'!$A806 ) - ROW( 'Scalars5.10.22'!$A$1 )</f>
        <v>805</v>
      </c>
      <c r="B806" s="26" t="s">
        <v>93</v>
      </c>
      <c r="C806" s="30" t="s">
        <v>133</v>
      </c>
      <c r="D806" s="27">
        <v>2010</v>
      </c>
      <c r="E806" s="28">
        <v>22149.35855572742</v>
      </c>
      <c r="F806" s="29" t="str">
        <f>'Scalars5.10.22'!$B806&amp;'Scalars5.10.22'!$C806&amp;'Scalars5.10.22'!$D806</f>
        <v>rail_milesSouthern Plains2010</v>
      </c>
    </row>
    <row r="807" spans="1:6" x14ac:dyDescent="0.25">
      <c r="A807" s="24">
        <f xml:space="preserve"> ROW( 'Scalars5.10.22'!$A807 ) - ROW( 'Scalars5.10.22'!$A$1 )</f>
        <v>806</v>
      </c>
      <c r="B807" s="26" t="s">
        <v>93</v>
      </c>
      <c r="C807" s="30" t="s">
        <v>134</v>
      </c>
      <c r="D807" s="27">
        <v>2010</v>
      </c>
      <c r="E807" s="28">
        <v>19972.267481480369</v>
      </c>
      <c r="F807" s="29" t="str">
        <f>'Scalars5.10.22'!$B807&amp;'Scalars5.10.22'!$C807&amp;'Scalars5.10.22'!$D807</f>
        <v>rail_milesSouthwest2010</v>
      </c>
    </row>
    <row r="808" spans="1:6" x14ac:dyDescent="0.25">
      <c r="A808" s="24">
        <f xml:space="preserve"> ROW( 'Scalars5.10.22'!$A808 ) - ROW( 'Scalars5.10.22'!$A$1 )</f>
        <v>807</v>
      </c>
      <c r="B808" s="26" t="s">
        <v>95</v>
      </c>
      <c r="C808" s="30" t="s">
        <v>128</v>
      </c>
      <c r="D808" s="27">
        <v>2010</v>
      </c>
      <c r="E808" s="28">
        <v>2031304.073620277</v>
      </c>
      <c r="F808" s="29" t="str">
        <f>'Scalars5.10.22'!$B808&amp;'Scalars5.10.22'!$C808&amp;'Scalars5.10.22'!$D808</f>
        <v>road_milesMidwest2010</v>
      </c>
    </row>
    <row r="809" spans="1:6" x14ac:dyDescent="0.25">
      <c r="A809" s="24">
        <f xml:space="preserve"> ROW( 'Scalars5.10.22'!$A809 ) - ROW( 'Scalars5.10.22'!$A$1 )</f>
        <v>808</v>
      </c>
      <c r="B809" s="26" t="s">
        <v>95</v>
      </c>
      <c r="C809" s="30" t="s">
        <v>129</v>
      </c>
      <c r="D809" s="27">
        <v>2010</v>
      </c>
      <c r="E809" s="28">
        <v>991722.197822463</v>
      </c>
      <c r="F809" s="29" t="str">
        <f>'Scalars5.10.22'!$B809&amp;'Scalars5.10.22'!$C809&amp;'Scalars5.10.22'!$D809</f>
        <v>road_milesNortheast2010</v>
      </c>
    </row>
    <row r="810" spans="1:6" x14ac:dyDescent="0.25">
      <c r="A810" s="24">
        <f xml:space="preserve"> ROW( 'Scalars5.10.22'!$A810 ) - ROW( 'Scalars5.10.22'!$A$1 )</f>
        <v>809</v>
      </c>
      <c r="B810" s="26" t="s">
        <v>95</v>
      </c>
      <c r="C810" s="30" t="s">
        <v>130</v>
      </c>
      <c r="D810" s="27">
        <v>2010</v>
      </c>
      <c r="E810" s="28">
        <v>743409.69855529245</v>
      </c>
      <c r="F810" s="29" t="str">
        <f>'Scalars5.10.22'!$B810&amp;'Scalars5.10.22'!$C810&amp;'Scalars5.10.22'!$D810</f>
        <v>road_milesNorthern Plains2010</v>
      </c>
    </row>
    <row r="811" spans="1:6" x14ac:dyDescent="0.25">
      <c r="A811" s="24">
        <f xml:space="preserve"> ROW( 'Scalars5.10.22'!$A811 ) - ROW( 'Scalars5.10.22'!$A$1 )</f>
        <v>810</v>
      </c>
      <c r="B811" s="26" t="s">
        <v>95</v>
      </c>
      <c r="C811" s="30" t="s">
        <v>131</v>
      </c>
      <c r="D811" s="27">
        <v>2010</v>
      </c>
      <c r="E811" s="28">
        <v>394630.18146074592</v>
      </c>
      <c r="F811" s="29" t="str">
        <f>'Scalars5.10.22'!$B811&amp;'Scalars5.10.22'!$C811&amp;'Scalars5.10.22'!$D811</f>
        <v>road_milesNorthwest2010</v>
      </c>
    </row>
    <row r="812" spans="1:6" x14ac:dyDescent="0.25">
      <c r="A812" s="24">
        <f xml:space="preserve"> ROW( 'Scalars5.10.22'!$A812 ) - ROW( 'Scalars5.10.22'!$A$1 )</f>
        <v>811</v>
      </c>
      <c r="B812" s="26" t="s">
        <v>95</v>
      </c>
      <c r="C812" s="30" t="s">
        <v>132</v>
      </c>
      <c r="D812" s="27">
        <v>2010</v>
      </c>
      <c r="E812" s="28">
        <v>2093115.1420239499</v>
      </c>
      <c r="F812" s="29" t="str">
        <f>'Scalars5.10.22'!$B812&amp;'Scalars5.10.22'!$C812&amp;'Scalars5.10.22'!$D812</f>
        <v>road_milesSoutheast2010</v>
      </c>
    </row>
    <row r="813" spans="1:6" x14ac:dyDescent="0.25">
      <c r="A813" s="24">
        <f xml:space="preserve"> ROW( 'Scalars5.10.22'!$A813 ) - ROW( 'Scalars5.10.22'!$A$1 )</f>
        <v>812</v>
      </c>
      <c r="B813" s="26" t="s">
        <v>95</v>
      </c>
      <c r="C813" s="30" t="s">
        <v>133</v>
      </c>
      <c r="D813" s="27">
        <v>2010</v>
      </c>
      <c r="E813" s="28">
        <v>1173032.6544251321</v>
      </c>
      <c r="F813" s="29" t="str">
        <f>'Scalars5.10.22'!$B813&amp;'Scalars5.10.22'!$C813&amp;'Scalars5.10.22'!$D813</f>
        <v>road_milesSouthern Plains2010</v>
      </c>
    </row>
    <row r="814" spans="1:6" x14ac:dyDescent="0.25">
      <c r="A814" s="24">
        <f xml:space="preserve"> ROW( 'Scalars5.10.22'!$A814 ) - ROW( 'Scalars5.10.22'!$A$1 )</f>
        <v>813</v>
      </c>
      <c r="B814" s="26" t="s">
        <v>95</v>
      </c>
      <c r="C814" s="30" t="s">
        <v>134</v>
      </c>
      <c r="D814" s="27">
        <v>2010</v>
      </c>
      <c r="E814" s="28">
        <v>1008686.4610274433</v>
      </c>
      <c r="F814" s="29" t="str">
        <f>'Scalars5.10.22'!$B814&amp;'Scalars5.10.22'!$C814&amp;'Scalars5.10.22'!$D814</f>
        <v>road_milesSouthwest2010</v>
      </c>
    </row>
    <row r="815" spans="1:6" x14ac:dyDescent="0.25">
      <c r="A815" s="24">
        <f xml:space="preserve"> ROW( 'Scalars5.10.22'!$A815 ) - ROW( 'Scalars5.10.22'!$A$1 )</f>
        <v>814</v>
      </c>
      <c r="B815" s="25" t="s">
        <v>101</v>
      </c>
      <c r="C815" s="26" t="s">
        <v>135</v>
      </c>
      <c r="D815" s="27">
        <v>2010</v>
      </c>
      <c r="E815" s="28">
        <v>0.04</v>
      </c>
      <c r="F815" s="29" t="str">
        <f>'Scalars5.10.22'!$B815&amp;'Scalars5.10.22'!$C815&amp;'Scalars5.10.22'!$D815</f>
        <v>vfever_prob_mortalityNational Total2010</v>
      </c>
    </row>
    <row r="816" spans="1:6" x14ac:dyDescent="0.25">
      <c r="A816" s="24">
        <f xml:space="preserve"> ROW( 'Scalars5.10.22'!$A816 ) - ROW( 'Scalars5.10.22'!$A$1 )</f>
        <v>815</v>
      </c>
      <c r="B816" s="25" t="s">
        <v>102</v>
      </c>
      <c r="C816" s="26" t="s">
        <v>135</v>
      </c>
      <c r="D816" s="27">
        <v>2010</v>
      </c>
      <c r="E816" s="28">
        <v>0.96</v>
      </c>
      <c r="F816" s="29" t="str">
        <f>'Scalars5.10.22'!$B816&amp;'Scalars5.10.22'!$C816&amp;'Scalars5.10.22'!$D816</f>
        <v>vfever_morbidity_probNational Total2010</v>
      </c>
    </row>
    <row r="817" spans="1:6" x14ac:dyDescent="0.25">
      <c r="A817" s="24">
        <f xml:space="preserve"> ROW( 'Scalars5.10.22'!$A817 ) - ROW( 'Scalars5.10.22'!$A$1 )</f>
        <v>816</v>
      </c>
      <c r="B817" s="25" t="s">
        <v>104</v>
      </c>
      <c r="C817" s="26" t="s">
        <v>135</v>
      </c>
      <c r="D817" s="27">
        <v>2010</v>
      </c>
      <c r="E817" s="28">
        <v>4.4160000000000004</v>
      </c>
      <c r="F817" s="29" t="str">
        <f>'Scalars5.10.22'!$B817&amp;'Scalars5.10.22'!$C817&amp;'Scalars5.10.22'!$D817</f>
        <v>vfever_prob_wagesNational Total2010</v>
      </c>
    </row>
    <row r="818" spans="1:6" x14ac:dyDescent="0.25">
      <c r="A818" s="24">
        <f xml:space="preserve"> ROW( 'Scalars5.10.22'!$A818 ) - ROW( 'Scalars5.10.22'!$A$1 )</f>
        <v>817</v>
      </c>
      <c r="B818" s="25" t="s">
        <v>103</v>
      </c>
      <c r="C818" s="26" t="s">
        <v>135</v>
      </c>
      <c r="D818" s="27">
        <v>2010</v>
      </c>
      <c r="E818" s="28">
        <v>9984.1978090000011</v>
      </c>
      <c r="F818" s="29" t="str">
        <f>'Scalars5.10.22'!$B818&amp;'Scalars5.10.22'!$C818&amp;'Scalars5.10.22'!$D818</f>
        <v>vfever_illness_costsNational Total2010</v>
      </c>
    </row>
    <row r="819" spans="1:6" x14ac:dyDescent="0.25">
      <c r="A819" s="24">
        <f xml:space="preserve"> ROW( 'Scalars5.10.22'!$A819 ) - ROW( 'Scalars5.10.22'!$A$1 )</f>
        <v>818</v>
      </c>
      <c r="B819" s="25" t="s">
        <v>105</v>
      </c>
      <c r="C819" s="26" t="s">
        <v>135</v>
      </c>
      <c r="D819" s="27">
        <v>2010</v>
      </c>
      <c r="E819" s="28">
        <v>162.86601665293983</v>
      </c>
      <c r="F819" s="29" t="str">
        <f>'Scalars5.10.22'!$B819&amp;'Scalars5.10.22'!$C819&amp;'Scalars5.10.22'!$D819</f>
        <v>daily_wagesNational Total2010</v>
      </c>
    </row>
    <row r="820" spans="1:6" x14ac:dyDescent="0.25">
      <c r="A820" s="24">
        <f xml:space="preserve"> ROW( 'Scalars5.10.22'!$A820 ) - ROW( 'Scalars5.10.22'!$A$1 )</f>
        <v>819</v>
      </c>
      <c r="B820" s="25" t="s">
        <v>86</v>
      </c>
      <c r="C820" s="26" t="s">
        <v>128</v>
      </c>
      <c r="D820" s="27">
        <v>2010</v>
      </c>
      <c r="E820" s="28">
        <v>286006.92906156898</v>
      </c>
      <c r="F820" s="29" t="str">
        <f>'Scalars5.10.22'!$B820&amp;'Scalars5.10.22'!$C820&amp;'Scalars5.10.22'!$D820</f>
        <v>asphaltRoads_laneMilesMidwest2010</v>
      </c>
    </row>
    <row r="821" spans="1:6" x14ac:dyDescent="0.25">
      <c r="A821" s="24">
        <f xml:space="preserve"> ROW( 'Scalars5.10.22'!$A821 ) - ROW( 'Scalars5.10.22'!$A$1 )</f>
        <v>820</v>
      </c>
      <c r="B821" s="25" t="s">
        <v>86</v>
      </c>
      <c r="C821" s="26" t="s">
        <v>129</v>
      </c>
      <c r="D821" s="27">
        <v>2010</v>
      </c>
      <c r="E821" s="28">
        <v>192526.71769571205</v>
      </c>
      <c r="F821" s="29" t="str">
        <f>'Scalars5.10.22'!$B821&amp;'Scalars5.10.22'!$C821&amp;'Scalars5.10.22'!$D821</f>
        <v>asphaltRoads_laneMilesNortheast2010</v>
      </c>
    </row>
    <row r="822" spans="1:6" x14ac:dyDescent="0.25">
      <c r="A822" s="24">
        <f xml:space="preserve"> ROW( 'Scalars5.10.22'!$A822 ) - ROW( 'Scalars5.10.22'!$A$1 )</f>
        <v>821</v>
      </c>
      <c r="B822" s="25" t="s">
        <v>86</v>
      </c>
      <c r="C822" s="26" t="s">
        <v>130</v>
      </c>
      <c r="D822" s="27">
        <v>2010</v>
      </c>
      <c r="E822" s="28">
        <v>116423.82845335787</v>
      </c>
      <c r="F822" s="29" t="str">
        <f>'Scalars5.10.22'!$B822&amp;'Scalars5.10.22'!$C822&amp;'Scalars5.10.22'!$D822</f>
        <v>asphaltRoads_laneMilesNorthern Plains2010</v>
      </c>
    </row>
    <row r="823" spans="1:6" x14ac:dyDescent="0.25">
      <c r="A823" s="24">
        <f xml:space="preserve"> ROW( 'Scalars5.10.22'!$A823 ) - ROW( 'Scalars5.10.22'!$A$1 )</f>
        <v>822</v>
      </c>
      <c r="B823" s="25" t="s">
        <v>86</v>
      </c>
      <c r="C823" s="26" t="s">
        <v>131</v>
      </c>
      <c r="D823" s="27">
        <v>2010</v>
      </c>
      <c r="E823" s="28">
        <v>64218.221156922475</v>
      </c>
      <c r="F823" s="29" t="str">
        <f>'Scalars5.10.22'!$B823&amp;'Scalars5.10.22'!$C823&amp;'Scalars5.10.22'!$D823</f>
        <v>asphaltRoads_laneMilesNorthwest2010</v>
      </c>
    </row>
    <row r="824" spans="1:6" x14ac:dyDescent="0.25">
      <c r="A824" s="24">
        <f xml:space="preserve"> ROW( 'Scalars5.10.22'!$A824 ) - ROW( 'Scalars5.10.22'!$A$1 )</f>
        <v>823</v>
      </c>
      <c r="B824" s="25" t="s">
        <v>86</v>
      </c>
      <c r="C824" s="26" t="s">
        <v>132</v>
      </c>
      <c r="D824" s="27">
        <v>2010</v>
      </c>
      <c r="E824" s="28">
        <v>341919.61241713847</v>
      </c>
      <c r="F824" s="29" t="str">
        <f>'Scalars5.10.22'!$B824&amp;'Scalars5.10.22'!$C824&amp;'Scalars5.10.22'!$D824</f>
        <v>asphaltRoads_laneMilesSoutheast2010</v>
      </c>
    </row>
    <row r="825" spans="1:6" x14ac:dyDescent="0.25">
      <c r="A825" s="24">
        <f xml:space="preserve"> ROW( 'Scalars5.10.22'!$A825 ) - ROW( 'Scalars5.10.22'!$A$1 )</f>
        <v>824</v>
      </c>
      <c r="B825" s="25" t="s">
        <v>86</v>
      </c>
      <c r="C825" s="26" t="s">
        <v>133</v>
      </c>
      <c r="D825" s="27">
        <v>2010</v>
      </c>
      <c r="E825" s="28">
        <v>168381.86865958094</v>
      </c>
      <c r="F825" s="29" t="str">
        <f>'Scalars5.10.22'!$B825&amp;'Scalars5.10.22'!$C825&amp;'Scalars5.10.22'!$D825</f>
        <v>asphaltRoads_laneMilesSouthern Plains2010</v>
      </c>
    </row>
    <row r="826" spans="1:6" x14ac:dyDescent="0.25">
      <c r="A826" s="24">
        <f xml:space="preserve"> ROW( 'Scalars5.10.22'!$A826 ) - ROW( 'Scalars5.10.22'!$A$1 )</f>
        <v>825</v>
      </c>
      <c r="B826" s="25" t="s">
        <v>86</v>
      </c>
      <c r="C826" s="26" t="s">
        <v>134</v>
      </c>
      <c r="D826" s="27">
        <v>2010</v>
      </c>
      <c r="E826" s="28">
        <v>180492.42935059752</v>
      </c>
      <c r="F826" s="29" t="str">
        <f>'Scalars5.10.22'!$B826&amp;'Scalars5.10.22'!$C826&amp;'Scalars5.10.22'!$D826</f>
        <v>asphaltRoads_laneMilesSouthwest2010</v>
      </c>
    </row>
    <row r="827" spans="1:6" x14ac:dyDescent="0.25">
      <c r="A827" s="24">
        <f xml:space="preserve"> ROW( 'Scalars5.10.22'!$A827 ) - ROW( 'Scalars5.10.22'!$A$1 )</f>
        <v>826</v>
      </c>
      <c r="B827" s="25" t="s">
        <v>86</v>
      </c>
      <c r="C827" s="26" t="s">
        <v>135</v>
      </c>
      <c r="D827" s="27">
        <v>2010</v>
      </c>
      <c r="E827" s="28">
        <v>1349969.6067948786</v>
      </c>
      <c r="F827" s="29" t="str">
        <f>'Scalars5.10.22'!$B827&amp;'Scalars5.10.22'!$C827&amp;'Scalars5.10.22'!$D827</f>
        <v>asphaltRoads_laneMilesNational Total2010</v>
      </c>
    </row>
    <row r="828" spans="1:6" x14ac:dyDescent="0.25">
      <c r="A828" s="24">
        <f xml:space="preserve"> ROW( 'Scalars5.10.22'!$A828 ) - ROW( 'Scalars5.10.22'!$A$1 )</f>
        <v>827</v>
      </c>
      <c r="B828" s="25" t="s">
        <v>86</v>
      </c>
      <c r="C828" s="26" t="s">
        <v>128</v>
      </c>
      <c r="D828" s="27">
        <v>2015</v>
      </c>
      <c r="E828" s="28">
        <v>286006.92906156898</v>
      </c>
      <c r="F828" s="29" t="str">
        <f>'Scalars5.10.22'!$B828&amp;'Scalars5.10.22'!$C828&amp;'Scalars5.10.22'!$D828</f>
        <v>asphaltRoads_laneMilesMidwest2015</v>
      </c>
    </row>
    <row r="829" spans="1:6" x14ac:dyDescent="0.25">
      <c r="A829" s="24">
        <f xml:space="preserve"> ROW( 'Scalars5.10.22'!$A829 ) - ROW( 'Scalars5.10.22'!$A$1 )</f>
        <v>828</v>
      </c>
      <c r="B829" s="25" t="s">
        <v>86</v>
      </c>
      <c r="C829" s="26" t="s">
        <v>129</v>
      </c>
      <c r="D829" s="27">
        <v>2015</v>
      </c>
      <c r="E829" s="28">
        <v>192526.71769571205</v>
      </c>
      <c r="F829" s="29" t="str">
        <f>'Scalars5.10.22'!$B829&amp;'Scalars5.10.22'!$C829&amp;'Scalars5.10.22'!$D829</f>
        <v>asphaltRoads_laneMilesNortheast2015</v>
      </c>
    </row>
    <row r="830" spans="1:6" x14ac:dyDescent="0.25">
      <c r="A830" s="24">
        <f xml:space="preserve"> ROW( 'Scalars5.10.22'!$A830 ) - ROW( 'Scalars5.10.22'!$A$1 )</f>
        <v>829</v>
      </c>
      <c r="B830" s="25" t="s">
        <v>86</v>
      </c>
      <c r="C830" s="26" t="s">
        <v>130</v>
      </c>
      <c r="D830" s="27">
        <v>2015</v>
      </c>
      <c r="E830" s="28">
        <v>116423.82845335787</v>
      </c>
      <c r="F830" s="29" t="str">
        <f>'Scalars5.10.22'!$B830&amp;'Scalars5.10.22'!$C830&amp;'Scalars5.10.22'!$D830</f>
        <v>asphaltRoads_laneMilesNorthern Plains2015</v>
      </c>
    </row>
    <row r="831" spans="1:6" x14ac:dyDescent="0.25">
      <c r="A831" s="24">
        <f xml:space="preserve"> ROW( 'Scalars5.10.22'!$A831 ) - ROW( 'Scalars5.10.22'!$A$1 )</f>
        <v>830</v>
      </c>
      <c r="B831" s="25" t="s">
        <v>86</v>
      </c>
      <c r="C831" s="26" t="s">
        <v>131</v>
      </c>
      <c r="D831" s="27">
        <v>2015</v>
      </c>
      <c r="E831" s="28">
        <v>64218.221156922475</v>
      </c>
      <c r="F831" s="29" t="str">
        <f>'Scalars5.10.22'!$B831&amp;'Scalars5.10.22'!$C831&amp;'Scalars5.10.22'!$D831</f>
        <v>asphaltRoads_laneMilesNorthwest2015</v>
      </c>
    </row>
    <row r="832" spans="1:6" x14ac:dyDescent="0.25">
      <c r="A832" s="24">
        <f xml:space="preserve"> ROW( 'Scalars5.10.22'!$A832 ) - ROW( 'Scalars5.10.22'!$A$1 )</f>
        <v>831</v>
      </c>
      <c r="B832" s="25" t="s">
        <v>86</v>
      </c>
      <c r="C832" s="26" t="s">
        <v>132</v>
      </c>
      <c r="D832" s="27">
        <v>2015</v>
      </c>
      <c r="E832" s="28">
        <v>341919.61241713847</v>
      </c>
      <c r="F832" s="29" t="str">
        <f>'Scalars5.10.22'!$B832&amp;'Scalars5.10.22'!$C832&amp;'Scalars5.10.22'!$D832</f>
        <v>asphaltRoads_laneMilesSoutheast2015</v>
      </c>
    </row>
    <row r="833" spans="1:6" x14ac:dyDescent="0.25">
      <c r="A833" s="24">
        <f xml:space="preserve"> ROW( 'Scalars5.10.22'!$A833 ) - ROW( 'Scalars5.10.22'!$A$1 )</f>
        <v>832</v>
      </c>
      <c r="B833" s="25" t="s">
        <v>86</v>
      </c>
      <c r="C833" s="26" t="s">
        <v>133</v>
      </c>
      <c r="D833" s="27">
        <v>2015</v>
      </c>
      <c r="E833" s="28">
        <v>168381.86865958094</v>
      </c>
      <c r="F833" s="29" t="str">
        <f>'Scalars5.10.22'!$B833&amp;'Scalars5.10.22'!$C833&amp;'Scalars5.10.22'!$D833</f>
        <v>asphaltRoads_laneMilesSouthern Plains2015</v>
      </c>
    </row>
    <row r="834" spans="1:6" x14ac:dyDescent="0.25">
      <c r="A834" s="24">
        <f xml:space="preserve"> ROW( 'Scalars5.10.22'!$A834 ) - ROW( 'Scalars5.10.22'!$A$1 )</f>
        <v>833</v>
      </c>
      <c r="B834" s="25" t="s">
        <v>86</v>
      </c>
      <c r="C834" s="26" t="s">
        <v>134</v>
      </c>
      <c r="D834" s="27">
        <v>2015</v>
      </c>
      <c r="E834" s="28">
        <v>180492.42935059752</v>
      </c>
      <c r="F834" s="29" t="str">
        <f>'Scalars5.10.22'!$B834&amp;'Scalars5.10.22'!$C834&amp;'Scalars5.10.22'!$D834</f>
        <v>asphaltRoads_laneMilesSouthwest2015</v>
      </c>
    </row>
    <row r="835" spans="1:6" x14ac:dyDescent="0.25">
      <c r="A835" s="24">
        <f xml:space="preserve"> ROW( 'Scalars5.10.22'!$A835 ) - ROW( 'Scalars5.10.22'!$A$1 )</f>
        <v>834</v>
      </c>
      <c r="B835" s="25" t="s">
        <v>86</v>
      </c>
      <c r="C835" s="26" t="s">
        <v>135</v>
      </c>
      <c r="D835" s="27">
        <v>2015</v>
      </c>
      <c r="E835" s="28">
        <v>1349969.6067948786</v>
      </c>
      <c r="F835" s="29" t="str">
        <f>'Scalars5.10.22'!$B835&amp;'Scalars5.10.22'!$C835&amp;'Scalars5.10.22'!$D835</f>
        <v>asphaltRoads_laneMilesNational Total2015</v>
      </c>
    </row>
    <row r="836" spans="1:6" x14ac:dyDescent="0.25">
      <c r="A836" s="24">
        <f xml:space="preserve"> ROW( 'Scalars5.10.22'!$A836 ) - ROW( 'Scalars5.10.22'!$A$1 )</f>
        <v>835</v>
      </c>
      <c r="B836" s="25" t="s">
        <v>86</v>
      </c>
      <c r="C836" s="26" t="s">
        <v>128</v>
      </c>
      <c r="D836" s="27">
        <v>2020</v>
      </c>
      <c r="E836" s="28">
        <v>286006.92906156898</v>
      </c>
      <c r="F836" s="29" t="str">
        <f>'Scalars5.10.22'!$B836&amp;'Scalars5.10.22'!$C836&amp;'Scalars5.10.22'!$D836</f>
        <v>asphaltRoads_laneMilesMidwest2020</v>
      </c>
    </row>
    <row r="837" spans="1:6" x14ac:dyDescent="0.25">
      <c r="A837" s="24">
        <f xml:space="preserve"> ROW( 'Scalars5.10.22'!$A837 ) - ROW( 'Scalars5.10.22'!$A$1 )</f>
        <v>836</v>
      </c>
      <c r="B837" s="25" t="s">
        <v>86</v>
      </c>
      <c r="C837" s="26" t="s">
        <v>129</v>
      </c>
      <c r="D837" s="27">
        <v>2020</v>
      </c>
      <c r="E837" s="28">
        <v>192526.71769571205</v>
      </c>
      <c r="F837" s="29" t="str">
        <f>'Scalars5.10.22'!$B837&amp;'Scalars5.10.22'!$C837&amp;'Scalars5.10.22'!$D837</f>
        <v>asphaltRoads_laneMilesNortheast2020</v>
      </c>
    </row>
    <row r="838" spans="1:6" x14ac:dyDescent="0.25">
      <c r="A838" s="24">
        <f xml:space="preserve"> ROW( 'Scalars5.10.22'!$A838 ) - ROW( 'Scalars5.10.22'!$A$1 )</f>
        <v>837</v>
      </c>
      <c r="B838" s="25" t="s">
        <v>86</v>
      </c>
      <c r="C838" s="26" t="s">
        <v>130</v>
      </c>
      <c r="D838" s="27">
        <v>2020</v>
      </c>
      <c r="E838" s="28">
        <v>116423.82845335787</v>
      </c>
      <c r="F838" s="29" t="str">
        <f>'Scalars5.10.22'!$B838&amp;'Scalars5.10.22'!$C838&amp;'Scalars5.10.22'!$D838</f>
        <v>asphaltRoads_laneMilesNorthern Plains2020</v>
      </c>
    </row>
    <row r="839" spans="1:6" x14ac:dyDescent="0.25">
      <c r="A839" s="24">
        <f xml:space="preserve"> ROW( 'Scalars5.10.22'!$A839 ) - ROW( 'Scalars5.10.22'!$A$1 )</f>
        <v>838</v>
      </c>
      <c r="B839" s="25" t="s">
        <v>86</v>
      </c>
      <c r="C839" s="26" t="s">
        <v>131</v>
      </c>
      <c r="D839" s="27">
        <v>2020</v>
      </c>
      <c r="E839" s="28">
        <v>64218.221156922475</v>
      </c>
      <c r="F839" s="29" t="str">
        <f>'Scalars5.10.22'!$B839&amp;'Scalars5.10.22'!$C839&amp;'Scalars5.10.22'!$D839</f>
        <v>asphaltRoads_laneMilesNorthwest2020</v>
      </c>
    </row>
    <row r="840" spans="1:6" x14ac:dyDescent="0.25">
      <c r="A840" s="24">
        <f xml:space="preserve"> ROW( 'Scalars5.10.22'!$A840 ) - ROW( 'Scalars5.10.22'!$A$1 )</f>
        <v>839</v>
      </c>
      <c r="B840" s="25" t="s">
        <v>86</v>
      </c>
      <c r="C840" s="26" t="s">
        <v>132</v>
      </c>
      <c r="D840" s="27">
        <v>2020</v>
      </c>
      <c r="E840" s="28">
        <v>341919.61241713847</v>
      </c>
      <c r="F840" s="29" t="str">
        <f>'Scalars5.10.22'!$B840&amp;'Scalars5.10.22'!$C840&amp;'Scalars5.10.22'!$D840</f>
        <v>asphaltRoads_laneMilesSoutheast2020</v>
      </c>
    </row>
    <row r="841" spans="1:6" x14ac:dyDescent="0.25">
      <c r="A841" s="24">
        <f xml:space="preserve"> ROW( 'Scalars5.10.22'!$A841 ) - ROW( 'Scalars5.10.22'!$A$1 )</f>
        <v>840</v>
      </c>
      <c r="B841" s="25" t="s">
        <v>86</v>
      </c>
      <c r="C841" s="26" t="s">
        <v>133</v>
      </c>
      <c r="D841" s="27">
        <v>2020</v>
      </c>
      <c r="E841" s="28">
        <v>168381.86865958094</v>
      </c>
      <c r="F841" s="29" t="str">
        <f>'Scalars5.10.22'!$B841&amp;'Scalars5.10.22'!$C841&amp;'Scalars5.10.22'!$D841</f>
        <v>asphaltRoads_laneMilesSouthern Plains2020</v>
      </c>
    </row>
    <row r="842" spans="1:6" x14ac:dyDescent="0.25">
      <c r="A842" s="24">
        <f xml:space="preserve"> ROW( 'Scalars5.10.22'!$A842 ) - ROW( 'Scalars5.10.22'!$A$1 )</f>
        <v>841</v>
      </c>
      <c r="B842" s="25" t="s">
        <v>86</v>
      </c>
      <c r="C842" s="26" t="s">
        <v>134</v>
      </c>
      <c r="D842" s="27">
        <v>2020</v>
      </c>
      <c r="E842" s="28">
        <v>180492.42935059752</v>
      </c>
      <c r="F842" s="29" t="str">
        <f>'Scalars5.10.22'!$B842&amp;'Scalars5.10.22'!$C842&amp;'Scalars5.10.22'!$D842</f>
        <v>asphaltRoads_laneMilesSouthwest2020</v>
      </c>
    </row>
    <row r="843" spans="1:6" x14ac:dyDescent="0.25">
      <c r="A843" s="24">
        <f xml:space="preserve"> ROW( 'Scalars5.10.22'!$A843 ) - ROW( 'Scalars5.10.22'!$A$1 )</f>
        <v>842</v>
      </c>
      <c r="B843" s="25" t="s">
        <v>86</v>
      </c>
      <c r="C843" s="26" t="s">
        <v>135</v>
      </c>
      <c r="D843" s="27">
        <v>2020</v>
      </c>
      <c r="E843" s="28">
        <v>1349969.6067948786</v>
      </c>
      <c r="F843" s="29" t="str">
        <f>'Scalars5.10.22'!$B843&amp;'Scalars5.10.22'!$C843&amp;'Scalars5.10.22'!$D843</f>
        <v>asphaltRoads_laneMilesNational Total2020</v>
      </c>
    </row>
    <row r="844" spans="1:6" x14ac:dyDescent="0.25">
      <c r="A844" s="24">
        <f xml:space="preserve"> ROW( 'Scalars5.10.22'!$A844 ) - ROW( 'Scalars5.10.22'!$A$1 )</f>
        <v>843</v>
      </c>
      <c r="B844" s="25" t="s">
        <v>86</v>
      </c>
      <c r="C844" s="26" t="s">
        <v>128</v>
      </c>
      <c r="D844" s="27">
        <v>2025</v>
      </c>
      <c r="E844" s="28">
        <v>286006.92906156898</v>
      </c>
      <c r="F844" s="29" t="str">
        <f>'Scalars5.10.22'!$B844&amp;'Scalars5.10.22'!$C844&amp;'Scalars5.10.22'!$D844</f>
        <v>asphaltRoads_laneMilesMidwest2025</v>
      </c>
    </row>
    <row r="845" spans="1:6" x14ac:dyDescent="0.25">
      <c r="A845" s="24">
        <f xml:space="preserve"> ROW( 'Scalars5.10.22'!$A845 ) - ROW( 'Scalars5.10.22'!$A$1 )</f>
        <v>844</v>
      </c>
      <c r="B845" s="25" t="s">
        <v>86</v>
      </c>
      <c r="C845" s="26" t="s">
        <v>129</v>
      </c>
      <c r="D845" s="27">
        <v>2025</v>
      </c>
      <c r="E845" s="28">
        <v>192526.71769571205</v>
      </c>
      <c r="F845" s="29" t="str">
        <f>'Scalars5.10.22'!$B845&amp;'Scalars5.10.22'!$C845&amp;'Scalars5.10.22'!$D845</f>
        <v>asphaltRoads_laneMilesNortheast2025</v>
      </c>
    </row>
    <row r="846" spans="1:6" x14ac:dyDescent="0.25">
      <c r="A846" s="24">
        <f xml:space="preserve"> ROW( 'Scalars5.10.22'!$A846 ) - ROW( 'Scalars5.10.22'!$A$1 )</f>
        <v>845</v>
      </c>
      <c r="B846" s="25" t="s">
        <v>86</v>
      </c>
      <c r="C846" s="26" t="s">
        <v>130</v>
      </c>
      <c r="D846" s="27">
        <v>2025</v>
      </c>
      <c r="E846" s="28">
        <v>116423.82845335787</v>
      </c>
      <c r="F846" s="29" t="str">
        <f>'Scalars5.10.22'!$B846&amp;'Scalars5.10.22'!$C846&amp;'Scalars5.10.22'!$D846</f>
        <v>asphaltRoads_laneMilesNorthern Plains2025</v>
      </c>
    </row>
    <row r="847" spans="1:6" x14ac:dyDescent="0.25">
      <c r="A847" s="24">
        <f xml:space="preserve"> ROW( 'Scalars5.10.22'!$A847 ) - ROW( 'Scalars5.10.22'!$A$1 )</f>
        <v>846</v>
      </c>
      <c r="B847" s="25" t="s">
        <v>86</v>
      </c>
      <c r="C847" s="26" t="s">
        <v>131</v>
      </c>
      <c r="D847" s="27">
        <v>2025</v>
      </c>
      <c r="E847" s="28">
        <v>64218.221156922475</v>
      </c>
      <c r="F847" s="29" t="str">
        <f>'Scalars5.10.22'!$B847&amp;'Scalars5.10.22'!$C847&amp;'Scalars5.10.22'!$D847</f>
        <v>asphaltRoads_laneMilesNorthwest2025</v>
      </c>
    </row>
    <row r="848" spans="1:6" x14ac:dyDescent="0.25">
      <c r="A848" s="24">
        <f xml:space="preserve"> ROW( 'Scalars5.10.22'!$A848 ) - ROW( 'Scalars5.10.22'!$A$1 )</f>
        <v>847</v>
      </c>
      <c r="B848" s="25" t="s">
        <v>86</v>
      </c>
      <c r="C848" s="26" t="s">
        <v>132</v>
      </c>
      <c r="D848" s="27">
        <v>2025</v>
      </c>
      <c r="E848" s="28">
        <v>341919.61241713847</v>
      </c>
      <c r="F848" s="29" t="str">
        <f>'Scalars5.10.22'!$B848&amp;'Scalars5.10.22'!$C848&amp;'Scalars5.10.22'!$D848</f>
        <v>asphaltRoads_laneMilesSoutheast2025</v>
      </c>
    </row>
    <row r="849" spans="1:6" x14ac:dyDescent="0.25">
      <c r="A849" s="24">
        <f xml:space="preserve"> ROW( 'Scalars5.10.22'!$A849 ) - ROW( 'Scalars5.10.22'!$A$1 )</f>
        <v>848</v>
      </c>
      <c r="B849" s="25" t="s">
        <v>86</v>
      </c>
      <c r="C849" s="26" t="s">
        <v>133</v>
      </c>
      <c r="D849" s="27">
        <v>2025</v>
      </c>
      <c r="E849" s="28">
        <v>168381.86865958094</v>
      </c>
      <c r="F849" s="29" t="str">
        <f>'Scalars5.10.22'!$B849&amp;'Scalars5.10.22'!$C849&amp;'Scalars5.10.22'!$D849</f>
        <v>asphaltRoads_laneMilesSouthern Plains2025</v>
      </c>
    </row>
    <row r="850" spans="1:6" x14ac:dyDescent="0.25">
      <c r="A850" s="24">
        <f xml:space="preserve"> ROW( 'Scalars5.10.22'!$A850 ) - ROW( 'Scalars5.10.22'!$A$1 )</f>
        <v>849</v>
      </c>
      <c r="B850" s="25" t="s">
        <v>86</v>
      </c>
      <c r="C850" s="26" t="s">
        <v>134</v>
      </c>
      <c r="D850" s="27">
        <v>2025</v>
      </c>
      <c r="E850" s="28">
        <v>180492.42935059752</v>
      </c>
      <c r="F850" s="29" t="str">
        <f>'Scalars5.10.22'!$B850&amp;'Scalars5.10.22'!$C850&amp;'Scalars5.10.22'!$D850</f>
        <v>asphaltRoads_laneMilesSouthwest2025</v>
      </c>
    </row>
    <row r="851" spans="1:6" x14ac:dyDescent="0.25">
      <c r="A851" s="24">
        <f xml:space="preserve"> ROW( 'Scalars5.10.22'!$A851 ) - ROW( 'Scalars5.10.22'!$A$1 )</f>
        <v>850</v>
      </c>
      <c r="B851" s="25" t="s">
        <v>86</v>
      </c>
      <c r="C851" s="26" t="s">
        <v>135</v>
      </c>
      <c r="D851" s="27">
        <v>2025</v>
      </c>
      <c r="E851" s="28">
        <v>1349969.6067948786</v>
      </c>
      <c r="F851" s="29" t="str">
        <f>'Scalars5.10.22'!$B851&amp;'Scalars5.10.22'!$C851&amp;'Scalars5.10.22'!$D851</f>
        <v>asphaltRoads_laneMilesNational Total2025</v>
      </c>
    </row>
    <row r="852" spans="1:6" x14ac:dyDescent="0.25">
      <c r="A852" s="24">
        <f xml:space="preserve"> ROW( 'Scalars5.10.22'!$A852 ) - ROW( 'Scalars5.10.22'!$A$1 )</f>
        <v>851</v>
      </c>
      <c r="B852" s="25" t="s">
        <v>86</v>
      </c>
      <c r="C852" s="26" t="s">
        <v>128</v>
      </c>
      <c r="D852" s="27">
        <v>2030</v>
      </c>
      <c r="E852" s="28">
        <v>286006.92906156898</v>
      </c>
      <c r="F852" s="29" t="str">
        <f>'Scalars5.10.22'!$B852&amp;'Scalars5.10.22'!$C852&amp;'Scalars5.10.22'!$D852</f>
        <v>asphaltRoads_laneMilesMidwest2030</v>
      </c>
    </row>
    <row r="853" spans="1:6" x14ac:dyDescent="0.25">
      <c r="A853" s="24">
        <f xml:space="preserve"> ROW( 'Scalars5.10.22'!$A853 ) - ROW( 'Scalars5.10.22'!$A$1 )</f>
        <v>852</v>
      </c>
      <c r="B853" s="25" t="s">
        <v>86</v>
      </c>
      <c r="C853" s="26" t="s">
        <v>129</v>
      </c>
      <c r="D853" s="27">
        <v>2030</v>
      </c>
      <c r="E853" s="28">
        <v>192526.71769571205</v>
      </c>
      <c r="F853" s="29" t="str">
        <f>'Scalars5.10.22'!$B853&amp;'Scalars5.10.22'!$C853&amp;'Scalars5.10.22'!$D853</f>
        <v>asphaltRoads_laneMilesNortheast2030</v>
      </c>
    </row>
    <row r="854" spans="1:6" x14ac:dyDescent="0.25">
      <c r="A854" s="24">
        <f xml:space="preserve"> ROW( 'Scalars5.10.22'!$A854 ) - ROW( 'Scalars5.10.22'!$A$1 )</f>
        <v>853</v>
      </c>
      <c r="B854" s="25" t="s">
        <v>86</v>
      </c>
      <c r="C854" s="26" t="s">
        <v>130</v>
      </c>
      <c r="D854" s="27">
        <v>2030</v>
      </c>
      <c r="E854" s="28">
        <v>116423.82845335787</v>
      </c>
      <c r="F854" s="29" t="str">
        <f>'Scalars5.10.22'!$B854&amp;'Scalars5.10.22'!$C854&amp;'Scalars5.10.22'!$D854</f>
        <v>asphaltRoads_laneMilesNorthern Plains2030</v>
      </c>
    </row>
    <row r="855" spans="1:6" x14ac:dyDescent="0.25">
      <c r="A855" s="24">
        <f xml:space="preserve"> ROW( 'Scalars5.10.22'!$A855 ) - ROW( 'Scalars5.10.22'!$A$1 )</f>
        <v>854</v>
      </c>
      <c r="B855" s="25" t="s">
        <v>86</v>
      </c>
      <c r="C855" s="26" t="s">
        <v>131</v>
      </c>
      <c r="D855" s="27">
        <v>2030</v>
      </c>
      <c r="E855" s="28">
        <v>64218.221156922475</v>
      </c>
      <c r="F855" s="29" t="str">
        <f>'Scalars5.10.22'!$B855&amp;'Scalars5.10.22'!$C855&amp;'Scalars5.10.22'!$D855</f>
        <v>asphaltRoads_laneMilesNorthwest2030</v>
      </c>
    </row>
    <row r="856" spans="1:6" x14ac:dyDescent="0.25">
      <c r="A856" s="24">
        <f xml:space="preserve"> ROW( 'Scalars5.10.22'!$A856 ) - ROW( 'Scalars5.10.22'!$A$1 )</f>
        <v>855</v>
      </c>
      <c r="B856" s="25" t="s">
        <v>86</v>
      </c>
      <c r="C856" s="26" t="s">
        <v>132</v>
      </c>
      <c r="D856" s="27">
        <v>2030</v>
      </c>
      <c r="E856" s="28">
        <v>341919.61241713847</v>
      </c>
      <c r="F856" s="29" t="str">
        <f>'Scalars5.10.22'!$B856&amp;'Scalars5.10.22'!$C856&amp;'Scalars5.10.22'!$D856</f>
        <v>asphaltRoads_laneMilesSoutheast2030</v>
      </c>
    </row>
    <row r="857" spans="1:6" x14ac:dyDescent="0.25">
      <c r="A857" s="24">
        <f xml:space="preserve"> ROW( 'Scalars5.10.22'!$A857 ) - ROW( 'Scalars5.10.22'!$A$1 )</f>
        <v>856</v>
      </c>
      <c r="B857" s="25" t="s">
        <v>86</v>
      </c>
      <c r="C857" s="26" t="s">
        <v>133</v>
      </c>
      <c r="D857" s="27">
        <v>2030</v>
      </c>
      <c r="E857" s="28">
        <v>168381.86865958094</v>
      </c>
      <c r="F857" s="29" t="str">
        <f>'Scalars5.10.22'!$B857&amp;'Scalars5.10.22'!$C857&amp;'Scalars5.10.22'!$D857</f>
        <v>asphaltRoads_laneMilesSouthern Plains2030</v>
      </c>
    </row>
    <row r="858" spans="1:6" x14ac:dyDescent="0.25">
      <c r="A858" s="24">
        <f xml:space="preserve"> ROW( 'Scalars5.10.22'!$A858 ) - ROW( 'Scalars5.10.22'!$A$1 )</f>
        <v>857</v>
      </c>
      <c r="B858" s="25" t="s">
        <v>86</v>
      </c>
      <c r="C858" s="26" t="s">
        <v>134</v>
      </c>
      <c r="D858" s="27">
        <v>2030</v>
      </c>
      <c r="E858" s="28">
        <v>180492.42935059752</v>
      </c>
      <c r="F858" s="29" t="str">
        <f>'Scalars5.10.22'!$B858&amp;'Scalars5.10.22'!$C858&amp;'Scalars5.10.22'!$D858</f>
        <v>asphaltRoads_laneMilesSouthwest2030</v>
      </c>
    </row>
    <row r="859" spans="1:6" x14ac:dyDescent="0.25">
      <c r="A859" s="24">
        <f xml:space="preserve"> ROW( 'Scalars5.10.22'!$A859 ) - ROW( 'Scalars5.10.22'!$A$1 )</f>
        <v>858</v>
      </c>
      <c r="B859" s="25" t="s">
        <v>86</v>
      </c>
      <c r="C859" s="26" t="s">
        <v>135</v>
      </c>
      <c r="D859" s="27">
        <v>2030</v>
      </c>
      <c r="E859" s="28">
        <v>1349969.6067948786</v>
      </c>
      <c r="F859" s="29" t="str">
        <f>'Scalars5.10.22'!$B859&amp;'Scalars5.10.22'!$C859&amp;'Scalars5.10.22'!$D859</f>
        <v>asphaltRoads_laneMilesNational Total2030</v>
      </c>
    </row>
    <row r="860" spans="1:6" x14ac:dyDescent="0.25">
      <c r="A860" s="24">
        <f xml:space="preserve"> ROW( 'Scalars5.10.22'!$A860 ) - ROW( 'Scalars5.10.22'!$A$1 )</f>
        <v>859</v>
      </c>
      <c r="B860" s="25" t="s">
        <v>86</v>
      </c>
      <c r="C860" s="26" t="s">
        <v>128</v>
      </c>
      <c r="D860" s="27">
        <v>2035</v>
      </c>
      <c r="E860" s="28">
        <v>286006.92906156898</v>
      </c>
      <c r="F860" s="29" t="str">
        <f>'Scalars5.10.22'!$B860&amp;'Scalars5.10.22'!$C860&amp;'Scalars5.10.22'!$D860</f>
        <v>asphaltRoads_laneMilesMidwest2035</v>
      </c>
    </row>
    <row r="861" spans="1:6" x14ac:dyDescent="0.25">
      <c r="A861" s="24">
        <f xml:space="preserve"> ROW( 'Scalars5.10.22'!$A861 ) - ROW( 'Scalars5.10.22'!$A$1 )</f>
        <v>860</v>
      </c>
      <c r="B861" s="25" t="s">
        <v>86</v>
      </c>
      <c r="C861" s="26" t="s">
        <v>129</v>
      </c>
      <c r="D861" s="27">
        <v>2035</v>
      </c>
      <c r="E861" s="28">
        <v>192526.71769571205</v>
      </c>
      <c r="F861" s="29" t="str">
        <f>'Scalars5.10.22'!$B861&amp;'Scalars5.10.22'!$C861&amp;'Scalars5.10.22'!$D861</f>
        <v>asphaltRoads_laneMilesNortheast2035</v>
      </c>
    </row>
    <row r="862" spans="1:6" x14ac:dyDescent="0.25">
      <c r="A862" s="24">
        <f xml:space="preserve"> ROW( 'Scalars5.10.22'!$A862 ) - ROW( 'Scalars5.10.22'!$A$1 )</f>
        <v>861</v>
      </c>
      <c r="B862" s="25" t="s">
        <v>86</v>
      </c>
      <c r="C862" s="26" t="s">
        <v>130</v>
      </c>
      <c r="D862" s="27">
        <v>2035</v>
      </c>
      <c r="E862" s="28">
        <v>116423.82845335787</v>
      </c>
      <c r="F862" s="29" t="str">
        <f>'Scalars5.10.22'!$B862&amp;'Scalars5.10.22'!$C862&amp;'Scalars5.10.22'!$D862</f>
        <v>asphaltRoads_laneMilesNorthern Plains2035</v>
      </c>
    </row>
    <row r="863" spans="1:6" x14ac:dyDescent="0.25">
      <c r="A863" s="24">
        <f xml:space="preserve"> ROW( 'Scalars5.10.22'!$A863 ) - ROW( 'Scalars5.10.22'!$A$1 )</f>
        <v>862</v>
      </c>
      <c r="B863" s="25" t="s">
        <v>86</v>
      </c>
      <c r="C863" s="26" t="s">
        <v>131</v>
      </c>
      <c r="D863" s="27">
        <v>2035</v>
      </c>
      <c r="E863" s="28">
        <v>64218.221156922475</v>
      </c>
      <c r="F863" s="29" t="str">
        <f>'Scalars5.10.22'!$B863&amp;'Scalars5.10.22'!$C863&amp;'Scalars5.10.22'!$D863</f>
        <v>asphaltRoads_laneMilesNorthwest2035</v>
      </c>
    </row>
    <row r="864" spans="1:6" x14ac:dyDescent="0.25">
      <c r="A864" s="24">
        <f xml:space="preserve"> ROW( 'Scalars5.10.22'!$A864 ) - ROW( 'Scalars5.10.22'!$A$1 )</f>
        <v>863</v>
      </c>
      <c r="B864" s="25" t="s">
        <v>86</v>
      </c>
      <c r="C864" s="26" t="s">
        <v>132</v>
      </c>
      <c r="D864" s="27">
        <v>2035</v>
      </c>
      <c r="E864" s="28">
        <v>341919.61241713847</v>
      </c>
      <c r="F864" s="29" t="str">
        <f>'Scalars5.10.22'!$B864&amp;'Scalars5.10.22'!$C864&amp;'Scalars5.10.22'!$D864</f>
        <v>asphaltRoads_laneMilesSoutheast2035</v>
      </c>
    </row>
    <row r="865" spans="1:6" x14ac:dyDescent="0.25">
      <c r="A865" s="24">
        <f xml:space="preserve"> ROW( 'Scalars5.10.22'!$A865 ) - ROW( 'Scalars5.10.22'!$A$1 )</f>
        <v>864</v>
      </c>
      <c r="B865" s="25" t="s">
        <v>86</v>
      </c>
      <c r="C865" s="26" t="s">
        <v>133</v>
      </c>
      <c r="D865" s="27">
        <v>2035</v>
      </c>
      <c r="E865" s="28">
        <v>168381.86865958094</v>
      </c>
      <c r="F865" s="29" t="str">
        <f>'Scalars5.10.22'!$B865&amp;'Scalars5.10.22'!$C865&amp;'Scalars5.10.22'!$D865</f>
        <v>asphaltRoads_laneMilesSouthern Plains2035</v>
      </c>
    </row>
    <row r="866" spans="1:6" x14ac:dyDescent="0.25">
      <c r="A866" s="24">
        <f xml:space="preserve"> ROW( 'Scalars5.10.22'!$A866 ) - ROW( 'Scalars5.10.22'!$A$1 )</f>
        <v>865</v>
      </c>
      <c r="B866" s="25" t="s">
        <v>86</v>
      </c>
      <c r="C866" s="26" t="s">
        <v>134</v>
      </c>
      <c r="D866" s="27">
        <v>2035</v>
      </c>
      <c r="E866" s="28">
        <v>180492.42935059752</v>
      </c>
      <c r="F866" s="29" t="str">
        <f>'Scalars5.10.22'!$B866&amp;'Scalars5.10.22'!$C866&amp;'Scalars5.10.22'!$D866</f>
        <v>asphaltRoads_laneMilesSouthwest2035</v>
      </c>
    </row>
    <row r="867" spans="1:6" x14ac:dyDescent="0.25">
      <c r="A867" s="24">
        <f xml:space="preserve"> ROW( 'Scalars5.10.22'!$A867 ) - ROW( 'Scalars5.10.22'!$A$1 )</f>
        <v>866</v>
      </c>
      <c r="B867" s="25" t="s">
        <v>86</v>
      </c>
      <c r="C867" s="26" t="s">
        <v>135</v>
      </c>
      <c r="D867" s="27">
        <v>2035</v>
      </c>
      <c r="E867" s="28">
        <v>1349969.6067948786</v>
      </c>
      <c r="F867" s="29" t="str">
        <f>'Scalars5.10.22'!$B867&amp;'Scalars5.10.22'!$C867&amp;'Scalars5.10.22'!$D867</f>
        <v>asphaltRoads_laneMilesNational Total2035</v>
      </c>
    </row>
    <row r="868" spans="1:6" x14ac:dyDescent="0.25">
      <c r="A868" s="24">
        <f xml:space="preserve"> ROW( 'Scalars5.10.22'!$A868 ) - ROW( 'Scalars5.10.22'!$A$1 )</f>
        <v>867</v>
      </c>
      <c r="B868" s="25" t="s">
        <v>86</v>
      </c>
      <c r="C868" s="26" t="s">
        <v>128</v>
      </c>
      <c r="D868" s="27">
        <v>2040</v>
      </c>
      <c r="E868" s="28">
        <v>286006.92906156898</v>
      </c>
      <c r="F868" s="29" t="str">
        <f>'Scalars5.10.22'!$B868&amp;'Scalars5.10.22'!$C868&amp;'Scalars5.10.22'!$D868</f>
        <v>asphaltRoads_laneMilesMidwest2040</v>
      </c>
    </row>
    <row r="869" spans="1:6" x14ac:dyDescent="0.25">
      <c r="A869" s="24">
        <f xml:space="preserve"> ROW( 'Scalars5.10.22'!$A869 ) - ROW( 'Scalars5.10.22'!$A$1 )</f>
        <v>868</v>
      </c>
      <c r="B869" s="25" t="s">
        <v>86</v>
      </c>
      <c r="C869" s="26" t="s">
        <v>129</v>
      </c>
      <c r="D869" s="27">
        <v>2040</v>
      </c>
      <c r="E869" s="28">
        <v>192526.71769571205</v>
      </c>
      <c r="F869" s="29" t="str">
        <f>'Scalars5.10.22'!$B869&amp;'Scalars5.10.22'!$C869&amp;'Scalars5.10.22'!$D869</f>
        <v>asphaltRoads_laneMilesNortheast2040</v>
      </c>
    </row>
    <row r="870" spans="1:6" x14ac:dyDescent="0.25">
      <c r="A870" s="24">
        <f xml:space="preserve"> ROW( 'Scalars5.10.22'!$A870 ) - ROW( 'Scalars5.10.22'!$A$1 )</f>
        <v>869</v>
      </c>
      <c r="B870" s="25" t="s">
        <v>86</v>
      </c>
      <c r="C870" s="26" t="s">
        <v>130</v>
      </c>
      <c r="D870" s="27">
        <v>2040</v>
      </c>
      <c r="E870" s="28">
        <v>116423.82845335787</v>
      </c>
      <c r="F870" s="29" t="str">
        <f>'Scalars5.10.22'!$B870&amp;'Scalars5.10.22'!$C870&amp;'Scalars5.10.22'!$D870</f>
        <v>asphaltRoads_laneMilesNorthern Plains2040</v>
      </c>
    </row>
    <row r="871" spans="1:6" x14ac:dyDescent="0.25">
      <c r="A871" s="24">
        <f xml:space="preserve"> ROW( 'Scalars5.10.22'!$A871 ) - ROW( 'Scalars5.10.22'!$A$1 )</f>
        <v>870</v>
      </c>
      <c r="B871" s="25" t="s">
        <v>86</v>
      </c>
      <c r="C871" s="26" t="s">
        <v>131</v>
      </c>
      <c r="D871" s="27">
        <v>2040</v>
      </c>
      <c r="E871" s="28">
        <v>64218.221156922475</v>
      </c>
      <c r="F871" s="29" t="str">
        <f>'Scalars5.10.22'!$B871&amp;'Scalars5.10.22'!$C871&amp;'Scalars5.10.22'!$D871</f>
        <v>asphaltRoads_laneMilesNorthwest2040</v>
      </c>
    </row>
    <row r="872" spans="1:6" x14ac:dyDescent="0.25">
      <c r="A872" s="24">
        <f xml:space="preserve"> ROW( 'Scalars5.10.22'!$A872 ) - ROW( 'Scalars5.10.22'!$A$1 )</f>
        <v>871</v>
      </c>
      <c r="B872" s="25" t="s">
        <v>86</v>
      </c>
      <c r="C872" s="26" t="s">
        <v>132</v>
      </c>
      <c r="D872" s="27">
        <v>2040</v>
      </c>
      <c r="E872" s="28">
        <v>341919.61241713847</v>
      </c>
      <c r="F872" s="29" t="str">
        <f>'Scalars5.10.22'!$B872&amp;'Scalars5.10.22'!$C872&amp;'Scalars5.10.22'!$D872</f>
        <v>asphaltRoads_laneMilesSoutheast2040</v>
      </c>
    </row>
    <row r="873" spans="1:6" x14ac:dyDescent="0.25">
      <c r="A873" s="24">
        <f xml:space="preserve"> ROW( 'Scalars5.10.22'!$A873 ) - ROW( 'Scalars5.10.22'!$A$1 )</f>
        <v>872</v>
      </c>
      <c r="B873" s="25" t="s">
        <v>86</v>
      </c>
      <c r="C873" s="26" t="s">
        <v>133</v>
      </c>
      <c r="D873" s="27">
        <v>2040</v>
      </c>
      <c r="E873" s="28">
        <v>168381.86865958094</v>
      </c>
      <c r="F873" s="29" t="str">
        <f>'Scalars5.10.22'!$B873&amp;'Scalars5.10.22'!$C873&amp;'Scalars5.10.22'!$D873</f>
        <v>asphaltRoads_laneMilesSouthern Plains2040</v>
      </c>
    </row>
    <row r="874" spans="1:6" x14ac:dyDescent="0.25">
      <c r="A874" s="24">
        <f xml:space="preserve"> ROW( 'Scalars5.10.22'!$A874 ) - ROW( 'Scalars5.10.22'!$A$1 )</f>
        <v>873</v>
      </c>
      <c r="B874" s="25" t="s">
        <v>86</v>
      </c>
      <c r="C874" s="26" t="s">
        <v>134</v>
      </c>
      <c r="D874" s="27">
        <v>2040</v>
      </c>
      <c r="E874" s="28">
        <v>180492.42935059752</v>
      </c>
      <c r="F874" s="29" t="str">
        <f>'Scalars5.10.22'!$B874&amp;'Scalars5.10.22'!$C874&amp;'Scalars5.10.22'!$D874</f>
        <v>asphaltRoads_laneMilesSouthwest2040</v>
      </c>
    </row>
    <row r="875" spans="1:6" x14ac:dyDescent="0.25">
      <c r="A875" s="24">
        <f xml:space="preserve"> ROW( 'Scalars5.10.22'!$A875 ) - ROW( 'Scalars5.10.22'!$A$1 )</f>
        <v>874</v>
      </c>
      <c r="B875" s="25" t="s">
        <v>86</v>
      </c>
      <c r="C875" s="26" t="s">
        <v>135</v>
      </c>
      <c r="D875" s="27">
        <v>2040</v>
      </c>
      <c r="E875" s="28">
        <v>1349969.6067948786</v>
      </c>
      <c r="F875" s="29" t="str">
        <f>'Scalars5.10.22'!$B875&amp;'Scalars5.10.22'!$C875&amp;'Scalars5.10.22'!$D875</f>
        <v>asphaltRoads_laneMilesNational Total2040</v>
      </c>
    </row>
    <row r="876" spans="1:6" x14ac:dyDescent="0.25">
      <c r="A876" s="24">
        <f xml:space="preserve"> ROW( 'Scalars5.10.22'!$A876 ) - ROW( 'Scalars5.10.22'!$A$1 )</f>
        <v>875</v>
      </c>
      <c r="B876" s="25" t="s">
        <v>86</v>
      </c>
      <c r="C876" s="26" t="s">
        <v>128</v>
      </c>
      <c r="D876" s="27">
        <v>2045</v>
      </c>
      <c r="E876" s="28">
        <v>286006.92906156898</v>
      </c>
      <c r="F876" s="29" t="str">
        <f>'Scalars5.10.22'!$B876&amp;'Scalars5.10.22'!$C876&amp;'Scalars5.10.22'!$D876</f>
        <v>asphaltRoads_laneMilesMidwest2045</v>
      </c>
    </row>
    <row r="877" spans="1:6" x14ac:dyDescent="0.25">
      <c r="A877" s="24">
        <f xml:space="preserve"> ROW( 'Scalars5.10.22'!$A877 ) - ROW( 'Scalars5.10.22'!$A$1 )</f>
        <v>876</v>
      </c>
      <c r="B877" s="25" t="s">
        <v>86</v>
      </c>
      <c r="C877" s="26" t="s">
        <v>129</v>
      </c>
      <c r="D877" s="27">
        <v>2045</v>
      </c>
      <c r="E877" s="28">
        <v>192526.71769571205</v>
      </c>
      <c r="F877" s="29" t="str">
        <f>'Scalars5.10.22'!$B877&amp;'Scalars5.10.22'!$C877&amp;'Scalars5.10.22'!$D877</f>
        <v>asphaltRoads_laneMilesNortheast2045</v>
      </c>
    </row>
    <row r="878" spans="1:6" x14ac:dyDescent="0.25">
      <c r="A878" s="24">
        <f xml:space="preserve"> ROW( 'Scalars5.10.22'!$A878 ) - ROW( 'Scalars5.10.22'!$A$1 )</f>
        <v>877</v>
      </c>
      <c r="B878" s="25" t="s">
        <v>86</v>
      </c>
      <c r="C878" s="26" t="s">
        <v>130</v>
      </c>
      <c r="D878" s="27">
        <v>2045</v>
      </c>
      <c r="E878" s="28">
        <v>116423.82845335787</v>
      </c>
      <c r="F878" s="29" t="str">
        <f>'Scalars5.10.22'!$B878&amp;'Scalars5.10.22'!$C878&amp;'Scalars5.10.22'!$D878</f>
        <v>asphaltRoads_laneMilesNorthern Plains2045</v>
      </c>
    </row>
    <row r="879" spans="1:6" x14ac:dyDescent="0.25">
      <c r="A879" s="24">
        <f xml:space="preserve"> ROW( 'Scalars5.10.22'!$A879 ) - ROW( 'Scalars5.10.22'!$A$1 )</f>
        <v>878</v>
      </c>
      <c r="B879" s="25" t="s">
        <v>86</v>
      </c>
      <c r="C879" s="26" t="s">
        <v>131</v>
      </c>
      <c r="D879" s="27">
        <v>2045</v>
      </c>
      <c r="E879" s="28">
        <v>64218.221156922475</v>
      </c>
      <c r="F879" s="29" t="str">
        <f>'Scalars5.10.22'!$B879&amp;'Scalars5.10.22'!$C879&amp;'Scalars5.10.22'!$D879</f>
        <v>asphaltRoads_laneMilesNorthwest2045</v>
      </c>
    </row>
    <row r="880" spans="1:6" x14ac:dyDescent="0.25">
      <c r="A880" s="24">
        <f xml:space="preserve"> ROW( 'Scalars5.10.22'!$A880 ) - ROW( 'Scalars5.10.22'!$A$1 )</f>
        <v>879</v>
      </c>
      <c r="B880" s="25" t="s">
        <v>86</v>
      </c>
      <c r="C880" s="26" t="s">
        <v>132</v>
      </c>
      <c r="D880" s="27">
        <v>2045</v>
      </c>
      <c r="E880" s="28">
        <v>341919.61241713847</v>
      </c>
      <c r="F880" s="29" t="str">
        <f>'Scalars5.10.22'!$B880&amp;'Scalars5.10.22'!$C880&amp;'Scalars5.10.22'!$D880</f>
        <v>asphaltRoads_laneMilesSoutheast2045</v>
      </c>
    </row>
    <row r="881" spans="1:6" x14ac:dyDescent="0.25">
      <c r="A881" s="24">
        <f xml:space="preserve"> ROW( 'Scalars5.10.22'!$A881 ) - ROW( 'Scalars5.10.22'!$A$1 )</f>
        <v>880</v>
      </c>
      <c r="B881" s="25" t="s">
        <v>86</v>
      </c>
      <c r="C881" s="26" t="s">
        <v>133</v>
      </c>
      <c r="D881" s="27">
        <v>2045</v>
      </c>
      <c r="E881" s="28">
        <v>168381.86865958094</v>
      </c>
      <c r="F881" s="29" t="str">
        <f>'Scalars5.10.22'!$B881&amp;'Scalars5.10.22'!$C881&amp;'Scalars5.10.22'!$D881</f>
        <v>asphaltRoads_laneMilesSouthern Plains2045</v>
      </c>
    </row>
    <row r="882" spans="1:6" x14ac:dyDescent="0.25">
      <c r="A882" s="24">
        <f xml:space="preserve"> ROW( 'Scalars5.10.22'!$A882 ) - ROW( 'Scalars5.10.22'!$A$1 )</f>
        <v>881</v>
      </c>
      <c r="B882" s="25" t="s">
        <v>86</v>
      </c>
      <c r="C882" s="26" t="s">
        <v>134</v>
      </c>
      <c r="D882" s="27">
        <v>2045</v>
      </c>
      <c r="E882" s="28">
        <v>180492.42935059752</v>
      </c>
      <c r="F882" s="29" t="str">
        <f>'Scalars5.10.22'!$B882&amp;'Scalars5.10.22'!$C882&amp;'Scalars5.10.22'!$D882</f>
        <v>asphaltRoads_laneMilesSouthwest2045</v>
      </c>
    </row>
    <row r="883" spans="1:6" x14ac:dyDescent="0.25">
      <c r="A883" s="24">
        <f xml:space="preserve"> ROW( 'Scalars5.10.22'!$A883 ) - ROW( 'Scalars5.10.22'!$A$1 )</f>
        <v>882</v>
      </c>
      <c r="B883" s="25" t="s">
        <v>86</v>
      </c>
      <c r="C883" s="26" t="s">
        <v>135</v>
      </c>
      <c r="D883" s="27">
        <v>2045</v>
      </c>
      <c r="E883" s="28">
        <v>1349969.6067948786</v>
      </c>
      <c r="F883" s="29" t="str">
        <f>'Scalars5.10.22'!$B883&amp;'Scalars5.10.22'!$C883&amp;'Scalars5.10.22'!$D883</f>
        <v>asphaltRoads_laneMilesNational Total2045</v>
      </c>
    </row>
    <row r="884" spans="1:6" x14ac:dyDescent="0.25">
      <c r="A884" s="24">
        <f xml:space="preserve"> ROW( 'Scalars5.10.22'!$A884 ) - ROW( 'Scalars5.10.22'!$A$1 )</f>
        <v>883</v>
      </c>
      <c r="B884" s="25" t="s">
        <v>86</v>
      </c>
      <c r="C884" s="26" t="s">
        <v>128</v>
      </c>
      <c r="D884" s="27">
        <v>2050</v>
      </c>
      <c r="E884" s="28">
        <v>286006.92906156898</v>
      </c>
      <c r="F884" s="29" t="str">
        <f>'Scalars5.10.22'!$B884&amp;'Scalars5.10.22'!$C884&amp;'Scalars5.10.22'!$D884</f>
        <v>asphaltRoads_laneMilesMidwest2050</v>
      </c>
    </row>
    <row r="885" spans="1:6" x14ac:dyDescent="0.25">
      <c r="A885" s="24">
        <f xml:space="preserve"> ROW( 'Scalars5.10.22'!$A885 ) - ROW( 'Scalars5.10.22'!$A$1 )</f>
        <v>884</v>
      </c>
      <c r="B885" s="25" t="s">
        <v>86</v>
      </c>
      <c r="C885" s="26" t="s">
        <v>129</v>
      </c>
      <c r="D885" s="27">
        <v>2050</v>
      </c>
      <c r="E885" s="28">
        <v>192526.71769571205</v>
      </c>
      <c r="F885" s="29" t="str">
        <f>'Scalars5.10.22'!$B885&amp;'Scalars5.10.22'!$C885&amp;'Scalars5.10.22'!$D885</f>
        <v>asphaltRoads_laneMilesNortheast2050</v>
      </c>
    </row>
    <row r="886" spans="1:6" x14ac:dyDescent="0.25">
      <c r="A886" s="24">
        <f xml:space="preserve"> ROW( 'Scalars5.10.22'!$A886 ) - ROW( 'Scalars5.10.22'!$A$1 )</f>
        <v>885</v>
      </c>
      <c r="B886" s="25" t="s">
        <v>86</v>
      </c>
      <c r="C886" s="26" t="s">
        <v>130</v>
      </c>
      <c r="D886" s="27">
        <v>2050</v>
      </c>
      <c r="E886" s="28">
        <v>116423.82845335787</v>
      </c>
      <c r="F886" s="29" t="str">
        <f>'Scalars5.10.22'!$B886&amp;'Scalars5.10.22'!$C886&amp;'Scalars5.10.22'!$D886</f>
        <v>asphaltRoads_laneMilesNorthern Plains2050</v>
      </c>
    </row>
    <row r="887" spans="1:6" x14ac:dyDescent="0.25">
      <c r="A887" s="24">
        <f xml:space="preserve"> ROW( 'Scalars5.10.22'!$A887 ) - ROW( 'Scalars5.10.22'!$A$1 )</f>
        <v>886</v>
      </c>
      <c r="B887" s="25" t="s">
        <v>86</v>
      </c>
      <c r="C887" s="26" t="s">
        <v>131</v>
      </c>
      <c r="D887" s="27">
        <v>2050</v>
      </c>
      <c r="E887" s="28">
        <v>64218.221156922475</v>
      </c>
      <c r="F887" s="29" t="str">
        <f>'Scalars5.10.22'!$B887&amp;'Scalars5.10.22'!$C887&amp;'Scalars5.10.22'!$D887</f>
        <v>asphaltRoads_laneMilesNorthwest2050</v>
      </c>
    </row>
    <row r="888" spans="1:6" x14ac:dyDescent="0.25">
      <c r="A888" s="24">
        <f xml:space="preserve"> ROW( 'Scalars5.10.22'!$A888 ) - ROW( 'Scalars5.10.22'!$A$1 )</f>
        <v>887</v>
      </c>
      <c r="B888" s="25" t="s">
        <v>86</v>
      </c>
      <c r="C888" s="26" t="s">
        <v>132</v>
      </c>
      <c r="D888" s="27">
        <v>2050</v>
      </c>
      <c r="E888" s="28">
        <v>341919.61241713847</v>
      </c>
      <c r="F888" s="29" t="str">
        <f>'Scalars5.10.22'!$B888&amp;'Scalars5.10.22'!$C888&amp;'Scalars5.10.22'!$D888</f>
        <v>asphaltRoads_laneMilesSoutheast2050</v>
      </c>
    </row>
    <row r="889" spans="1:6" x14ac:dyDescent="0.25">
      <c r="A889" s="24">
        <f xml:space="preserve"> ROW( 'Scalars5.10.22'!$A889 ) - ROW( 'Scalars5.10.22'!$A$1 )</f>
        <v>888</v>
      </c>
      <c r="B889" s="25" t="s">
        <v>86</v>
      </c>
      <c r="C889" s="26" t="s">
        <v>133</v>
      </c>
      <c r="D889" s="27">
        <v>2050</v>
      </c>
      <c r="E889" s="28">
        <v>168381.86865958094</v>
      </c>
      <c r="F889" s="29" t="str">
        <f>'Scalars5.10.22'!$B889&amp;'Scalars5.10.22'!$C889&amp;'Scalars5.10.22'!$D889</f>
        <v>asphaltRoads_laneMilesSouthern Plains2050</v>
      </c>
    </row>
    <row r="890" spans="1:6" x14ac:dyDescent="0.25">
      <c r="A890" s="24">
        <f xml:space="preserve"> ROW( 'Scalars5.10.22'!$A890 ) - ROW( 'Scalars5.10.22'!$A$1 )</f>
        <v>889</v>
      </c>
      <c r="B890" s="25" t="s">
        <v>86</v>
      </c>
      <c r="C890" s="26" t="s">
        <v>134</v>
      </c>
      <c r="D890" s="27">
        <v>2050</v>
      </c>
      <c r="E890" s="28">
        <v>180492.42935059752</v>
      </c>
      <c r="F890" s="29" t="str">
        <f>'Scalars5.10.22'!$B890&amp;'Scalars5.10.22'!$C890&amp;'Scalars5.10.22'!$D890</f>
        <v>asphaltRoads_laneMilesSouthwest2050</v>
      </c>
    </row>
    <row r="891" spans="1:6" x14ac:dyDescent="0.25">
      <c r="A891" s="24">
        <f xml:space="preserve"> ROW( 'Scalars5.10.22'!$A891 ) - ROW( 'Scalars5.10.22'!$A$1 )</f>
        <v>890</v>
      </c>
      <c r="B891" s="25" t="s">
        <v>86</v>
      </c>
      <c r="C891" s="26" t="s">
        <v>135</v>
      </c>
      <c r="D891" s="27">
        <v>2050</v>
      </c>
      <c r="E891" s="28">
        <v>1349969.6067948786</v>
      </c>
      <c r="F891" s="29" t="str">
        <f>'Scalars5.10.22'!$B891&amp;'Scalars5.10.22'!$C891&amp;'Scalars5.10.22'!$D891</f>
        <v>asphaltRoads_laneMilesNational Total2050</v>
      </c>
    </row>
    <row r="892" spans="1:6" x14ac:dyDescent="0.25">
      <c r="A892" s="24">
        <f xml:space="preserve"> ROW( 'Scalars5.10.22'!$A892 ) - ROW( 'Scalars5.10.22'!$A$1 )</f>
        <v>891</v>
      </c>
      <c r="B892" s="25" t="s">
        <v>86</v>
      </c>
      <c r="C892" s="26" t="s">
        <v>128</v>
      </c>
      <c r="D892" s="27">
        <v>2055</v>
      </c>
      <c r="E892" s="28">
        <v>286006.92906156898</v>
      </c>
      <c r="F892" s="29" t="str">
        <f>'Scalars5.10.22'!$B892&amp;'Scalars5.10.22'!$C892&amp;'Scalars5.10.22'!$D892</f>
        <v>asphaltRoads_laneMilesMidwest2055</v>
      </c>
    </row>
    <row r="893" spans="1:6" x14ac:dyDescent="0.25">
      <c r="A893" s="24">
        <f xml:space="preserve"> ROW( 'Scalars5.10.22'!$A893 ) - ROW( 'Scalars5.10.22'!$A$1 )</f>
        <v>892</v>
      </c>
      <c r="B893" s="25" t="s">
        <v>86</v>
      </c>
      <c r="C893" s="26" t="s">
        <v>129</v>
      </c>
      <c r="D893" s="27">
        <v>2055</v>
      </c>
      <c r="E893" s="28">
        <v>192526.71769571205</v>
      </c>
      <c r="F893" s="29" t="str">
        <f>'Scalars5.10.22'!$B893&amp;'Scalars5.10.22'!$C893&amp;'Scalars5.10.22'!$D893</f>
        <v>asphaltRoads_laneMilesNortheast2055</v>
      </c>
    </row>
    <row r="894" spans="1:6" x14ac:dyDescent="0.25">
      <c r="A894" s="24">
        <f xml:space="preserve"> ROW( 'Scalars5.10.22'!$A894 ) - ROW( 'Scalars5.10.22'!$A$1 )</f>
        <v>893</v>
      </c>
      <c r="B894" s="25" t="s">
        <v>86</v>
      </c>
      <c r="C894" s="26" t="s">
        <v>130</v>
      </c>
      <c r="D894" s="27">
        <v>2055</v>
      </c>
      <c r="E894" s="28">
        <v>116423.82845335787</v>
      </c>
      <c r="F894" s="29" t="str">
        <f>'Scalars5.10.22'!$B894&amp;'Scalars5.10.22'!$C894&amp;'Scalars5.10.22'!$D894</f>
        <v>asphaltRoads_laneMilesNorthern Plains2055</v>
      </c>
    </row>
    <row r="895" spans="1:6" x14ac:dyDescent="0.25">
      <c r="A895" s="24">
        <f xml:space="preserve"> ROW( 'Scalars5.10.22'!$A895 ) - ROW( 'Scalars5.10.22'!$A$1 )</f>
        <v>894</v>
      </c>
      <c r="B895" s="25" t="s">
        <v>86</v>
      </c>
      <c r="C895" s="26" t="s">
        <v>131</v>
      </c>
      <c r="D895" s="27">
        <v>2055</v>
      </c>
      <c r="E895" s="28">
        <v>64218.221156922475</v>
      </c>
      <c r="F895" s="29" t="str">
        <f>'Scalars5.10.22'!$B895&amp;'Scalars5.10.22'!$C895&amp;'Scalars5.10.22'!$D895</f>
        <v>asphaltRoads_laneMilesNorthwest2055</v>
      </c>
    </row>
    <row r="896" spans="1:6" x14ac:dyDescent="0.25">
      <c r="A896" s="24">
        <f xml:space="preserve"> ROW( 'Scalars5.10.22'!$A896 ) - ROW( 'Scalars5.10.22'!$A$1 )</f>
        <v>895</v>
      </c>
      <c r="B896" s="25" t="s">
        <v>86</v>
      </c>
      <c r="C896" s="26" t="s">
        <v>132</v>
      </c>
      <c r="D896" s="27">
        <v>2055</v>
      </c>
      <c r="E896" s="28">
        <v>341919.61241713847</v>
      </c>
      <c r="F896" s="29" t="str">
        <f>'Scalars5.10.22'!$B896&amp;'Scalars5.10.22'!$C896&amp;'Scalars5.10.22'!$D896</f>
        <v>asphaltRoads_laneMilesSoutheast2055</v>
      </c>
    </row>
    <row r="897" spans="1:6" x14ac:dyDescent="0.25">
      <c r="A897" s="24">
        <f xml:space="preserve"> ROW( 'Scalars5.10.22'!$A897 ) - ROW( 'Scalars5.10.22'!$A$1 )</f>
        <v>896</v>
      </c>
      <c r="B897" s="25" t="s">
        <v>86</v>
      </c>
      <c r="C897" s="26" t="s">
        <v>133</v>
      </c>
      <c r="D897" s="27">
        <v>2055</v>
      </c>
      <c r="E897" s="28">
        <v>168381.86865958094</v>
      </c>
      <c r="F897" s="29" t="str">
        <f>'Scalars5.10.22'!$B897&amp;'Scalars5.10.22'!$C897&amp;'Scalars5.10.22'!$D897</f>
        <v>asphaltRoads_laneMilesSouthern Plains2055</v>
      </c>
    </row>
    <row r="898" spans="1:6" x14ac:dyDescent="0.25">
      <c r="A898" s="24">
        <f xml:space="preserve"> ROW( 'Scalars5.10.22'!$A898 ) - ROW( 'Scalars5.10.22'!$A$1 )</f>
        <v>897</v>
      </c>
      <c r="B898" s="25" t="s">
        <v>86</v>
      </c>
      <c r="C898" s="26" t="s">
        <v>134</v>
      </c>
      <c r="D898" s="27">
        <v>2055</v>
      </c>
      <c r="E898" s="28">
        <v>180492.42935059752</v>
      </c>
      <c r="F898" s="29" t="str">
        <f>'Scalars5.10.22'!$B898&amp;'Scalars5.10.22'!$C898&amp;'Scalars5.10.22'!$D898</f>
        <v>asphaltRoads_laneMilesSouthwest2055</v>
      </c>
    </row>
    <row r="899" spans="1:6" x14ac:dyDescent="0.25">
      <c r="A899" s="24">
        <f xml:space="preserve"> ROW( 'Scalars5.10.22'!$A899 ) - ROW( 'Scalars5.10.22'!$A$1 )</f>
        <v>898</v>
      </c>
      <c r="B899" s="25" t="s">
        <v>86</v>
      </c>
      <c r="C899" s="26" t="s">
        <v>135</v>
      </c>
      <c r="D899" s="27">
        <v>2055</v>
      </c>
      <c r="E899" s="28">
        <v>1349969.6067948786</v>
      </c>
      <c r="F899" s="29" t="str">
        <f>'Scalars5.10.22'!$B899&amp;'Scalars5.10.22'!$C899&amp;'Scalars5.10.22'!$D899</f>
        <v>asphaltRoads_laneMilesNational Total2055</v>
      </c>
    </row>
    <row r="900" spans="1:6" x14ac:dyDescent="0.25">
      <c r="A900" s="24">
        <f xml:space="preserve"> ROW( 'Scalars5.10.22'!$A900 ) - ROW( 'Scalars5.10.22'!$A$1 )</f>
        <v>899</v>
      </c>
      <c r="B900" s="25" t="s">
        <v>86</v>
      </c>
      <c r="C900" s="26" t="s">
        <v>128</v>
      </c>
      <c r="D900" s="27">
        <v>2060</v>
      </c>
      <c r="E900" s="28">
        <v>286006.92906156898</v>
      </c>
      <c r="F900" s="29" t="str">
        <f>'Scalars5.10.22'!$B900&amp;'Scalars5.10.22'!$C900&amp;'Scalars5.10.22'!$D900</f>
        <v>asphaltRoads_laneMilesMidwest2060</v>
      </c>
    </row>
    <row r="901" spans="1:6" x14ac:dyDescent="0.25">
      <c r="A901" s="24">
        <f xml:space="preserve"> ROW( 'Scalars5.10.22'!$A901 ) - ROW( 'Scalars5.10.22'!$A$1 )</f>
        <v>900</v>
      </c>
      <c r="B901" s="25" t="s">
        <v>86</v>
      </c>
      <c r="C901" s="26" t="s">
        <v>129</v>
      </c>
      <c r="D901" s="27">
        <v>2060</v>
      </c>
      <c r="E901" s="28">
        <v>192526.71769571205</v>
      </c>
      <c r="F901" s="29" t="str">
        <f>'Scalars5.10.22'!$B901&amp;'Scalars5.10.22'!$C901&amp;'Scalars5.10.22'!$D901</f>
        <v>asphaltRoads_laneMilesNortheast2060</v>
      </c>
    </row>
    <row r="902" spans="1:6" x14ac:dyDescent="0.25">
      <c r="A902" s="24">
        <f xml:space="preserve"> ROW( 'Scalars5.10.22'!$A902 ) - ROW( 'Scalars5.10.22'!$A$1 )</f>
        <v>901</v>
      </c>
      <c r="B902" s="25" t="s">
        <v>86</v>
      </c>
      <c r="C902" s="26" t="s">
        <v>130</v>
      </c>
      <c r="D902" s="27">
        <v>2060</v>
      </c>
      <c r="E902" s="28">
        <v>116423.82845335787</v>
      </c>
      <c r="F902" s="29" t="str">
        <f>'Scalars5.10.22'!$B902&amp;'Scalars5.10.22'!$C902&amp;'Scalars5.10.22'!$D902</f>
        <v>asphaltRoads_laneMilesNorthern Plains2060</v>
      </c>
    </row>
    <row r="903" spans="1:6" x14ac:dyDescent="0.25">
      <c r="A903" s="24">
        <f xml:space="preserve"> ROW( 'Scalars5.10.22'!$A903 ) - ROW( 'Scalars5.10.22'!$A$1 )</f>
        <v>902</v>
      </c>
      <c r="B903" s="25" t="s">
        <v>86</v>
      </c>
      <c r="C903" s="26" t="s">
        <v>131</v>
      </c>
      <c r="D903" s="27">
        <v>2060</v>
      </c>
      <c r="E903" s="28">
        <v>64218.221156922475</v>
      </c>
      <c r="F903" s="29" t="str">
        <f>'Scalars5.10.22'!$B903&amp;'Scalars5.10.22'!$C903&amp;'Scalars5.10.22'!$D903</f>
        <v>asphaltRoads_laneMilesNorthwest2060</v>
      </c>
    </row>
    <row r="904" spans="1:6" x14ac:dyDescent="0.25">
      <c r="A904" s="24">
        <f xml:space="preserve"> ROW( 'Scalars5.10.22'!$A904 ) - ROW( 'Scalars5.10.22'!$A$1 )</f>
        <v>903</v>
      </c>
      <c r="B904" s="25" t="s">
        <v>86</v>
      </c>
      <c r="C904" s="26" t="s">
        <v>132</v>
      </c>
      <c r="D904" s="27">
        <v>2060</v>
      </c>
      <c r="E904" s="28">
        <v>341919.61241713847</v>
      </c>
      <c r="F904" s="29" t="str">
        <f>'Scalars5.10.22'!$B904&amp;'Scalars5.10.22'!$C904&amp;'Scalars5.10.22'!$D904</f>
        <v>asphaltRoads_laneMilesSoutheast2060</v>
      </c>
    </row>
    <row r="905" spans="1:6" x14ac:dyDescent="0.25">
      <c r="A905" s="24">
        <f xml:space="preserve"> ROW( 'Scalars5.10.22'!$A905 ) - ROW( 'Scalars5.10.22'!$A$1 )</f>
        <v>904</v>
      </c>
      <c r="B905" s="25" t="s">
        <v>86</v>
      </c>
      <c r="C905" s="26" t="s">
        <v>133</v>
      </c>
      <c r="D905" s="27">
        <v>2060</v>
      </c>
      <c r="E905" s="28">
        <v>168381.86865958094</v>
      </c>
      <c r="F905" s="29" t="str">
        <f>'Scalars5.10.22'!$B905&amp;'Scalars5.10.22'!$C905&amp;'Scalars5.10.22'!$D905</f>
        <v>asphaltRoads_laneMilesSouthern Plains2060</v>
      </c>
    </row>
    <row r="906" spans="1:6" x14ac:dyDescent="0.25">
      <c r="A906" s="24">
        <f xml:space="preserve"> ROW( 'Scalars5.10.22'!$A906 ) - ROW( 'Scalars5.10.22'!$A$1 )</f>
        <v>905</v>
      </c>
      <c r="B906" s="25" t="s">
        <v>86</v>
      </c>
      <c r="C906" s="26" t="s">
        <v>134</v>
      </c>
      <c r="D906" s="27">
        <v>2060</v>
      </c>
      <c r="E906" s="28">
        <v>180492.42935059752</v>
      </c>
      <c r="F906" s="29" t="str">
        <f>'Scalars5.10.22'!$B906&amp;'Scalars5.10.22'!$C906&amp;'Scalars5.10.22'!$D906</f>
        <v>asphaltRoads_laneMilesSouthwest2060</v>
      </c>
    </row>
    <row r="907" spans="1:6" x14ac:dyDescent="0.25">
      <c r="A907" s="24">
        <f xml:space="preserve"> ROW( 'Scalars5.10.22'!$A907 ) - ROW( 'Scalars5.10.22'!$A$1 )</f>
        <v>906</v>
      </c>
      <c r="B907" s="25" t="s">
        <v>86</v>
      </c>
      <c r="C907" s="26" t="s">
        <v>135</v>
      </c>
      <c r="D907" s="27">
        <v>2060</v>
      </c>
      <c r="E907" s="28">
        <v>1349969.6067948786</v>
      </c>
      <c r="F907" s="29" t="str">
        <f>'Scalars5.10.22'!$B907&amp;'Scalars5.10.22'!$C907&amp;'Scalars5.10.22'!$D907</f>
        <v>asphaltRoads_laneMilesNational Total2060</v>
      </c>
    </row>
    <row r="908" spans="1:6" x14ac:dyDescent="0.25">
      <c r="A908" s="24">
        <f xml:space="preserve"> ROW( 'Scalars5.10.22'!$A908 ) - ROW( 'Scalars5.10.22'!$A$1 )</f>
        <v>907</v>
      </c>
      <c r="B908" s="25" t="s">
        <v>86</v>
      </c>
      <c r="C908" s="26" t="s">
        <v>128</v>
      </c>
      <c r="D908" s="27">
        <v>2065</v>
      </c>
      <c r="E908" s="28">
        <v>286006.92906156898</v>
      </c>
      <c r="F908" s="29" t="str">
        <f>'Scalars5.10.22'!$B908&amp;'Scalars5.10.22'!$C908&amp;'Scalars5.10.22'!$D908</f>
        <v>asphaltRoads_laneMilesMidwest2065</v>
      </c>
    </row>
    <row r="909" spans="1:6" x14ac:dyDescent="0.25">
      <c r="A909" s="24">
        <f xml:space="preserve"> ROW( 'Scalars5.10.22'!$A909 ) - ROW( 'Scalars5.10.22'!$A$1 )</f>
        <v>908</v>
      </c>
      <c r="B909" s="25" t="s">
        <v>86</v>
      </c>
      <c r="C909" s="26" t="s">
        <v>129</v>
      </c>
      <c r="D909" s="27">
        <v>2065</v>
      </c>
      <c r="E909" s="28">
        <v>192526.71769571205</v>
      </c>
      <c r="F909" s="29" t="str">
        <f>'Scalars5.10.22'!$B909&amp;'Scalars5.10.22'!$C909&amp;'Scalars5.10.22'!$D909</f>
        <v>asphaltRoads_laneMilesNortheast2065</v>
      </c>
    </row>
    <row r="910" spans="1:6" x14ac:dyDescent="0.25">
      <c r="A910" s="24">
        <f xml:space="preserve"> ROW( 'Scalars5.10.22'!$A910 ) - ROW( 'Scalars5.10.22'!$A$1 )</f>
        <v>909</v>
      </c>
      <c r="B910" s="25" t="s">
        <v>86</v>
      </c>
      <c r="C910" s="26" t="s">
        <v>130</v>
      </c>
      <c r="D910" s="27">
        <v>2065</v>
      </c>
      <c r="E910" s="28">
        <v>116423.82845335787</v>
      </c>
      <c r="F910" s="29" t="str">
        <f>'Scalars5.10.22'!$B910&amp;'Scalars5.10.22'!$C910&amp;'Scalars5.10.22'!$D910</f>
        <v>asphaltRoads_laneMilesNorthern Plains2065</v>
      </c>
    </row>
    <row r="911" spans="1:6" x14ac:dyDescent="0.25">
      <c r="A911" s="24">
        <f xml:space="preserve"> ROW( 'Scalars5.10.22'!$A911 ) - ROW( 'Scalars5.10.22'!$A$1 )</f>
        <v>910</v>
      </c>
      <c r="B911" s="25" t="s">
        <v>86</v>
      </c>
      <c r="C911" s="26" t="s">
        <v>131</v>
      </c>
      <c r="D911" s="27">
        <v>2065</v>
      </c>
      <c r="E911" s="28">
        <v>64218.221156922475</v>
      </c>
      <c r="F911" s="29" t="str">
        <f>'Scalars5.10.22'!$B911&amp;'Scalars5.10.22'!$C911&amp;'Scalars5.10.22'!$D911</f>
        <v>asphaltRoads_laneMilesNorthwest2065</v>
      </c>
    </row>
    <row r="912" spans="1:6" x14ac:dyDescent="0.25">
      <c r="A912" s="24">
        <f xml:space="preserve"> ROW( 'Scalars5.10.22'!$A912 ) - ROW( 'Scalars5.10.22'!$A$1 )</f>
        <v>911</v>
      </c>
      <c r="B912" s="25" t="s">
        <v>86</v>
      </c>
      <c r="C912" s="26" t="s">
        <v>132</v>
      </c>
      <c r="D912" s="27">
        <v>2065</v>
      </c>
      <c r="E912" s="28">
        <v>341919.61241713847</v>
      </c>
      <c r="F912" s="29" t="str">
        <f>'Scalars5.10.22'!$B912&amp;'Scalars5.10.22'!$C912&amp;'Scalars5.10.22'!$D912</f>
        <v>asphaltRoads_laneMilesSoutheast2065</v>
      </c>
    </row>
    <row r="913" spans="1:6" x14ac:dyDescent="0.25">
      <c r="A913" s="24">
        <f xml:space="preserve"> ROW( 'Scalars5.10.22'!$A913 ) - ROW( 'Scalars5.10.22'!$A$1 )</f>
        <v>912</v>
      </c>
      <c r="B913" s="25" t="s">
        <v>86</v>
      </c>
      <c r="C913" s="26" t="s">
        <v>133</v>
      </c>
      <c r="D913" s="27">
        <v>2065</v>
      </c>
      <c r="E913" s="28">
        <v>168381.86865958094</v>
      </c>
      <c r="F913" s="29" t="str">
        <f>'Scalars5.10.22'!$B913&amp;'Scalars5.10.22'!$C913&amp;'Scalars5.10.22'!$D913</f>
        <v>asphaltRoads_laneMilesSouthern Plains2065</v>
      </c>
    </row>
    <row r="914" spans="1:6" x14ac:dyDescent="0.25">
      <c r="A914" s="24">
        <f xml:space="preserve"> ROW( 'Scalars5.10.22'!$A914 ) - ROW( 'Scalars5.10.22'!$A$1 )</f>
        <v>913</v>
      </c>
      <c r="B914" s="25" t="s">
        <v>86</v>
      </c>
      <c r="C914" s="26" t="s">
        <v>134</v>
      </c>
      <c r="D914" s="27">
        <v>2065</v>
      </c>
      <c r="E914" s="28">
        <v>180492.42935059752</v>
      </c>
      <c r="F914" s="29" t="str">
        <f>'Scalars5.10.22'!$B914&amp;'Scalars5.10.22'!$C914&amp;'Scalars5.10.22'!$D914</f>
        <v>asphaltRoads_laneMilesSouthwest2065</v>
      </c>
    </row>
    <row r="915" spans="1:6" x14ac:dyDescent="0.25">
      <c r="A915" s="24">
        <f xml:space="preserve"> ROW( 'Scalars5.10.22'!$A915 ) - ROW( 'Scalars5.10.22'!$A$1 )</f>
        <v>914</v>
      </c>
      <c r="B915" s="25" t="s">
        <v>86</v>
      </c>
      <c r="C915" s="26" t="s">
        <v>135</v>
      </c>
      <c r="D915" s="27">
        <v>2065</v>
      </c>
      <c r="E915" s="28">
        <v>1349969.6067948786</v>
      </c>
      <c r="F915" s="29" t="str">
        <f>'Scalars5.10.22'!$B915&amp;'Scalars5.10.22'!$C915&amp;'Scalars5.10.22'!$D915</f>
        <v>asphaltRoads_laneMilesNational Total2065</v>
      </c>
    </row>
    <row r="916" spans="1:6" x14ac:dyDescent="0.25">
      <c r="A916" s="24">
        <f xml:space="preserve"> ROW( 'Scalars5.10.22'!$A916 ) - ROW( 'Scalars5.10.22'!$A$1 )</f>
        <v>915</v>
      </c>
      <c r="B916" s="25" t="s">
        <v>86</v>
      </c>
      <c r="C916" s="26" t="s">
        <v>128</v>
      </c>
      <c r="D916" s="27">
        <v>2070</v>
      </c>
      <c r="E916" s="28">
        <v>286006.92906156898</v>
      </c>
      <c r="F916" s="29" t="str">
        <f>'Scalars5.10.22'!$B916&amp;'Scalars5.10.22'!$C916&amp;'Scalars5.10.22'!$D916</f>
        <v>asphaltRoads_laneMilesMidwest2070</v>
      </c>
    </row>
    <row r="917" spans="1:6" x14ac:dyDescent="0.25">
      <c r="A917" s="24">
        <f xml:space="preserve"> ROW( 'Scalars5.10.22'!$A917 ) - ROW( 'Scalars5.10.22'!$A$1 )</f>
        <v>916</v>
      </c>
      <c r="B917" s="25" t="s">
        <v>86</v>
      </c>
      <c r="C917" s="26" t="s">
        <v>129</v>
      </c>
      <c r="D917" s="27">
        <v>2070</v>
      </c>
      <c r="E917" s="28">
        <v>192526.71769571205</v>
      </c>
      <c r="F917" s="29" t="str">
        <f>'Scalars5.10.22'!$B917&amp;'Scalars5.10.22'!$C917&amp;'Scalars5.10.22'!$D917</f>
        <v>asphaltRoads_laneMilesNortheast2070</v>
      </c>
    </row>
    <row r="918" spans="1:6" x14ac:dyDescent="0.25">
      <c r="A918" s="24">
        <f xml:space="preserve"> ROW( 'Scalars5.10.22'!$A918 ) - ROW( 'Scalars5.10.22'!$A$1 )</f>
        <v>917</v>
      </c>
      <c r="B918" s="25" t="s">
        <v>86</v>
      </c>
      <c r="C918" s="26" t="s">
        <v>130</v>
      </c>
      <c r="D918" s="27">
        <v>2070</v>
      </c>
      <c r="E918" s="28">
        <v>116423.82845335787</v>
      </c>
      <c r="F918" s="29" t="str">
        <f>'Scalars5.10.22'!$B918&amp;'Scalars5.10.22'!$C918&amp;'Scalars5.10.22'!$D918</f>
        <v>asphaltRoads_laneMilesNorthern Plains2070</v>
      </c>
    </row>
    <row r="919" spans="1:6" x14ac:dyDescent="0.25">
      <c r="A919" s="24">
        <f xml:space="preserve"> ROW( 'Scalars5.10.22'!$A919 ) - ROW( 'Scalars5.10.22'!$A$1 )</f>
        <v>918</v>
      </c>
      <c r="B919" s="25" t="s">
        <v>86</v>
      </c>
      <c r="C919" s="26" t="s">
        <v>131</v>
      </c>
      <c r="D919" s="27">
        <v>2070</v>
      </c>
      <c r="E919" s="28">
        <v>64218.221156922475</v>
      </c>
      <c r="F919" s="29" t="str">
        <f>'Scalars5.10.22'!$B919&amp;'Scalars5.10.22'!$C919&amp;'Scalars5.10.22'!$D919</f>
        <v>asphaltRoads_laneMilesNorthwest2070</v>
      </c>
    </row>
    <row r="920" spans="1:6" x14ac:dyDescent="0.25">
      <c r="A920" s="24">
        <f xml:space="preserve"> ROW( 'Scalars5.10.22'!$A920 ) - ROW( 'Scalars5.10.22'!$A$1 )</f>
        <v>919</v>
      </c>
      <c r="B920" s="25" t="s">
        <v>86</v>
      </c>
      <c r="C920" s="26" t="s">
        <v>132</v>
      </c>
      <c r="D920" s="27">
        <v>2070</v>
      </c>
      <c r="E920" s="28">
        <v>341919.61241713847</v>
      </c>
      <c r="F920" s="29" t="str">
        <f>'Scalars5.10.22'!$B920&amp;'Scalars5.10.22'!$C920&amp;'Scalars5.10.22'!$D920</f>
        <v>asphaltRoads_laneMilesSoutheast2070</v>
      </c>
    </row>
    <row r="921" spans="1:6" x14ac:dyDescent="0.25">
      <c r="A921" s="24">
        <f xml:space="preserve"> ROW( 'Scalars5.10.22'!$A921 ) - ROW( 'Scalars5.10.22'!$A$1 )</f>
        <v>920</v>
      </c>
      <c r="B921" s="25" t="s">
        <v>86</v>
      </c>
      <c r="C921" s="26" t="s">
        <v>133</v>
      </c>
      <c r="D921" s="27">
        <v>2070</v>
      </c>
      <c r="E921" s="28">
        <v>168381.86865958094</v>
      </c>
      <c r="F921" s="29" t="str">
        <f>'Scalars5.10.22'!$B921&amp;'Scalars5.10.22'!$C921&amp;'Scalars5.10.22'!$D921</f>
        <v>asphaltRoads_laneMilesSouthern Plains2070</v>
      </c>
    </row>
    <row r="922" spans="1:6" x14ac:dyDescent="0.25">
      <c r="A922" s="24">
        <f xml:space="preserve"> ROW( 'Scalars5.10.22'!$A922 ) - ROW( 'Scalars5.10.22'!$A$1 )</f>
        <v>921</v>
      </c>
      <c r="B922" s="25" t="s">
        <v>86</v>
      </c>
      <c r="C922" s="26" t="s">
        <v>134</v>
      </c>
      <c r="D922" s="27">
        <v>2070</v>
      </c>
      <c r="E922" s="28">
        <v>180492.42935059752</v>
      </c>
      <c r="F922" s="29" t="str">
        <f>'Scalars5.10.22'!$B922&amp;'Scalars5.10.22'!$C922&amp;'Scalars5.10.22'!$D922</f>
        <v>asphaltRoads_laneMilesSouthwest2070</v>
      </c>
    </row>
    <row r="923" spans="1:6" x14ac:dyDescent="0.25">
      <c r="A923" s="24">
        <f xml:space="preserve"> ROW( 'Scalars5.10.22'!$A923 ) - ROW( 'Scalars5.10.22'!$A$1 )</f>
        <v>922</v>
      </c>
      <c r="B923" s="25" t="s">
        <v>86</v>
      </c>
      <c r="C923" s="26" t="s">
        <v>135</v>
      </c>
      <c r="D923" s="27">
        <v>2070</v>
      </c>
      <c r="E923" s="28">
        <v>1349969.6067948786</v>
      </c>
      <c r="F923" s="29" t="str">
        <f>'Scalars5.10.22'!$B923&amp;'Scalars5.10.22'!$C923&amp;'Scalars5.10.22'!$D923</f>
        <v>asphaltRoads_laneMilesNational Total2070</v>
      </c>
    </row>
    <row r="924" spans="1:6" x14ac:dyDescent="0.25">
      <c r="A924" s="24">
        <f xml:space="preserve"> ROW( 'Scalars5.10.22'!$A924 ) - ROW( 'Scalars5.10.22'!$A$1 )</f>
        <v>923</v>
      </c>
      <c r="B924" s="25" t="s">
        <v>86</v>
      </c>
      <c r="C924" s="26" t="s">
        <v>128</v>
      </c>
      <c r="D924" s="27">
        <v>2075</v>
      </c>
      <c r="E924" s="28">
        <v>286006.92906156898</v>
      </c>
      <c r="F924" s="29" t="str">
        <f>'Scalars5.10.22'!$B924&amp;'Scalars5.10.22'!$C924&amp;'Scalars5.10.22'!$D924</f>
        <v>asphaltRoads_laneMilesMidwest2075</v>
      </c>
    </row>
    <row r="925" spans="1:6" x14ac:dyDescent="0.25">
      <c r="A925" s="24">
        <f xml:space="preserve"> ROW( 'Scalars5.10.22'!$A925 ) - ROW( 'Scalars5.10.22'!$A$1 )</f>
        <v>924</v>
      </c>
      <c r="B925" s="25" t="s">
        <v>86</v>
      </c>
      <c r="C925" s="26" t="s">
        <v>129</v>
      </c>
      <c r="D925" s="27">
        <v>2075</v>
      </c>
      <c r="E925" s="28">
        <v>192526.71769571205</v>
      </c>
      <c r="F925" s="29" t="str">
        <f>'Scalars5.10.22'!$B925&amp;'Scalars5.10.22'!$C925&amp;'Scalars5.10.22'!$D925</f>
        <v>asphaltRoads_laneMilesNortheast2075</v>
      </c>
    </row>
    <row r="926" spans="1:6" x14ac:dyDescent="0.25">
      <c r="A926" s="24">
        <f xml:space="preserve"> ROW( 'Scalars5.10.22'!$A926 ) - ROW( 'Scalars5.10.22'!$A$1 )</f>
        <v>925</v>
      </c>
      <c r="B926" s="25" t="s">
        <v>86</v>
      </c>
      <c r="C926" s="26" t="s">
        <v>130</v>
      </c>
      <c r="D926" s="27">
        <v>2075</v>
      </c>
      <c r="E926" s="28">
        <v>116423.82845335787</v>
      </c>
      <c r="F926" s="29" t="str">
        <f>'Scalars5.10.22'!$B926&amp;'Scalars5.10.22'!$C926&amp;'Scalars5.10.22'!$D926</f>
        <v>asphaltRoads_laneMilesNorthern Plains2075</v>
      </c>
    </row>
    <row r="927" spans="1:6" x14ac:dyDescent="0.25">
      <c r="A927" s="24">
        <f xml:space="preserve"> ROW( 'Scalars5.10.22'!$A927 ) - ROW( 'Scalars5.10.22'!$A$1 )</f>
        <v>926</v>
      </c>
      <c r="B927" s="25" t="s">
        <v>86</v>
      </c>
      <c r="C927" s="26" t="s">
        <v>131</v>
      </c>
      <c r="D927" s="27">
        <v>2075</v>
      </c>
      <c r="E927" s="28">
        <v>64218.221156922475</v>
      </c>
      <c r="F927" s="29" t="str">
        <f>'Scalars5.10.22'!$B927&amp;'Scalars5.10.22'!$C927&amp;'Scalars5.10.22'!$D927</f>
        <v>asphaltRoads_laneMilesNorthwest2075</v>
      </c>
    </row>
    <row r="928" spans="1:6" x14ac:dyDescent="0.25">
      <c r="A928" s="24">
        <f xml:space="preserve"> ROW( 'Scalars5.10.22'!$A928 ) - ROW( 'Scalars5.10.22'!$A$1 )</f>
        <v>927</v>
      </c>
      <c r="B928" s="25" t="s">
        <v>86</v>
      </c>
      <c r="C928" s="26" t="s">
        <v>132</v>
      </c>
      <c r="D928" s="27">
        <v>2075</v>
      </c>
      <c r="E928" s="28">
        <v>341919.61241713847</v>
      </c>
      <c r="F928" s="29" t="str">
        <f>'Scalars5.10.22'!$B928&amp;'Scalars5.10.22'!$C928&amp;'Scalars5.10.22'!$D928</f>
        <v>asphaltRoads_laneMilesSoutheast2075</v>
      </c>
    </row>
    <row r="929" spans="1:6" x14ac:dyDescent="0.25">
      <c r="A929" s="24">
        <f xml:space="preserve"> ROW( 'Scalars5.10.22'!$A929 ) - ROW( 'Scalars5.10.22'!$A$1 )</f>
        <v>928</v>
      </c>
      <c r="B929" s="25" t="s">
        <v>86</v>
      </c>
      <c r="C929" s="26" t="s">
        <v>133</v>
      </c>
      <c r="D929" s="27">
        <v>2075</v>
      </c>
      <c r="E929" s="28">
        <v>168381.86865958094</v>
      </c>
      <c r="F929" s="29" t="str">
        <f>'Scalars5.10.22'!$B929&amp;'Scalars5.10.22'!$C929&amp;'Scalars5.10.22'!$D929</f>
        <v>asphaltRoads_laneMilesSouthern Plains2075</v>
      </c>
    </row>
    <row r="930" spans="1:6" x14ac:dyDescent="0.25">
      <c r="A930" s="24">
        <f xml:space="preserve"> ROW( 'Scalars5.10.22'!$A930 ) - ROW( 'Scalars5.10.22'!$A$1 )</f>
        <v>929</v>
      </c>
      <c r="B930" s="25" t="s">
        <v>86</v>
      </c>
      <c r="C930" s="26" t="s">
        <v>134</v>
      </c>
      <c r="D930" s="27">
        <v>2075</v>
      </c>
      <c r="E930" s="28">
        <v>180492.42935059752</v>
      </c>
      <c r="F930" s="29" t="str">
        <f>'Scalars5.10.22'!$B930&amp;'Scalars5.10.22'!$C930&amp;'Scalars5.10.22'!$D930</f>
        <v>asphaltRoads_laneMilesSouthwest2075</v>
      </c>
    </row>
    <row r="931" spans="1:6" x14ac:dyDescent="0.25">
      <c r="A931" s="24">
        <f xml:space="preserve"> ROW( 'Scalars5.10.22'!$A931 ) - ROW( 'Scalars5.10.22'!$A$1 )</f>
        <v>930</v>
      </c>
      <c r="B931" s="25" t="s">
        <v>86</v>
      </c>
      <c r="C931" s="26" t="s">
        <v>135</v>
      </c>
      <c r="D931" s="27">
        <v>2075</v>
      </c>
      <c r="E931" s="28">
        <v>1349969.6067948786</v>
      </c>
      <c r="F931" s="29" t="str">
        <f>'Scalars5.10.22'!$B931&amp;'Scalars5.10.22'!$C931&amp;'Scalars5.10.22'!$D931</f>
        <v>asphaltRoads_laneMilesNational Total2075</v>
      </c>
    </row>
    <row r="932" spans="1:6" x14ac:dyDescent="0.25">
      <c r="A932" s="24">
        <f xml:space="preserve"> ROW( 'Scalars5.10.22'!$A932 ) - ROW( 'Scalars5.10.22'!$A$1 )</f>
        <v>931</v>
      </c>
      <c r="B932" s="25" t="s">
        <v>86</v>
      </c>
      <c r="C932" s="26" t="s">
        <v>128</v>
      </c>
      <c r="D932" s="27">
        <v>2080</v>
      </c>
      <c r="E932" s="28">
        <v>286006.92906156898</v>
      </c>
      <c r="F932" s="29" t="str">
        <f>'Scalars5.10.22'!$B932&amp;'Scalars5.10.22'!$C932&amp;'Scalars5.10.22'!$D932</f>
        <v>asphaltRoads_laneMilesMidwest2080</v>
      </c>
    </row>
    <row r="933" spans="1:6" x14ac:dyDescent="0.25">
      <c r="A933" s="24">
        <f xml:space="preserve"> ROW( 'Scalars5.10.22'!$A933 ) - ROW( 'Scalars5.10.22'!$A$1 )</f>
        <v>932</v>
      </c>
      <c r="B933" s="25" t="s">
        <v>86</v>
      </c>
      <c r="C933" s="26" t="s">
        <v>129</v>
      </c>
      <c r="D933" s="27">
        <v>2080</v>
      </c>
      <c r="E933" s="28">
        <v>192526.71769571205</v>
      </c>
      <c r="F933" s="29" t="str">
        <f>'Scalars5.10.22'!$B933&amp;'Scalars5.10.22'!$C933&amp;'Scalars5.10.22'!$D933</f>
        <v>asphaltRoads_laneMilesNortheast2080</v>
      </c>
    </row>
    <row r="934" spans="1:6" x14ac:dyDescent="0.25">
      <c r="A934" s="24">
        <f xml:space="preserve"> ROW( 'Scalars5.10.22'!$A934 ) - ROW( 'Scalars5.10.22'!$A$1 )</f>
        <v>933</v>
      </c>
      <c r="B934" s="25" t="s">
        <v>86</v>
      </c>
      <c r="C934" s="26" t="s">
        <v>130</v>
      </c>
      <c r="D934" s="27">
        <v>2080</v>
      </c>
      <c r="E934" s="28">
        <v>116423.82845335787</v>
      </c>
      <c r="F934" s="29" t="str">
        <f>'Scalars5.10.22'!$B934&amp;'Scalars5.10.22'!$C934&amp;'Scalars5.10.22'!$D934</f>
        <v>asphaltRoads_laneMilesNorthern Plains2080</v>
      </c>
    </row>
    <row r="935" spans="1:6" x14ac:dyDescent="0.25">
      <c r="A935" s="24">
        <f xml:space="preserve"> ROW( 'Scalars5.10.22'!$A935 ) - ROW( 'Scalars5.10.22'!$A$1 )</f>
        <v>934</v>
      </c>
      <c r="B935" s="25" t="s">
        <v>86</v>
      </c>
      <c r="C935" s="26" t="s">
        <v>131</v>
      </c>
      <c r="D935" s="27">
        <v>2080</v>
      </c>
      <c r="E935" s="28">
        <v>64218.221156922475</v>
      </c>
      <c r="F935" s="29" t="str">
        <f>'Scalars5.10.22'!$B935&amp;'Scalars5.10.22'!$C935&amp;'Scalars5.10.22'!$D935</f>
        <v>asphaltRoads_laneMilesNorthwest2080</v>
      </c>
    </row>
    <row r="936" spans="1:6" x14ac:dyDescent="0.25">
      <c r="A936" s="24">
        <f xml:space="preserve"> ROW( 'Scalars5.10.22'!$A936 ) - ROW( 'Scalars5.10.22'!$A$1 )</f>
        <v>935</v>
      </c>
      <c r="B936" s="25" t="s">
        <v>86</v>
      </c>
      <c r="C936" s="26" t="s">
        <v>132</v>
      </c>
      <c r="D936" s="27">
        <v>2080</v>
      </c>
      <c r="E936" s="28">
        <v>341919.61241713847</v>
      </c>
      <c r="F936" s="29" t="str">
        <f>'Scalars5.10.22'!$B936&amp;'Scalars5.10.22'!$C936&amp;'Scalars5.10.22'!$D936</f>
        <v>asphaltRoads_laneMilesSoutheast2080</v>
      </c>
    </row>
    <row r="937" spans="1:6" x14ac:dyDescent="0.25">
      <c r="A937" s="24">
        <f xml:space="preserve"> ROW( 'Scalars5.10.22'!$A937 ) - ROW( 'Scalars5.10.22'!$A$1 )</f>
        <v>936</v>
      </c>
      <c r="B937" s="25" t="s">
        <v>86</v>
      </c>
      <c r="C937" s="26" t="s">
        <v>133</v>
      </c>
      <c r="D937" s="27">
        <v>2080</v>
      </c>
      <c r="E937" s="28">
        <v>168381.86865958094</v>
      </c>
      <c r="F937" s="29" t="str">
        <f>'Scalars5.10.22'!$B937&amp;'Scalars5.10.22'!$C937&amp;'Scalars5.10.22'!$D937</f>
        <v>asphaltRoads_laneMilesSouthern Plains2080</v>
      </c>
    </row>
    <row r="938" spans="1:6" x14ac:dyDescent="0.25">
      <c r="A938" s="24">
        <f xml:space="preserve"> ROW( 'Scalars5.10.22'!$A938 ) - ROW( 'Scalars5.10.22'!$A$1 )</f>
        <v>937</v>
      </c>
      <c r="B938" s="25" t="s">
        <v>86</v>
      </c>
      <c r="C938" s="26" t="s">
        <v>134</v>
      </c>
      <c r="D938" s="27">
        <v>2080</v>
      </c>
      <c r="E938" s="28">
        <v>180492.42935059752</v>
      </c>
      <c r="F938" s="29" t="str">
        <f>'Scalars5.10.22'!$B938&amp;'Scalars5.10.22'!$C938&amp;'Scalars5.10.22'!$D938</f>
        <v>asphaltRoads_laneMilesSouthwest2080</v>
      </c>
    </row>
    <row r="939" spans="1:6" x14ac:dyDescent="0.25">
      <c r="A939" s="24">
        <f xml:space="preserve"> ROW( 'Scalars5.10.22'!$A939 ) - ROW( 'Scalars5.10.22'!$A$1 )</f>
        <v>938</v>
      </c>
      <c r="B939" s="25" t="s">
        <v>86</v>
      </c>
      <c r="C939" s="26" t="s">
        <v>135</v>
      </c>
      <c r="D939" s="27">
        <v>2080</v>
      </c>
      <c r="E939" s="28">
        <v>1349969.6067948786</v>
      </c>
      <c r="F939" s="29" t="str">
        <f>'Scalars5.10.22'!$B939&amp;'Scalars5.10.22'!$C939&amp;'Scalars5.10.22'!$D939</f>
        <v>asphaltRoads_laneMilesNational Total2080</v>
      </c>
    </row>
    <row r="940" spans="1:6" x14ac:dyDescent="0.25">
      <c r="A940" s="24">
        <f xml:space="preserve"> ROW( 'Scalars5.10.22'!$A940 ) - ROW( 'Scalars5.10.22'!$A$1 )</f>
        <v>939</v>
      </c>
      <c r="B940" s="25" t="s">
        <v>86</v>
      </c>
      <c r="C940" s="26" t="s">
        <v>128</v>
      </c>
      <c r="D940" s="27">
        <v>2085</v>
      </c>
      <c r="E940" s="28">
        <v>286006.92906156898</v>
      </c>
      <c r="F940" s="29" t="str">
        <f>'Scalars5.10.22'!$B940&amp;'Scalars5.10.22'!$C940&amp;'Scalars5.10.22'!$D940</f>
        <v>asphaltRoads_laneMilesMidwest2085</v>
      </c>
    </row>
    <row r="941" spans="1:6" x14ac:dyDescent="0.25">
      <c r="A941" s="24">
        <f xml:space="preserve"> ROW( 'Scalars5.10.22'!$A941 ) - ROW( 'Scalars5.10.22'!$A$1 )</f>
        <v>940</v>
      </c>
      <c r="B941" s="25" t="s">
        <v>86</v>
      </c>
      <c r="C941" s="26" t="s">
        <v>129</v>
      </c>
      <c r="D941" s="27">
        <v>2085</v>
      </c>
      <c r="E941" s="28">
        <v>192526.71769571205</v>
      </c>
      <c r="F941" s="29" t="str">
        <f>'Scalars5.10.22'!$B941&amp;'Scalars5.10.22'!$C941&amp;'Scalars5.10.22'!$D941</f>
        <v>asphaltRoads_laneMilesNortheast2085</v>
      </c>
    </row>
    <row r="942" spans="1:6" x14ac:dyDescent="0.25">
      <c r="A942" s="24">
        <f xml:space="preserve"> ROW( 'Scalars5.10.22'!$A942 ) - ROW( 'Scalars5.10.22'!$A$1 )</f>
        <v>941</v>
      </c>
      <c r="B942" s="25" t="s">
        <v>86</v>
      </c>
      <c r="C942" s="26" t="s">
        <v>130</v>
      </c>
      <c r="D942" s="27">
        <v>2085</v>
      </c>
      <c r="E942" s="28">
        <v>116423.82845335787</v>
      </c>
      <c r="F942" s="29" t="str">
        <f>'Scalars5.10.22'!$B942&amp;'Scalars5.10.22'!$C942&amp;'Scalars5.10.22'!$D942</f>
        <v>asphaltRoads_laneMilesNorthern Plains2085</v>
      </c>
    </row>
    <row r="943" spans="1:6" x14ac:dyDescent="0.25">
      <c r="A943" s="24">
        <f xml:space="preserve"> ROW( 'Scalars5.10.22'!$A943 ) - ROW( 'Scalars5.10.22'!$A$1 )</f>
        <v>942</v>
      </c>
      <c r="B943" s="25" t="s">
        <v>86</v>
      </c>
      <c r="C943" s="26" t="s">
        <v>131</v>
      </c>
      <c r="D943" s="27">
        <v>2085</v>
      </c>
      <c r="E943" s="28">
        <v>64218.221156922475</v>
      </c>
      <c r="F943" s="29" t="str">
        <f>'Scalars5.10.22'!$B943&amp;'Scalars5.10.22'!$C943&amp;'Scalars5.10.22'!$D943</f>
        <v>asphaltRoads_laneMilesNorthwest2085</v>
      </c>
    </row>
    <row r="944" spans="1:6" x14ac:dyDescent="0.25">
      <c r="A944" s="24">
        <f xml:space="preserve"> ROW( 'Scalars5.10.22'!$A944 ) - ROW( 'Scalars5.10.22'!$A$1 )</f>
        <v>943</v>
      </c>
      <c r="B944" s="25" t="s">
        <v>86</v>
      </c>
      <c r="C944" s="26" t="s">
        <v>132</v>
      </c>
      <c r="D944" s="27">
        <v>2085</v>
      </c>
      <c r="E944" s="28">
        <v>341919.61241713847</v>
      </c>
      <c r="F944" s="29" t="str">
        <f>'Scalars5.10.22'!$B944&amp;'Scalars5.10.22'!$C944&amp;'Scalars5.10.22'!$D944</f>
        <v>asphaltRoads_laneMilesSoutheast2085</v>
      </c>
    </row>
    <row r="945" spans="1:6" x14ac:dyDescent="0.25">
      <c r="A945" s="24">
        <f xml:space="preserve"> ROW( 'Scalars5.10.22'!$A945 ) - ROW( 'Scalars5.10.22'!$A$1 )</f>
        <v>944</v>
      </c>
      <c r="B945" s="25" t="s">
        <v>86</v>
      </c>
      <c r="C945" s="26" t="s">
        <v>133</v>
      </c>
      <c r="D945" s="27">
        <v>2085</v>
      </c>
      <c r="E945" s="28">
        <v>168381.86865958094</v>
      </c>
      <c r="F945" s="29" t="str">
        <f>'Scalars5.10.22'!$B945&amp;'Scalars5.10.22'!$C945&amp;'Scalars5.10.22'!$D945</f>
        <v>asphaltRoads_laneMilesSouthern Plains2085</v>
      </c>
    </row>
    <row r="946" spans="1:6" x14ac:dyDescent="0.25">
      <c r="A946" s="24">
        <f xml:space="preserve"> ROW( 'Scalars5.10.22'!$A946 ) - ROW( 'Scalars5.10.22'!$A$1 )</f>
        <v>945</v>
      </c>
      <c r="B946" s="25" t="s">
        <v>86</v>
      </c>
      <c r="C946" s="26" t="s">
        <v>134</v>
      </c>
      <c r="D946" s="27">
        <v>2085</v>
      </c>
      <c r="E946" s="28">
        <v>180492.42935059752</v>
      </c>
      <c r="F946" s="29" t="str">
        <f>'Scalars5.10.22'!$B946&amp;'Scalars5.10.22'!$C946&amp;'Scalars5.10.22'!$D946</f>
        <v>asphaltRoads_laneMilesSouthwest2085</v>
      </c>
    </row>
    <row r="947" spans="1:6" x14ac:dyDescent="0.25">
      <c r="A947" s="24">
        <f xml:space="preserve"> ROW( 'Scalars5.10.22'!$A947 ) - ROW( 'Scalars5.10.22'!$A$1 )</f>
        <v>946</v>
      </c>
      <c r="B947" s="25" t="s">
        <v>86</v>
      </c>
      <c r="C947" s="26" t="s">
        <v>135</v>
      </c>
      <c r="D947" s="27">
        <v>2085</v>
      </c>
      <c r="E947" s="28">
        <v>1349969.6067948786</v>
      </c>
      <c r="F947" s="29" t="str">
        <f>'Scalars5.10.22'!$B947&amp;'Scalars5.10.22'!$C947&amp;'Scalars5.10.22'!$D947</f>
        <v>asphaltRoads_laneMilesNational Total2085</v>
      </c>
    </row>
    <row r="948" spans="1:6" x14ac:dyDescent="0.25">
      <c r="A948" s="24">
        <f xml:space="preserve"> ROW( 'Scalars5.10.22'!$A948 ) - ROW( 'Scalars5.10.22'!$A$1 )</f>
        <v>947</v>
      </c>
      <c r="B948" s="25" t="s">
        <v>86</v>
      </c>
      <c r="C948" s="26" t="s">
        <v>128</v>
      </c>
      <c r="D948" s="27">
        <v>2090</v>
      </c>
      <c r="E948" s="28">
        <v>286006.92906156898</v>
      </c>
      <c r="F948" s="29" t="str">
        <f>'Scalars5.10.22'!$B948&amp;'Scalars5.10.22'!$C948&amp;'Scalars5.10.22'!$D948</f>
        <v>asphaltRoads_laneMilesMidwest2090</v>
      </c>
    </row>
    <row r="949" spans="1:6" x14ac:dyDescent="0.25">
      <c r="A949" s="24">
        <f xml:space="preserve"> ROW( 'Scalars5.10.22'!$A949 ) - ROW( 'Scalars5.10.22'!$A$1 )</f>
        <v>948</v>
      </c>
      <c r="B949" s="25" t="s">
        <v>86</v>
      </c>
      <c r="C949" s="26" t="s">
        <v>129</v>
      </c>
      <c r="D949" s="27">
        <v>2090</v>
      </c>
      <c r="E949" s="28">
        <v>192526.71769571205</v>
      </c>
      <c r="F949" s="29" t="str">
        <f>'Scalars5.10.22'!$B949&amp;'Scalars5.10.22'!$C949&amp;'Scalars5.10.22'!$D949</f>
        <v>asphaltRoads_laneMilesNortheast2090</v>
      </c>
    </row>
    <row r="950" spans="1:6" x14ac:dyDescent="0.25">
      <c r="A950" s="24">
        <f xml:space="preserve"> ROW( 'Scalars5.10.22'!$A950 ) - ROW( 'Scalars5.10.22'!$A$1 )</f>
        <v>949</v>
      </c>
      <c r="B950" s="25" t="s">
        <v>86</v>
      </c>
      <c r="C950" s="26" t="s">
        <v>130</v>
      </c>
      <c r="D950" s="27">
        <v>2090</v>
      </c>
      <c r="E950" s="28">
        <v>116423.82845335787</v>
      </c>
      <c r="F950" s="29" t="str">
        <f>'Scalars5.10.22'!$B950&amp;'Scalars5.10.22'!$C950&amp;'Scalars5.10.22'!$D950</f>
        <v>asphaltRoads_laneMilesNorthern Plains2090</v>
      </c>
    </row>
    <row r="951" spans="1:6" x14ac:dyDescent="0.25">
      <c r="A951" s="24">
        <f xml:space="preserve"> ROW( 'Scalars5.10.22'!$A951 ) - ROW( 'Scalars5.10.22'!$A$1 )</f>
        <v>950</v>
      </c>
      <c r="B951" s="25" t="s">
        <v>86</v>
      </c>
      <c r="C951" s="26" t="s">
        <v>131</v>
      </c>
      <c r="D951" s="27">
        <v>2090</v>
      </c>
      <c r="E951" s="28">
        <v>64218.221156922475</v>
      </c>
      <c r="F951" s="29" t="str">
        <f>'Scalars5.10.22'!$B951&amp;'Scalars5.10.22'!$C951&amp;'Scalars5.10.22'!$D951</f>
        <v>asphaltRoads_laneMilesNorthwest2090</v>
      </c>
    </row>
    <row r="952" spans="1:6" x14ac:dyDescent="0.25">
      <c r="A952" s="24">
        <f xml:space="preserve"> ROW( 'Scalars5.10.22'!$A952 ) - ROW( 'Scalars5.10.22'!$A$1 )</f>
        <v>951</v>
      </c>
      <c r="B952" s="25" t="s">
        <v>86</v>
      </c>
      <c r="C952" s="26" t="s">
        <v>132</v>
      </c>
      <c r="D952" s="27">
        <v>2090</v>
      </c>
      <c r="E952" s="28">
        <v>341919.61241713847</v>
      </c>
      <c r="F952" s="29" t="str">
        <f>'Scalars5.10.22'!$B952&amp;'Scalars5.10.22'!$C952&amp;'Scalars5.10.22'!$D952</f>
        <v>asphaltRoads_laneMilesSoutheast2090</v>
      </c>
    </row>
    <row r="953" spans="1:6" x14ac:dyDescent="0.25">
      <c r="A953" s="24">
        <f xml:space="preserve"> ROW( 'Scalars5.10.22'!$A953 ) - ROW( 'Scalars5.10.22'!$A$1 )</f>
        <v>952</v>
      </c>
      <c r="B953" s="25" t="s">
        <v>86</v>
      </c>
      <c r="C953" s="26" t="s">
        <v>133</v>
      </c>
      <c r="D953" s="27">
        <v>2090</v>
      </c>
      <c r="E953" s="28">
        <v>168381.86865958094</v>
      </c>
      <c r="F953" s="29" t="str">
        <f>'Scalars5.10.22'!$B953&amp;'Scalars5.10.22'!$C953&amp;'Scalars5.10.22'!$D953</f>
        <v>asphaltRoads_laneMilesSouthern Plains2090</v>
      </c>
    </row>
    <row r="954" spans="1:6" x14ac:dyDescent="0.25">
      <c r="A954" s="24">
        <f xml:space="preserve"> ROW( 'Scalars5.10.22'!$A954 ) - ROW( 'Scalars5.10.22'!$A$1 )</f>
        <v>953</v>
      </c>
      <c r="B954" s="25" t="s">
        <v>86</v>
      </c>
      <c r="C954" s="26" t="s">
        <v>134</v>
      </c>
      <c r="D954" s="27">
        <v>2090</v>
      </c>
      <c r="E954" s="28">
        <v>180492.42935059752</v>
      </c>
      <c r="F954" s="29" t="str">
        <f>'Scalars5.10.22'!$B954&amp;'Scalars5.10.22'!$C954&amp;'Scalars5.10.22'!$D954</f>
        <v>asphaltRoads_laneMilesSouthwest2090</v>
      </c>
    </row>
    <row r="955" spans="1:6" x14ac:dyDescent="0.25">
      <c r="A955" s="24">
        <f xml:space="preserve"> ROW( 'Scalars5.10.22'!$A955 ) - ROW( 'Scalars5.10.22'!$A$1 )</f>
        <v>954</v>
      </c>
      <c r="B955" s="25" t="s">
        <v>86</v>
      </c>
      <c r="C955" s="26" t="s">
        <v>135</v>
      </c>
      <c r="D955" s="27">
        <v>2090</v>
      </c>
      <c r="E955" s="28">
        <v>1349969.6067948786</v>
      </c>
      <c r="F955" s="29" t="str">
        <f>'Scalars5.10.22'!$B955&amp;'Scalars5.10.22'!$C955&amp;'Scalars5.10.22'!$D955</f>
        <v>asphaltRoads_laneMilesNational Total2090</v>
      </c>
    </row>
    <row r="956" spans="1:6" x14ac:dyDescent="0.25">
      <c r="A956" s="24">
        <f xml:space="preserve"> ROW( 'Scalars5.10.22'!$A956 ) - ROW( 'Scalars5.10.22'!$A$1 )</f>
        <v>955</v>
      </c>
      <c r="B956" s="31" t="s">
        <v>109</v>
      </c>
      <c r="C956" s="26" t="s">
        <v>128</v>
      </c>
      <c r="D956" s="27">
        <v>2010</v>
      </c>
      <c r="E956" s="28">
        <v>8658.7923206378673</v>
      </c>
      <c r="F956" s="29" t="str">
        <f>'Scalars5.10.22'!$B956&amp;'Scalars5.10.22'!$C956&amp;'Scalars5.10.22'!$D956</f>
        <v>property_crime_costs_usdMidwest2010</v>
      </c>
    </row>
    <row r="957" spans="1:6" x14ac:dyDescent="0.25">
      <c r="A957" s="24">
        <f xml:space="preserve"> ROW( 'Scalars5.10.22'!$A957 ) - ROW( 'Scalars5.10.22'!$A$1 )</f>
        <v>956</v>
      </c>
      <c r="B957" s="31" t="s">
        <v>109</v>
      </c>
      <c r="C957" s="26" t="s">
        <v>129</v>
      </c>
      <c r="D957" s="27">
        <v>2010</v>
      </c>
      <c r="E957" s="28">
        <v>9413.7845905261202</v>
      </c>
      <c r="F957" s="29" t="str">
        <f>'Scalars5.10.22'!$B957&amp;'Scalars5.10.22'!$C957&amp;'Scalars5.10.22'!$D957</f>
        <v>property_crime_costs_usdNortheast2010</v>
      </c>
    </row>
    <row r="958" spans="1:6" x14ac:dyDescent="0.25">
      <c r="A958" s="24">
        <f xml:space="preserve"> ROW( 'Scalars5.10.22'!$A958 ) - ROW( 'Scalars5.10.22'!$A$1 )</f>
        <v>957</v>
      </c>
      <c r="B958" s="31" t="s">
        <v>109</v>
      </c>
      <c r="C958" s="26" t="s">
        <v>130</v>
      </c>
      <c r="D958" s="27">
        <v>2010</v>
      </c>
      <c r="E958" s="28">
        <v>5979.8234765776087</v>
      </c>
      <c r="F958" s="29" t="str">
        <f>'Scalars5.10.22'!$B958&amp;'Scalars5.10.22'!$C958&amp;'Scalars5.10.22'!$D958</f>
        <v>property_crime_costs_usdNorthern Plains2010</v>
      </c>
    </row>
    <row r="959" spans="1:6" x14ac:dyDescent="0.25">
      <c r="A959" s="24">
        <f xml:space="preserve"> ROW( 'Scalars5.10.22'!$A959 ) - ROW( 'Scalars5.10.22'!$A$1 )</f>
        <v>958</v>
      </c>
      <c r="B959" s="31" t="s">
        <v>109</v>
      </c>
      <c r="C959" s="26" t="s">
        <v>131</v>
      </c>
      <c r="D959" s="27">
        <v>2010</v>
      </c>
      <c r="E959" s="28">
        <v>7281.1130797242786</v>
      </c>
      <c r="F959" s="29" t="str">
        <f>'Scalars5.10.22'!$B959&amp;'Scalars5.10.22'!$C959&amp;'Scalars5.10.22'!$D959</f>
        <v>property_crime_costs_usdNorthwest2010</v>
      </c>
    </row>
    <row r="960" spans="1:6" x14ac:dyDescent="0.25">
      <c r="A960" s="24">
        <f xml:space="preserve"> ROW( 'Scalars5.10.22'!$A960 ) - ROW( 'Scalars5.10.22'!$A$1 )</f>
        <v>959</v>
      </c>
      <c r="B960" s="31" t="s">
        <v>109</v>
      </c>
      <c r="C960" s="26" t="s">
        <v>132</v>
      </c>
      <c r="D960" s="27">
        <v>2010</v>
      </c>
      <c r="E960" s="28">
        <v>8304.678974062359</v>
      </c>
      <c r="F960" s="29" t="str">
        <f>'Scalars5.10.22'!$B960&amp;'Scalars5.10.22'!$C960&amp;'Scalars5.10.22'!$D960</f>
        <v>property_crime_costs_usdSoutheast2010</v>
      </c>
    </row>
    <row r="961" spans="1:6" x14ac:dyDescent="0.25">
      <c r="A961" s="24">
        <f xml:space="preserve"> ROW( 'Scalars5.10.22'!$A961 ) - ROW( 'Scalars5.10.22'!$A$1 )</f>
        <v>960</v>
      </c>
      <c r="B961" s="31" t="s">
        <v>109</v>
      </c>
      <c r="C961" s="26" t="s">
        <v>133</v>
      </c>
      <c r="D961" s="27">
        <v>2010</v>
      </c>
      <c r="E961" s="28">
        <v>8121.0106430448941</v>
      </c>
      <c r="F961" s="29" t="str">
        <f>'Scalars5.10.22'!$B961&amp;'Scalars5.10.22'!$C961&amp;'Scalars5.10.22'!$D961</f>
        <v>property_crime_costs_usdSouthern Plains2010</v>
      </c>
    </row>
    <row r="962" spans="1:6" x14ac:dyDescent="0.25">
      <c r="A962" s="24">
        <f xml:space="preserve"> ROW( 'Scalars5.10.22'!$A962 ) - ROW( 'Scalars5.10.22'!$A$1 )</f>
        <v>961</v>
      </c>
      <c r="B962" s="31" t="s">
        <v>109</v>
      </c>
      <c r="C962" s="26" t="s">
        <v>134</v>
      </c>
      <c r="D962" s="27">
        <v>2010</v>
      </c>
      <c r="E962" s="28">
        <v>9455.7312129484544</v>
      </c>
      <c r="F962" s="29" t="str">
        <f>'Scalars5.10.22'!$B962&amp;'Scalars5.10.22'!$C962&amp;'Scalars5.10.22'!$D962</f>
        <v>property_crime_costs_usdSouthwest2010</v>
      </c>
    </row>
    <row r="963" spans="1:6" x14ac:dyDescent="0.25">
      <c r="A963" s="24">
        <f xml:space="preserve"> ROW( 'Scalars5.10.22'!$A963 ) - ROW( 'Scalars5.10.22'!$A$1 )</f>
        <v>962</v>
      </c>
      <c r="B963" s="25" t="s">
        <v>110</v>
      </c>
      <c r="C963" s="26" t="s">
        <v>128</v>
      </c>
      <c r="D963" s="27">
        <v>2010</v>
      </c>
      <c r="E963" s="28">
        <v>308600.71697237162</v>
      </c>
      <c r="F963" s="29" t="str">
        <f>'Scalars5.10.22'!$B963&amp;'Scalars5.10.22'!$C963&amp;'Scalars5.10.22'!$D963</f>
        <v>violent_crime_costs_usdMidwest2010</v>
      </c>
    </row>
    <row r="964" spans="1:6" x14ac:dyDescent="0.25">
      <c r="A964" s="24">
        <f xml:space="preserve"> ROW( 'Scalars5.10.22'!$A964 ) - ROW( 'Scalars5.10.22'!$A$1 )</f>
        <v>963</v>
      </c>
      <c r="B964" s="25" t="s">
        <v>110</v>
      </c>
      <c r="C964" s="26" t="s">
        <v>129</v>
      </c>
      <c r="D964" s="27">
        <v>2010</v>
      </c>
      <c r="E964" s="28">
        <v>276099.55031651491</v>
      </c>
      <c r="F964" s="29" t="str">
        <f>'Scalars5.10.22'!$B964&amp;'Scalars5.10.22'!$C964&amp;'Scalars5.10.22'!$D964</f>
        <v>violent_crime_costs_usdNortheast2010</v>
      </c>
    </row>
    <row r="965" spans="1:6" x14ac:dyDescent="0.25">
      <c r="A965" s="24">
        <f xml:space="preserve"> ROW( 'Scalars5.10.22'!$A965 ) - ROW( 'Scalars5.10.22'!$A$1 )</f>
        <v>964</v>
      </c>
      <c r="B965" s="25" t="s">
        <v>110</v>
      </c>
      <c r="C965" s="26" t="s">
        <v>130</v>
      </c>
      <c r="D965" s="27">
        <v>2010</v>
      </c>
      <c r="E965" s="28">
        <v>240544.09465422665</v>
      </c>
      <c r="F965" s="29" t="str">
        <f>'Scalars5.10.22'!$B965&amp;'Scalars5.10.22'!$C965&amp;'Scalars5.10.22'!$D965</f>
        <v>violent_crime_costs_usdNorthern Plains2010</v>
      </c>
    </row>
    <row r="966" spans="1:6" x14ac:dyDescent="0.25">
      <c r="A966" s="24">
        <f xml:space="preserve"> ROW( 'Scalars5.10.22'!$A966 ) - ROW( 'Scalars5.10.22'!$A$1 )</f>
        <v>965</v>
      </c>
      <c r="B966" s="25" t="s">
        <v>110</v>
      </c>
      <c r="C966" s="26" t="s">
        <v>131</v>
      </c>
      <c r="D966" s="27">
        <v>2010</v>
      </c>
      <c r="E966" s="28">
        <v>249582.98267865408</v>
      </c>
      <c r="F966" s="29" t="str">
        <f>'Scalars5.10.22'!$B966&amp;'Scalars5.10.22'!$C966&amp;'Scalars5.10.22'!$D966</f>
        <v>violent_crime_costs_usdNorthwest2010</v>
      </c>
    </row>
    <row r="967" spans="1:6" x14ac:dyDescent="0.25">
      <c r="A967" s="24">
        <f xml:space="preserve"> ROW( 'Scalars5.10.22'!$A967 ) - ROW( 'Scalars5.10.22'!$A$1 )</f>
        <v>966</v>
      </c>
      <c r="B967" s="25" t="s">
        <v>110</v>
      </c>
      <c r="C967" s="26" t="s">
        <v>132</v>
      </c>
      <c r="D967" s="27">
        <v>2010</v>
      </c>
      <c r="E967" s="28">
        <v>291640.23177717323</v>
      </c>
      <c r="F967" s="29" t="str">
        <f>'Scalars5.10.22'!$B967&amp;'Scalars5.10.22'!$C967&amp;'Scalars5.10.22'!$D967</f>
        <v>violent_crime_costs_usdSoutheast2010</v>
      </c>
    </row>
    <row r="968" spans="1:6" x14ac:dyDescent="0.25">
      <c r="A968" s="24">
        <f xml:space="preserve"> ROW( 'Scalars5.10.22'!$A968 ) - ROW( 'Scalars5.10.22'!$A$1 )</f>
        <v>967</v>
      </c>
      <c r="B968" s="25" t="s">
        <v>110</v>
      </c>
      <c r="C968" s="26" t="s">
        <v>133</v>
      </c>
      <c r="D968" s="27">
        <v>2010</v>
      </c>
      <c r="E968" s="28">
        <v>255067.33507733521</v>
      </c>
      <c r="F968" s="29" t="str">
        <f>'Scalars5.10.22'!$B968&amp;'Scalars5.10.22'!$C968&amp;'Scalars5.10.22'!$D968</f>
        <v>violent_crime_costs_usdSouthern Plains2010</v>
      </c>
    </row>
    <row r="969" spans="1:6" x14ac:dyDescent="0.25">
      <c r="A969" s="32">
        <f xml:space="preserve"> ROW( 'Scalars5.10.22'!$A969 ) - ROW( 'Scalars5.10.22'!$A$1 )</f>
        <v>968</v>
      </c>
      <c r="B969" s="33" t="s">
        <v>110</v>
      </c>
      <c r="C969" s="34" t="s">
        <v>134</v>
      </c>
      <c r="D969" s="35">
        <v>2010</v>
      </c>
      <c r="E969" s="36">
        <v>270546.93901391578</v>
      </c>
      <c r="F969" s="37" t="str">
        <f>'Scalars5.10.22'!$B969&amp;'Scalars5.10.22'!$C969&amp;'Scalars5.10.22'!$D969</f>
        <v>violent_crime_costs_usdSouthwest2010</v>
      </c>
    </row>
  </sheetData>
  <autoFilter ref="A1:F969" xr:uid="{C1519390-9A99-4381-9528-03F606194372}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D607-3B99-4504-80F2-D27700E931FC}">
  <dimension ref="B1:AP46"/>
  <sheetViews>
    <sheetView topLeftCell="B11" zoomScale="115" zoomScaleNormal="115" workbookViewId="0">
      <selection activeCell="AF3" sqref="AF3"/>
    </sheetView>
  </sheetViews>
  <sheetFormatPr defaultRowHeight="15" x14ac:dyDescent="0.25"/>
  <cols>
    <col min="4" max="4" width="26.140625" customWidth="1"/>
    <col min="5" max="6" width="13.5703125" customWidth="1"/>
    <col min="7" max="7" width="10.5703125" bestFit="1" customWidth="1"/>
    <col min="8" max="8" width="11.42578125" bestFit="1" customWidth="1"/>
    <col min="9" max="9" width="15.42578125" bestFit="1" customWidth="1"/>
    <col min="10" max="10" width="11.85546875" bestFit="1" customWidth="1"/>
    <col min="11" max="11" width="11.42578125" bestFit="1" customWidth="1"/>
    <col min="12" max="12" width="15.42578125" bestFit="1" customWidth="1"/>
    <col min="13" max="13" width="11.85546875" bestFit="1" customWidth="1"/>
    <col min="14" max="15" width="11.85546875" customWidth="1"/>
    <col min="16" max="16" width="10" bestFit="1" customWidth="1"/>
    <col min="17" max="17" width="10.5703125" bestFit="1" customWidth="1"/>
    <col min="18" max="18" width="11.42578125" bestFit="1" customWidth="1"/>
    <col min="19" max="19" width="15.42578125" bestFit="1" customWidth="1"/>
    <col min="20" max="20" width="11.85546875" bestFit="1" customWidth="1"/>
    <col min="21" max="21" width="11.42578125" bestFit="1" customWidth="1"/>
    <col min="22" max="22" width="15.42578125" bestFit="1" customWidth="1"/>
    <col min="23" max="23" width="11.85546875" bestFit="1" customWidth="1"/>
    <col min="24" max="24" width="10" customWidth="1"/>
    <col min="25" max="25" width="18.85546875" bestFit="1" customWidth="1"/>
    <col min="26" max="26" width="27.7109375" bestFit="1" customWidth="1"/>
    <col min="27" max="28" width="15.28515625" customWidth="1"/>
    <col min="29" max="29" width="16.7109375" customWidth="1"/>
  </cols>
  <sheetData>
    <row r="1" spans="3:42" x14ac:dyDescent="0.25">
      <c r="C1" s="75" t="s">
        <v>252</v>
      </c>
      <c r="D1" s="40" t="s">
        <v>250</v>
      </c>
    </row>
    <row r="2" spans="3:42" x14ac:dyDescent="0.25">
      <c r="N2" s="109" t="s">
        <v>243</v>
      </c>
      <c r="O2" s="109"/>
      <c r="P2" s="109"/>
      <c r="X2" s="71"/>
      <c r="Y2" s="71"/>
      <c r="Z2" s="71"/>
      <c r="AA2" s="71"/>
      <c r="AB2" s="71"/>
      <c r="AC2" s="110" t="s">
        <v>88</v>
      </c>
      <c r="AD2" s="110"/>
      <c r="AE2" s="110"/>
      <c r="AF2" s="110"/>
      <c r="AG2" s="110"/>
      <c r="AH2" s="110"/>
      <c r="AI2" s="110"/>
      <c r="AJ2" s="110" t="s">
        <v>87</v>
      </c>
      <c r="AK2" s="110"/>
      <c r="AL2" s="110"/>
      <c r="AM2" s="110"/>
      <c r="AN2" s="110"/>
      <c r="AO2" s="110"/>
      <c r="AP2" s="110"/>
    </row>
    <row r="3" spans="3:42" x14ac:dyDescent="0.25">
      <c r="C3" s="66" t="s">
        <v>126</v>
      </c>
      <c r="D3" s="66" t="s">
        <v>233</v>
      </c>
      <c r="E3" s="66" t="s">
        <v>241</v>
      </c>
      <c r="F3" s="66" t="s">
        <v>242</v>
      </c>
      <c r="G3" s="66" t="s">
        <v>234</v>
      </c>
      <c r="H3" s="66" t="s">
        <v>235</v>
      </c>
      <c r="I3" s="66" t="s">
        <v>236</v>
      </c>
      <c r="J3" s="66" t="s">
        <v>237</v>
      </c>
      <c r="K3" s="66" t="s">
        <v>238</v>
      </c>
      <c r="L3" s="66" t="s">
        <v>239</v>
      </c>
      <c r="M3" s="66" t="s">
        <v>240</v>
      </c>
      <c r="N3" s="66" t="s">
        <v>233</v>
      </c>
      <c r="O3" s="66" t="s">
        <v>241</v>
      </c>
      <c r="P3" s="66" t="s">
        <v>242</v>
      </c>
      <c r="Q3" s="66" t="s">
        <v>234</v>
      </c>
      <c r="R3" s="66" t="s">
        <v>235</v>
      </c>
      <c r="S3" s="66" t="s">
        <v>236</v>
      </c>
      <c r="T3" s="66" t="s">
        <v>237</v>
      </c>
      <c r="U3" s="66" t="s">
        <v>238</v>
      </c>
      <c r="V3" s="66" t="s">
        <v>239</v>
      </c>
      <c r="W3" s="66" t="s">
        <v>240</v>
      </c>
      <c r="X3" s="71"/>
      <c r="Y3" s="69" t="s">
        <v>94</v>
      </c>
      <c r="Z3" s="69" t="s">
        <v>136</v>
      </c>
      <c r="AA3" s="69" t="s">
        <v>88</v>
      </c>
      <c r="AB3" s="69" t="s">
        <v>87</v>
      </c>
      <c r="AC3" s="73" t="s">
        <v>128</v>
      </c>
      <c r="AD3" s="73" t="s">
        <v>129</v>
      </c>
      <c r="AE3" s="73" t="s">
        <v>130</v>
      </c>
      <c r="AF3" s="73" t="s">
        <v>131</v>
      </c>
      <c r="AG3" s="73" t="s">
        <v>132</v>
      </c>
      <c r="AH3" s="73" t="s">
        <v>133</v>
      </c>
      <c r="AI3" s="73" t="s">
        <v>134</v>
      </c>
      <c r="AJ3" s="73" t="s">
        <v>128</v>
      </c>
      <c r="AK3" s="73" t="s">
        <v>129</v>
      </c>
      <c r="AL3" s="73" t="s">
        <v>130</v>
      </c>
      <c r="AM3" s="73" t="s">
        <v>131</v>
      </c>
      <c r="AN3" s="73" t="s">
        <v>132</v>
      </c>
      <c r="AO3" s="73" t="s">
        <v>133</v>
      </c>
      <c r="AP3" s="73" t="s">
        <v>134</v>
      </c>
    </row>
    <row r="4" spans="3:42" x14ac:dyDescent="0.25">
      <c r="C4" s="12">
        <v>2010</v>
      </c>
      <c r="D4" s="67">
        <v>16693671681957.221</v>
      </c>
      <c r="E4" s="68">
        <f>SUM(G4:M4)</f>
        <v>306675006</v>
      </c>
      <c r="F4" s="68">
        <f>D4/E4</f>
        <v>54434.4056585988</v>
      </c>
      <c r="G4" s="67">
        <v>60760771</v>
      </c>
      <c r="H4" s="67">
        <v>64443443</v>
      </c>
      <c r="I4" s="67">
        <v>4866153</v>
      </c>
      <c r="J4" s="67">
        <v>12123196</v>
      </c>
      <c r="K4" s="67">
        <v>76532629</v>
      </c>
      <c r="L4" s="67">
        <v>31750030</v>
      </c>
      <c r="M4" s="67">
        <v>56198784</v>
      </c>
      <c r="N4" s="70">
        <f>D4/D$4</f>
        <v>1</v>
      </c>
      <c r="O4" s="70">
        <f t="shared" ref="O4:P4" si="0">E4/E$4</f>
        <v>1</v>
      </c>
      <c r="P4" s="70">
        <f t="shared" si="0"/>
        <v>1</v>
      </c>
      <c r="Q4" s="70">
        <f t="shared" ref="Q4" si="1">G4/G$4</f>
        <v>1</v>
      </c>
      <c r="R4" s="70">
        <f t="shared" ref="R4" si="2">H4/H$4</f>
        <v>1</v>
      </c>
      <c r="S4" s="70">
        <f t="shared" ref="S4" si="3">I4/I$4</f>
        <v>1</v>
      </c>
      <c r="T4" s="70">
        <f t="shared" ref="T4" si="4">J4/J$4</f>
        <v>1</v>
      </c>
      <c r="U4" s="70">
        <f t="shared" ref="U4" si="5">K4/K$4</f>
        <v>1</v>
      </c>
      <c r="V4" s="70">
        <f t="shared" ref="V4" si="6">L4/L$4</f>
        <v>1</v>
      </c>
      <c r="W4" s="70">
        <f t="shared" ref="W4" si="7">M4/M$4</f>
        <v>1</v>
      </c>
      <c r="X4" s="71"/>
      <c r="Y4" s="72">
        <f>INDEX(RoadRail!$C$10:$S$10,1,MATCH($C4,RoadRail!$C$2:$S$2,0))</f>
        <v>1</v>
      </c>
      <c r="Z4" s="72">
        <f>INDEX(RoadRail!$C$20:$S$20,1,MATCH($C4,RoadRail!$C$2:$S$2,0))</f>
        <v>0.97800238371372372</v>
      </c>
      <c r="AA4" s="72">
        <f>AVERAGE(AC4:AI4)</f>
        <v>1</v>
      </c>
      <c r="AB4" s="72">
        <f>AVERAGE(AJ4:AP4)</f>
        <v>1</v>
      </c>
      <c r="AC4" s="72">
        <f>INDEX(Electricities!$C$3:$S$9,MATCH(AC$3,Electricities!$B$3:$B$9,0),MATCH($C4,Electricities!$C$2:$S$2,0))/INDEX(Electricities!$C$3:$S$9,MATCH(AC$3,Electricities!$B$3:$B$9,0),1)</f>
        <v>1</v>
      </c>
      <c r="AD4" s="72">
        <f>INDEX(Electricities!$C$3:$S$9,MATCH(AD$3,Electricities!$B$3:$B$9,0),MATCH($C4,Electricities!$C$2:$S$2,0))/INDEX(Electricities!$C$3:$S$9,MATCH(AD$3,Electricities!$B$3:$B$9,0),1)</f>
        <v>1</v>
      </c>
      <c r="AE4" s="72">
        <f>INDEX(Electricities!$C$3:$S$9,MATCH(AE$3,Electricities!$B$3:$B$9,0),MATCH($C4,Electricities!$C$2:$S$2,0))/INDEX(Electricities!$C$3:$S$9,MATCH(AE$3,Electricities!$B$3:$B$9,0),1)</f>
        <v>1</v>
      </c>
      <c r="AF4" s="72">
        <f>INDEX(Electricities!$C$3:$S$9,MATCH(AF$3,Electricities!$B$3:$B$9,0),MATCH($C4,Electricities!$C$2:$S$2,0))/INDEX(Electricities!$C$3:$S$9,MATCH(AF$3,Electricities!$B$3:$B$9,0),1)</f>
        <v>1</v>
      </c>
      <c r="AG4" s="72">
        <f>INDEX(Electricities!$C$3:$S$9,MATCH(AG$3,Electricities!$B$3:$B$9,0),MATCH($C4,Electricities!$C$2:$S$2,0))/INDEX(Electricities!$C$3:$S$9,MATCH(AG$3,Electricities!$B$3:$B$9,0),1)</f>
        <v>1</v>
      </c>
      <c r="AH4" s="72">
        <f>INDEX(Electricities!$C$3:$S$9,MATCH(AH$3,Electricities!$B$3:$B$9,0),MATCH($C4,Electricities!$C$2:$S$2,0))/INDEX(Electricities!$C$3:$S$9,MATCH(AH$3,Electricities!$B$3:$B$9,0),1)</f>
        <v>1</v>
      </c>
      <c r="AI4" s="72">
        <f>INDEX(Electricities!$C$3:$S$9,MATCH(AI$3,Electricities!$B$3:$B$9,0),MATCH($C4,Electricities!$C$2:$S$2,0))/INDEX(Electricities!$C$3:$S$9,MATCH(AI$3,Electricities!$B$3:$B$9,0),1)</f>
        <v>1</v>
      </c>
      <c r="AJ4" s="72">
        <f>INDEX(Electricities!$C$13:$S$19,MATCH(AJ$3,Electricities!$B$13:$B$19,0),MATCH($C4,Electricities!$C$2:$S$2,0))/INDEX(Electricities!$C$13:$S$19,MATCH(AJ$3,Electricities!$B$13:$B$19,0),1)</f>
        <v>1</v>
      </c>
      <c r="AK4" s="72">
        <f>INDEX(Electricities!$C$13:$S$19,MATCH(AK$3,Electricities!$B$13:$B$19,0),MATCH($C4,Electricities!$C$2:$S$2,0))/INDEX(Electricities!$C$13:$S$19,MATCH(AK$3,Electricities!$B$13:$B$19,0),1)</f>
        <v>1</v>
      </c>
      <c r="AL4" s="72">
        <f>INDEX(Electricities!$C$13:$S$19,MATCH(AL$3,Electricities!$B$13:$B$19,0),MATCH($C4,Electricities!$C$2:$S$2,0))/INDEX(Electricities!$C$13:$S$19,MATCH(AL$3,Electricities!$B$13:$B$19,0),1)</f>
        <v>1</v>
      </c>
      <c r="AM4" s="72">
        <f>INDEX(Electricities!$C$13:$S$19,MATCH(AM$3,Electricities!$B$13:$B$19,0),MATCH($C4,Electricities!$C$2:$S$2,0))/INDEX(Electricities!$C$13:$S$19,MATCH(AM$3,Electricities!$B$13:$B$19,0),1)</f>
        <v>1</v>
      </c>
      <c r="AN4" s="72">
        <f>INDEX(Electricities!$C$13:$S$19,MATCH(AN$3,Electricities!$B$13:$B$19,0),MATCH($C4,Electricities!$C$2:$S$2,0))/INDEX(Electricities!$C$13:$S$19,MATCH(AN$3,Electricities!$B$13:$B$19,0),1)</f>
        <v>1</v>
      </c>
      <c r="AO4" s="72">
        <f>INDEX(Electricities!$C$13:$S$19,MATCH(AO$3,Electricities!$B$13:$B$19,0),MATCH($C4,Electricities!$C$2:$S$2,0))/INDEX(Electricities!$C$13:$S$19,MATCH(AO$3,Electricities!$B$13:$B$19,0),1)</f>
        <v>1</v>
      </c>
      <c r="AP4" s="72">
        <f>INDEX(Electricities!$C$13:$S$19,MATCH(AP$3,Electricities!$B$13:$B$19,0),MATCH($C4,Electricities!$C$2:$S$2,0))/INDEX(Electricities!$C$13:$S$19,MATCH(AP$3,Electricities!$B$13:$B$19,0),1)</f>
        <v>1</v>
      </c>
    </row>
    <row r="5" spans="3:42" x14ac:dyDescent="0.25">
      <c r="C5" s="12">
        <v>2015</v>
      </c>
      <c r="D5" s="67">
        <v>18459285695743.109</v>
      </c>
      <c r="E5" s="68">
        <f t="shared" ref="E5:E20" si="8">SUM(G5:M5)</f>
        <v>319615728.06430948</v>
      </c>
      <c r="F5" s="68">
        <f t="shared" ref="F5:F22" si="9">D5/E5</f>
        <v>57754.622425930618</v>
      </c>
      <c r="G5" s="67">
        <v>62531699.877800114</v>
      </c>
      <c r="H5" s="67">
        <v>66262356.033553928</v>
      </c>
      <c r="I5" s="67">
        <v>5143618.4201269187</v>
      </c>
      <c r="J5" s="67">
        <v>12500441.201636894</v>
      </c>
      <c r="K5" s="67">
        <v>79584504.408898801</v>
      </c>
      <c r="L5" s="67">
        <v>33914631.463793814</v>
      </c>
      <c r="M5" s="67">
        <v>59678476.658499017</v>
      </c>
      <c r="N5" s="70">
        <f t="shared" ref="N5:N20" si="10">D5/D$4</f>
        <v>1.1057654689407959</v>
      </c>
      <c r="O5" s="70">
        <f t="shared" ref="O5:O20" si="11">E5/E$4</f>
        <v>1.0421968592520692</v>
      </c>
      <c r="P5" s="70">
        <f t="shared" ref="P5:P20" si="12">F5/F$4</f>
        <v>1.0609948198599894</v>
      </c>
      <c r="Q5" s="70">
        <f t="shared" ref="Q5:Q20" si="13">G5/G$4</f>
        <v>1.0291459250541788</v>
      </c>
      <c r="R5" s="70">
        <f t="shared" ref="R5:R20" si="14">H5/H$4</f>
        <v>1.0282249511956387</v>
      </c>
      <c r="S5" s="70">
        <f t="shared" ref="S5:S20" si="15">I5/I$4</f>
        <v>1.0570194607787546</v>
      </c>
      <c r="T5" s="70">
        <f t="shared" ref="T5:T20" si="16">J5/J$4</f>
        <v>1.0311176361115413</v>
      </c>
      <c r="U5" s="70">
        <f t="shared" ref="U5:U20" si="17">K5/K$4</f>
        <v>1.0398767878325308</v>
      </c>
      <c r="V5" s="70">
        <f t="shared" ref="V5:V20" si="18">L5/L$4</f>
        <v>1.0681763596378906</v>
      </c>
      <c r="W5" s="70">
        <f t="shared" ref="W5:W20" si="19">M5/M$4</f>
        <v>1.0619175791863933</v>
      </c>
      <c r="X5" s="71"/>
      <c r="Y5" s="72">
        <f>INDEX(RoadRail!$C$10:$S$10,1,MATCH($C5,RoadRail!$C$2:$S$2,0))</f>
        <v>1.0994195408043481</v>
      </c>
      <c r="Z5" s="72">
        <f>INDEX(RoadRail!$C$20:$S$20,1,MATCH($C5,RoadRail!$C$2:$S$2,0))</f>
        <v>0.98983155206195428</v>
      </c>
      <c r="AA5" s="72">
        <f t="shared" ref="AA5:AA20" si="20">AVERAGE(AC5:AI5)</f>
        <v>1.0362523520078266</v>
      </c>
      <c r="AB5" s="72">
        <f t="shared" ref="AB5:AB20" si="21">AVERAGE(AJ5:AP5)</f>
        <v>0.92185102869525537</v>
      </c>
      <c r="AC5" s="72">
        <f>INDEX(Electricities!$C$3:$S$9,MATCH(AC$3,Electricities!$B$3:$B$9,0),MATCH($C5,Electricities!$C$2:$S$2,0))/INDEX(Electricities!$C$3:$S$9,MATCH(AC$3,Electricities!$B$3:$B$9,0),1)</f>
        <v>1.050592656901594</v>
      </c>
      <c r="AD5" s="72">
        <f>INDEX(Electricities!$C$3:$S$9,MATCH(AD$3,Electricities!$B$3:$B$9,0),MATCH($C5,Electricities!$C$2:$S$2,0))/INDEX(Electricities!$C$3:$S$9,MATCH(AD$3,Electricities!$B$3:$B$9,0),1)</f>
        <v>1.0872503926736099</v>
      </c>
      <c r="AE5" s="72">
        <f>INDEX(Electricities!$C$3:$S$9,MATCH(AE$3,Electricities!$B$3:$B$9,0),MATCH($C5,Electricities!$C$2:$S$2,0))/INDEX(Electricities!$C$3:$S$9,MATCH(AE$3,Electricities!$B$3:$B$9,0),1)</f>
        <v>1.0554564532872985</v>
      </c>
      <c r="AF5" s="72">
        <f>INDEX(Electricities!$C$3:$S$9,MATCH(AF$3,Electricities!$B$3:$B$9,0),MATCH($C5,Electricities!$C$2:$S$2,0))/INDEX(Electricities!$C$3:$S$9,MATCH(AF$3,Electricities!$B$3:$B$9,0),1)</f>
        <v>1</v>
      </c>
      <c r="AG5" s="72">
        <f>INDEX(Electricities!$C$3:$S$9,MATCH(AG$3,Electricities!$B$3:$B$9,0),MATCH($C5,Electricities!$C$2:$S$2,0))/INDEX(Electricities!$C$3:$S$9,MATCH(AG$3,Electricities!$B$3:$B$9,0),1)</f>
        <v>1</v>
      </c>
      <c r="AH5" s="72">
        <f>INDEX(Electricities!$C$3:$S$9,MATCH(AH$3,Electricities!$B$3:$B$9,0),MATCH($C5,Electricities!$C$2:$S$2,0))/INDEX(Electricities!$C$3:$S$9,MATCH(AH$3,Electricities!$B$3:$B$9,0),1)</f>
        <v>1.046455473072964</v>
      </c>
      <c r="AI5" s="72">
        <f>INDEX(Electricities!$C$3:$S$9,MATCH(AI$3,Electricities!$B$3:$B$9,0),MATCH($C5,Electricities!$C$2:$S$2,0))/INDEX(Electricities!$C$3:$S$9,MATCH(AI$3,Electricities!$B$3:$B$9,0),1)</f>
        <v>1.0140114881193205</v>
      </c>
      <c r="AJ5" s="72">
        <f>INDEX(Electricities!$C$13:$S$19,MATCH(AJ$3,Electricities!$B$13:$B$19,0),MATCH($C5,Electricities!$C$2:$S$2,0))/INDEX(Electricities!$C$13:$S$19,MATCH(AJ$3,Electricities!$B$13:$B$19,0),1)</f>
        <v>0.92777724627322333</v>
      </c>
      <c r="AK5" s="72">
        <f>INDEX(Electricities!$C$13:$S$19,MATCH(AK$3,Electricities!$B$13:$B$19,0),MATCH($C5,Electricities!$C$2:$S$2,0))/INDEX(Electricities!$C$13:$S$19,MATCH(AK$3,Electricities!$B$13:$B$19,0),1)</f>
        <v>1.0139933732686801</v>
      </c>
      <c r="AL5" s="72">
        <f>INDEX(Electricities!$C$13:$S$19,MATCH(AL$3,Electricities!$B$13:$B$19,0),MATCH($C5,Electricities!$C$2:$S$2,0))/INDEX(Electricities!$C$13:$S$19,MATCH(AL$3,Electricities!$B$13:$B$19,0),1)</f>
        <v>0.92506828316147804</v>
      </c>
      <c r="AM5" s="72">
        <f>INDEX(Electricities!$C$13:$S$19,MATCH(AM$3,Electricities!$B$13:$B$19,0),MATCH($C5,Electricities!$C$2:$S$2,0))/INDEX(Electricities!$C$13:$S$19,MATCH(AM$3,Electricities!$B$13:$B$19,0),1)</f>
        <v>0.86487493421939188</v>
      </c>
      <c r="AN5" s="72">
        <f>INDEX(Electricities!$C$13:$S$19,MATCH(AN$3,Electricities!$B$13:$B$19,0),MATCH($C5,Electricities!$C$2:$S$2,0))/INDEX(Electricities!$C$13:$S$19,MATCH(AN$3,Electricities!$B$13:$B$19,0),1)</f>
        <v>0.92735418491618704</v>
      </c>
      <c r="AO5" s="72">
        <f>INDEX(Electricities!$C$13:$S$19,MATCH(AO$3,Electricities!$B$13:$B$19,0),MATCH($C5,Electricities!$C$2:$S$2,0))/INDEX(Electricities!$C$13:$S$19,MATCH(AO$3,Electricities!$B$13:$B$19,0),1)</f>
        <v>0.85272450252723664</v>
      </c>
      <c r="AP5" s="72">
        <f>INDEX(Electricities!$C$13:$S$19,MATCH(AP$3,Electricities!$B$13:$B$19,0),MATCH($C5,Electricities!$C$2:$S$2,0))/INDEX(Electricities!$C$13:$S$19,MATCH(AP$3,Electricities!$B$13:$B$19,0),1)</f>
        <v>0.94116467650059055</v>
      </c>
    </row>
    <row r="6" spans="3:42" x14ac:dyDescent="0.25">
      <c r="C6" s="12">
        <v>2020</v>
      </c>
      <c r="D6" s="67">
        <v>20956428357133.078</v>
      </c>
      <c r="E6" s="68">
        <f t="shared" si="8"/>
        <v>331308682.48447204</v>
      </c>
      <c r="F6" s="68">
        <f t="shared" si="9"/>
        <v>63253.483729981257</v>
      </c>
      <c r="G6" s="67">
        <v>64097103.321957797</v>
      </c>
      <c r="H6" s="67">
        <v>67903698.908644527</v>
      </c>
      <c r="I6" s="67">
        <v>5394605.0642687324</v>
      </c>
      <c r="J6" s="67">
        <v>12816322.978566498</v>
      </c>
      <c r="K6" s="67">
        <v>82228514.22856538</v>
      </c>
      <c r="L6" s="67">
        <v>35921125.790359199</v>
      </c>
      <c r="M6" s="67">
        <v>62947312.192109913</v>
      </c>
      <c r="N6" s="70">
        <f t="shared" si="10"/>
        <v>1.2553516539913212</v>
      </c>
      <c r="O6" s="70">
        <f t="shared" si="11"/>
        <v>1.0803250216108973</v>
      </c>
      <c r="P6" s="70">
        <f t="shared" si="12"/>
        <v>1.1620129395128123</v>
      </c>
      <c r="Q6" s="70">
        <f t="shared" si="13"/>
        <v>1.0549093151230389</v>
      </c>
      <c r="R6" s="70">
        <f t="shared" si="14"/>
        <v>1.0536944605620238</v>
      </c>
      <c r="S6" s="70">
        <f t="shared" si="15"/>
        <v>1.1085975028464441</v>
      </c>
      <c r="T6" s="70">
        <f t="shared" si="16"/>
        <v>1.0571736181256575</v>
      </c>
      <c r="U6" s="70">
        <f t="shared" si="17"/>
        <v>1.0744242724049815</v>
      </c>
      <c r="V6" s="70">
        <f t="shared" si="18"/>
        <v>1.1313729716274032</v>
      </c>
      <c r="W6" s="70">
        <f t="shared" si="19"/>
        <v>1.1200831710541979</v>
      </c>
      <c r="X6" s="71"/>
      <c r="Y6" s="72">
        <f>INDEX(RoadRail!$C$10:$S$10,1,MATCH($C6,RoadRail!$C$2:$S$2,0))</f>
        <v>1.240030554751842</v>
      </c>
      <c r="Z6" s="72">
        <f>INDEX(RoadRail!$C$20:$S$20,1,MATCH($C6,RoadRail!$C$2:$S$2,0))</f>
        <v>1.0056275770387353</v>
      </c>
      <c r="AA6" s="72">
        <f t="shared" si="20"/>
        <v>1.0967899750032322</v>
      </c>
      <c r="AB6" s="72">
        <f t="shared" si="21"/>
        <v>0.91193369498739629</v>
      </c>
      <c r="AC6" s="72">
        <f>INDEX(Electricities!$C$3:$S$9,MATCH(AC$3,Electricities!$B$3:$B$9,0),MATCH($C6,Electricities!$C$2:$S$2,0))/INDEX(Electricities!$C$3:$S$9,MATCH(AC$3,Electricities!$B$3:$B$9,0),1)</f>
        <v>1.050592656901594</v>
      </c>
      <c r="AD6" s="72">
        <f>INDEX(Electricities!$C$3:$S$9,MATCH(AD$3,Electricities!$B$3:$B$9,0),MATCH($C6,Electricities!$C$2:$S$2,0))/INDEX(Electricities!$C$3:$S$9,MATCH(AD$3,Electricities!$B$3:$B$9,0),1)</f>
        <v>1.0872503926736099</v>
      </c>
      <c r="AE6" s="72">
        <f>INDEX(Electricities!$C$3:$S$9,MATCH(AE$3,Electricities!$B$3:$B$9,0),MATCH($C6,Electricities!$C$2:$S$2,0))/INDEX(Electricities!$C$3:$S$9,MATCH(AE$3,Electricities!$B$3:$B$9,0),1)</f>
        <v>1.0554564532872985</v>
      </c>
      <c r="AF6" s="72">
        <f>INDEX(Electricities!$C$3:$S$9,MATCH(AF$3,Electricities!$B$3:$B$9,0),MATCH($C6,Electricities!$C$2:$S$2,0))/INDEX(Electricities!$C$3:$S$9,MATCH(AF$3,Electricities!$B$3:$B$9,0),1)</f>
        <v>1.0374862849481519</v>
      </c>
      <c r="AG6" s="72">
        <f>INDEX(Electricities!$C$3:$S$9,MATCH(AG$3,Electricities!$B$3:$B$9,0),MATCH($C6,Electricities!$C$2:$S$2,0))/INDEX(Electricities!$C$3:$S$9,MATCH(AG$3,Electricities!$B$3:$B$9,0),1)</f>
        <v>1.1610402289064434</v>
      </c>
      <c r="AH6" s="72">
        <f>INDEX(Electricities!$C$3:$S$9,MATCH(AH$3,Electricities!$B$3:$B$9,0),MATCH($C6,Electricities!$C$2:$S$2,0))/INDEX(Electricities!$C$3:$S$9,MATCH(AH$3,Electricities!$B$3:$B$9,0),1)</f>
        <v>1.2135497221119707</v>
      </c>
      <c r="AI6" s="72">
        <f>INDEX(Electricities!$C$3:$S$9,MATCH(AI$3,Electricities!$B$3:$B$9,0),MATCH($C6,Electricities!$C$2:$S$2,0))/INDEX(Electricities!$C$3:$S$9,MATCH(AI$3,Electricities!$B$3:$B$9,0),1)</f>
        <v>1.0721540861935577</v>
      </c>
      <c r="AJ6" s="72">
        <f>INDEX(Electricities!$C$13:$S$19,MATCH(AJ$3,Electricities!$B$13:$B$19,0),MATCH($C6,Electricities!$C$2:$S$2,0))/INDEX(Electricities!$C$13:$S$19,MATCH(AJ$3,Electricities!$B$13:$B$19,0),1)</f>
        <v>0.90716887253229461</v>
      </c>
      <c r="AK6" s="72">
        <f>INDEX(Electricities!$C$13:$S$19,MATCH(AK$3,Electricities!$B$13:$B$19,0),MATCH($C6,Electricities!$C$2:$S$2,0))/INDEX(Electricities!$C$13:$S$19,MATCH(AK$3,Electricities!$B$13:$B$19,0),1)</f>
        <v>0.99618013386722448</v>
      </c>
      <c r="AL6" s="72">
        <f>INDEX(Electricities!$C$13:$S$19,MATCH(AL$3,Electricities!$B$13:$B$19,0),MATCH($C6,Electricities!$C$2:$S$2,0))/INDEX(Electricities!$C$13:$S$19,MATCH(AL$3,Electricities!$B$13:$B$19,0),1)</f>
        <v>0.93477138456051567</v>
      </c>
      <c r="AM6" s="72">
        <f>INDEX(Electricities!$C$13:$S$19,MATCH(AM$3,Electricities!$B$13:$B$19,0),MATCH($C6,Electricities!$C$2:$S$2,0))/INDEX(Electricities!$C$13:$S$19,MATCH(AM$3,Electricities!$B$13:$B$19,0),1)</f>
        <v>0.83735177012073492</v>
      </c>
      <c r="AN6" s="72">
        <f>INDEX(Electricities!$C$13:$S$19,MATCH(AN$3,Electricities!$B$13:$B$19,0),MATCH($C6,Electricities!$C$2:$S$2,0))/INDEX(Electricities!$C$13:$S$19,MATCH(AN$3,Electricities!$B$13:$B$19,0),1)</f>
        <v>0.89744207389208352</v>
      </c>
      <c r="AO6" s="72">
        <f>INDEX(Electricities!$C$13:$S$19,MATCH(AO$3,Electricities!$B$13:$B$19,0),MATCH($C6,Electricities!$C$2:$S$2,0))/INDEX(Electricities!$C$13:$S$19,MATCH(AO$3,Electricities!$B$13:$B$19,0),1)</f>
        <v>0.87110822537442534</v>
      </c>
      <c r="AP6" s="72">
        <f>INDEX(Electricities!$C$13:$S$19,MATCH(AP$3,Electricities!$B$13:$B$19,0),MATCH($C6,Electricities!$C$2:$S$2,0))/INDEX(Electricities!$C$13:$S$19,MATCH(AP$3,Electricities!$B$13:$B$19,0),1)</f>
        <v>0.9395134045644955</v>
      </c>
    </row>
    <row r="7" spans="3:42" x14ac:dyDescent="0.25">
      <c r="C7" s="12">
        <v>2025</v>
      </c>
      <c r="D7" s="67">
        <v>23502589873850.449</v>
      </c>
      <c r="E7" s="68">
        <f t="shared" si="8"/>
        <v>342770318.66158396</v>
      </c>
      <c r="F7" s="68">
        <f t="shared" si="9"/>
        <v>68566.584077702719</v>
      </c>
      <c r="G7" s="67">
        <v>65655845.983700261</v>
      </c>
      <c r="H7" s="67">
        <v>69515266.659894928</v>
      </c>
      <c r="I7" s="67">
        <v>5640953.4521918977</v>
      </c>
      <c r="J7" s="67">
        <v>13124230.245867163</v>
      </c>
      <c r="K7" s="67">
        <v>84797998.533083543</v>
      </c>
      <c r="L7" s="67">
        <v>37898559.504633576</v>
      </c>
      <c r="M7" s="67">
        <v>66137464.282212548</v>
      </c>
      <c r="N7" s="70">
        <f t="shared" si="10"/>
        <v>1.407874212552797</v>
      </c>
      <c r="O7" s="70">
        <f t="shared" si="11"/>
        <v>1.1176989058625273</v>
      </c>
      <c r="P7" s="70">
        <f t="shared" si="12"/>
        <v>1.259618494004288</v>
      </c>
      <c r="Q7" s="70">
        <f t="shared" si="13"/>
        <v>1.0805630821192223</v>
      </c>
      <c r="R7" s="70">
        <f t="shared" si="14"/>
        <v>1.0787019349648175</v>
      </c>
      <c r="S7" s="70">
        <f t="shared" si="15"/>
        <v>1.1592223779630229</v>
      </c>
      <c r="T7" s="70">
        <f t="shared" si="16"/>
        <v>1.0825718107557745</v>
      </c>
      <c r="U7" s="70">
        <f t="shared" si="17"/>
        <v>1.1079979825739887</v>
      </c>
      <c r="V7" s="70">
        <f t="shared" si="18"/>
        <v>1.1936542896064533</v>
      </c>
      <c r="W7" s="70">
        <f t="shared" si="19"/>
        <v>1.1768486713558171</v>
      </c>
      <c r="X7" s="71"/>
      <c r="Y7" s="72">
        <f>INDEX(RoadRail!$C$10:$S$10,1,MATCH($C7,RoadRail!$C$2:$S$2,0))</f>
        <v>1.3834017597996293</v>
      </c>
      <c r="Z7" s="72">
        <f>INDEX(RoadRail!$C$20:$S$20,1,MATCH($C7,RoadRail!$C$2:$S$2,0))</f>
        <v>1.0197675500853718</v>
      </c>
      <c r="AA7" s="72">
        <f t="shared" si="20"/>
        <v>1.1241977727024326</v>
      </c>
      <c r="AB7" s="72">
        <f t="shared" si="21"/>
        <v>0.90330794081986709</v>
      </c>
      <c r="AC7" s="72">
        <f>INDEX(Electricities!$C$3:$S$9,MATCH(AC$3,Electricities!$B$3:$B$9,0),MATCH($C7,Electricities!$C$2:$S$2,0))/INDEX(Electricities!$C$3:$S$9,MATCH(AC$3,Electricities!$B$3:$B$9,0),1)</f>
        <v>1.050592656901594</v>
      </c>
      <c r="AD7" s="72">
        <f>INDEX(Electricities!$C$3:$S$9,MATCH(AD$3,Electricities!$B$3:$B$9,0),MATCH($C7,Electricities!$C$2:$S$2,0))/INDEX(Electricities!$C$3:$S$9,MATCH(AD$3,Electricities!$B$3:$B$9,0),1)</f>
        <v>1.0872503926736099</v>
      </c>
      <c r="AE7" s="72">
        <f>INDEX(Electricities!$C$3:$S$9,MATCH(AE$3,Electricities!$B$3:$B$9,0),MATCH($C7,Electricities!$C$2:$S$2,0))/INDEX(Electricities!$C$3:$S$9,MATCH(AE$3,Electricities!$B$3:$B$9,0),1)</f>
        <v>1.0554564532872985</v>
      </c>
      <c r="AF7" s="72">
        <f>INDEX(Electricities!$C$3:$S$9,MATCH(AF$3,Electricities!$B$3:$B$9,0),MATCH($C7,Electricities!$C$2:$S$2,0))/INDEX(Electricities!$C$3:$S$9,MATCH(AF$3,Electricities!$B$3:$B$9,0),1)</f>
        <v>1.0722579381770967</v>
      </c>
      <c r="AG7" s="72">
        <f>INDEX(Electricities!$C$3:$S$9,MATCH(AG$3,Electricities!$B$3:$B$9,0),MATCH($C7,Electricities!$C$2:$S$2,0))/INDEX(Electricities!$C$3:$S$9,MATCH(AG$3,Electricities!$B$3:$B$9,0),1)</f>
        <v>1.1921690373260754</v>
      </c>
      <c r="AH7" s="72">
        <f>INDEX(Electricities!$C$3:$S$9,MATCH(AH$3,Electricities!$B$3:$B$9,0),MATCH($C7,Electricities!$C$2:$S$2,0))/INDEX(Electricities!$C$3:$S$9,MATCH(AH$3,Electricities!$B$3:$B$9,0),1)</f>
        <v>1.2826595297614798</v>
      </c>
      <c r="AI7" s="72">
        <f>INDEX(Electricities!$C$3:$S$9,MATCH(AI$3,Electricities!$B$3:$B$9,0),MATCH($C7,Electricities!$C$2:$S$2,0))/INDEX(Electricities!$C$3:$S$9,MATCH(AI$3,Electricities!$B$3:$B$9,0),1)</f>
        <v>1.1289984007898746</v>
      </c>
      <c r="AJ7" s="72">
        <f>INDEX(Electricities!$C$13:$S$19,MATCH(AJ$3,Electricities!$B$13:$B$19,0),MATCH($C7,Electricities!$C$2:$S$2,0))/INDEX(Electricities!$C$13:$S$19,MATCH(AJ$3,Electricities!$B$13:$B$19,0),1)</f>
        <v>0.91746570596756782</v>
      </c>
      <c r="AK7" s="72">
        <f>INDEX(Electricities!$C$13:$S$19,MATCH(AK$3,Electricities!$B$13:$B$19,0),MATCH($C7,Electricities!$C$2:$S$2,0))/INDEX(Electricities!$C$13:$S$19,MATCH(AK$3,Electricities!$B$13:$B$19,0),1)</f>
        <v>1.0044432458982335</v>
      </c>
      <c r="AL7" s="72">
        <f>INDEX(Electricities!$C$13:$S$19,MATCH(AL$3,Electricities!$B$13:$B$19,0),MATCH($C7,Electricities!$C$2:$S$2,0))/INDEX(Electricities!$C$13:$S$19,MATCH(AL$3,Electricities!$B$13:$B$19,0),1)</f>
        <v>0.96523172447203565</v>
      </c>
      <c r="AM7" s="72">
        <f>INDEX(Electricities!$C$13:$S$19,MATCH(AM$3,Electricities!$B$13:$B$19,0),MATCH($C7,Electricities!$C$2:$S$2,0))/INDEX(Electricities!$C$13:$S$19,MATCH(AM$3,Electricities!$B$13:$B$19,0),1)</f>
        <v>0.70302614211653802</v>
      </c>
      <c r="AN7" s="72">
        <f>INDEX(Electricities!$C$13:$S$19,MATCH(AN$3,Electricities!$B$13:$B$19,0),MATCH($C7,Electricities!$C$2:$S$2,0))/INDEX(Electricities!$C$13:$S$19,MATCH(AN$3,Electricities!$B$13:$B$19,0),1)</f>
        <v>0.90313104819687373</v>
      </c>
      <c r="AO7" s="72">
        <f>INDEX(Electricities!$C$13:$S$19,MATCH(AO$3,Electricities!$B$13:$B$19,0),MATCH($C7,Electricities!$C$2:$S$2,0))/INDEX(Electricities!$C$13:$S$19,MATCH(AO$3,Electricities!$B$13:$B$19,0),1)</f>
        <v>0.87903875758137873</v>
      </c>
      <c r="AP7" s="72">
        <f>INDEX(Electricities!$C$13:$S$19,MATCH(AP$3,Electricities!$B$13:$B$19,0),MATCH($C7,Electricities!$C$2:$S$2,0))/INDEX(Electricities!$C$13:$S$19,MATCH(AP$3,Electricities!$B$13:$B$19,0),1)</f>
        <v>0.95081896150644263</v>
      </c>
    </row>
    <row r="8" spans="3:42" x14ac:dyDescent="0.25">
      <c r="C8" s="12">
        <v>2030</v>
      </c>
      <c r="D8" s="67">
        <v>26191153348360.84</v>
      </c>
      <c r="E8" s="68">
        <f t="shared" si="8"/>
        <v>353379112.84503698</v>
      </c>
      <c r="F8" s="68">
        <f t="shared" si="9"/>
        <v>74116.302849642743</v>
      </c>
      <c r="G8" s="67">
        <v>66987744.710937425</v>
      </c>
      <c r="H8" s="67">
        <v>70975809.202397451</v>
      </c>
      <c r="I8" s="67">
        <v>5863187.5552489413</v>
      </c>
      <c r="J8" s="67">
        <v>13399008.289371639</v>
      </c>
      <c r="K8" s="67">
        <v>87135476.837118894</v>
      </c>
      <c r="L8" s="67">
        <v>39793578.743841544</v>
      </c>
      <c r="M8" s="67">
        <v>69224307.506121099</v>
      </c>
      <c r="N8" s="70">
        <f t="shared" si="10"/>
        <v>1.5689270669357087</v>
      </c>
      <c r="O8" s="70">
        <f t="shared" si="11"/>
        <v>1.152291859236279</v>
      </c>
      <c r="P8" s="70">
        <f t="shared" si="12"/>
        <v>1.3615709026839511</v>
      </c>
      <c r="Q8" s="70">
        <f t="shared" si="13"/>
        <v>1.1024834545127387</v>
      </c>
      <c r="R8" s="70">
        <f t="shared" si="14"/>
        <v>1.1013658783314457</v>
      </c>
      <c r="S8" s="70">
        <f t="shared" si="15"/>
        <v>1.2048917399943941</v>
      </c>
      <c r="T8" s="70">
        <f t="shared" si="16"/>
        <v>1.1052372896859572</v>
      </c>
      <c r="U8" s="70">
        <f t="shared" si="17"/>
        <v>1.1385402275559997</v>
      </c>
      <c r="V8" s="70">
        <f t="shared" si="18"/>
        <v>1.2533398785400058</v>
      </c>
      <c r="W8" s="70">
        <f t="shared" si="19"/>
        <v>1.231775895829367</v>
      </c>
      <c r="X8" s="71"/>
      <c r="Y8" s="72">
        <f>INDEX(RoadRail!$C$10:$S$10,1,MATCH($C8,RoadRail!$C$2:$S$2,0))</f>
        <v>1.5347914429195662</v>
      </c>
      <c r="Z8" s="72">
        <f>INDEX(RoadRail!$C$20:$S$20,1,MATCH($C8,RoadRail!$C$2:$S$2,0))</f>
        <v>1.0315485372432658</v>
      </c>
      <c r="AA8" s="72">
        <f t="shared" si="20"/>
        <v>1.1510754062767476</v>
      </c>
      <c r="AB8" s="72">
        <f t="shared" si="21"/>
        <v>0.90244055438938475</v>
      </c>
      <c r="AC8" s="72">
        <f>INDEX(Electricities!$C$3:$S$9,MATCH(AC$3,Electricities!$B$3:$B$9,0),MATCH($C8,Electricities!$C$2:$S$2,0))/INDEX(Electricities!$C$3:$S$9,MATCH(AC$3,Electricities!$B$3:$B$9,0),1)</f>
        <v>1.050592656901594</v>
      </c>
      <c r="AD8" s="72">
        <f>INDEX(Electricities!$C$3:$S$9,MATCH(AD$3,Electricities!$B$3:$B$9,0),MATCH($C8,Electricities!$C$2:$S$2,0))/INDEX(Electricities!$C$3:$S$9,MATCH(AD$3,Electricities!$B$3:$B$9,0),1)</f>
        <v>1.0872503926736099</v>
      </c>
      <c r="AE8" s="72">
        <f>INDEX(Electricities!$C$3:$S$9,MATCH(AE$3,Electricities!$B$3:$B$9,0),MATCH($C8,Electricities!$C$2:$S$2,0))/INDEX(Electricities!$C$3:$S$9,MATCH(AE$3,Electricities!$B$3:$B$9,0),1)</f>
        <v>1.0825808488103603</v>
      </c>
      <c r="AF8" s="72">
        <f>INDEX(Electricities!$C$3:$S$9,MATCH(AF$3,Electricities!$B$3:$B$9,0),MATCH($C8,Electricities!$C$2:$S$2,0))/INDEX(Electricities!$C$3:$S$9,MATCH(AF$3,Electricities!$B$3:$B$9,0),1)</f>
        <v>1.1038990499420753</v>
      </c>
      <c r="AG8" s="72">
        <f>INDEX(Electricities!$C$3:$S$9,MATCH(AG$3,Electricities!$B$3:$B$9,0),MATCH($C8,Electricities!$C$2:$S$2,0))/INDEX(Electricities!$C$3:$S$9,MATCH(AG$3,Electricities!$B$3:$B$9,0),1)</f>
        <v>1.2120219880835059</v>
      </c>
      <c r="AH8" s="72">
        <f>INDEX(Electricities!$C$3:$S$9,MATCH(AH$3,Electricities!$B$3:$B$9,0),MATCH($C8,Electricities!$C$2:$S$2,0))/INDEX(Electricities!$C$3:$S$9,MATCH(AH$3,Electricities!$B$3:$B$9,0),1)</f>
        <v>1.341041528078736</v>
      </c>
      <c r="AI8" s="72">
        <f>INDEX(Electricities!$C$3:$S$9,MATCH(AI$3,Electricities!$B$3:$B$9,0),MATCH($C8,Electricities!$C$2:$S$2,0))/INDEX(Electricities!$C$3:$S$9,MATCH(AI$3,Electricities!$B$3:$B$9,0),1)</f>
        <v>1.1801413794473516</v>
      </c>
      <c r="AJ8" s="72">
        <f>INDEX(Electricities!$C$13:$S$19,MATCH(AJ$3,Electricities!$B$13:$B$19,0),MATCH($C8,Electricities!$C$2:$S$2,0))/INDEX(Electricities!$C$13:$S$19,MATCH(AJ$3,Electricities!$B$13:$B$19,0),1)</f>
        <v>0.9187176374735524</v>
      </c>
      <c r="AK8" s="72">
        <f>INDEX(Electricities!$C$13:$S$19,MATCH(AK$3,Electricities!$B$13:$B$19,0),MATCH($C8,Electricities!$C$2:$S$2,0))/INDEX(Electricities!$C$13:$S$19,MATCH(AK$3,Electricities!$B$13:$B$19,0),1)</f>
        <v>1.0077292130792777</v>
      </c>
      <c r="AL8" s="72">
        <f>INDEX(Electricities!$C$13:$S$19,MATCH(AL$3,Electricities!$B$13:$B$19,0),MATCH($C8,Electricities!$C$2:$S$2,0))/INDEX(Electricities!$C$13:$S$19,MATCH(AL$3,Electricities!$B$13:$B$19,0),1)</f>
        <v>0.97528158125412256</v>
      </c>
      <c r="AM8" s="72">
        <f>INDEX(Electricities!$C$13:$S$19,MATCH(AM$3,Electricities!$B$13:$B$19,0),MATCH($C8,Electricities!$C$2:$S$2,0))/INDEX(Electricities!$C$13:$S$19,MATCH(AM$3,Electricities!$B$13:$B$19,0),1)</f>
        <v>0.69936415777179051</v>
      </c>
      <c r="AN8" s="72">
        <f>INDEX(Electricities!$C$13:$S$19,MATCH(AN$3,Electricities!$B$13:$B$19,0),MATCH($C8,Electricities!$C$2:$S$2,0))/INDEX(Electricities!$C$13:$S$19,MATCH(AN$3,Electricities!$B$13:$B$19,0),1)</f>
        <v>0.89501268383482979</v>
      </c>
      <c r="AO8" s="72">
        <f>INDEX(Electricities!$C$13:$S$19,MATCH(AO$3,Electricities!$B$13:$B$19,0),MATCH($C8,Electricities!$C$2:$S$2,0))/INDEX(Electricities!$C$13:$S$19,MATCH(AO$3,Electricities!$B$13:$B$19,0),1)</f>
        <v>0.86810764968290299</v>
      </c>
      <c r="AP8" s="72">
        <f>INDEX(Electricities!$C$13:$S$19,MATCH(AP$3,Electricities!$B$13:$B$19,0),MATCH($C8,Electricities!$C$2:$S$2,0))/INDEX(Electricities!$C$13:$S$19,MATCH(AP$3,Electricities!$B$13:$B$19,0),1)</f>
        <v>0.95287095762921747</v>
      </c>
    </row>
    <row r="9" spans="3:42" x14ac:dyDescent="0.25">
      <c r="C9" s="12">
        <v>2035</v>
      </c>
      <c r="D9" s="67">
        <v>28914759604411.27</v>
      </c>
      <c r="E9" s="68">
        <f t="shared" si="8"/>
        <v>362816644.8648954</v>
      </c>
      <c r="F9" s="68">
        <f t="shared" si="9"/>
        <v>79695.240043847662</v>
      </c>
      <c r="G9" s="67">
        <v>67985078.705480009</v>
      </c>
      <c r="H9" s="67">
        <v>72264292.958771333</v>
      </c>
      <c r="I9" s="67">
        <v>6050736.5589408251</v>
      </c>
      <c r="J9" s="67">
        <v>13622298.043896599</v>
      </c>
      <c r="K9" s="67">
        <v>89177634.039794385</v>
      </c>
      <c r="L9" s="67">
        <v>41541842.120709233</v>
      </c>
      <c r="M9" s="67">
        <v>72174762.437303066</v>
      </c>
      <c r="N9" s="70">
        <f t="shared" si="10"/>
        <v>1.7320790869310549</v>
      </c>
      <c r="O9" s="70">
        <f t="shared" si="11"/>
        <v>1.1830655833260029</v>
      </c>
      <c r="P9" s="70">
        <f t="shared" si="12"/>
        <v>1.4640600752340263</v>
      </c>
      <c r="Q9" s="70">
        <f t="shared" si="13"/>
        <v>1.1188975647705328</v>
      </c>
      <c r="R9" s="70">
        <f t="shared" si="14"/>
        <v>1.1213599024926606</v>
      </c>
      <c r="S9" s="70">
        <f t="shared" si="15"/>
        <v>1.2434332744861958</v>
      </c>
      <c r="T9" s="70">
        <f t="shared" si="16"/>
        <v>1.1236556798963409</v>
      </c>
      <c r="U9" s="70">
        <f t="shared" si="17"/>
        <v>1.1652237118339994</v>
      </c>
      <c r="V9" s="70">
        <f t="shared" si="18"/>
        <v>1.3084032399562846</v>
      </c>
      <c r="W9" s="70">
        <f t="shared" si="19"/>
        <v>1.2842762298433907</v>
      </c>
      <c r="X9" s="71"/>
      <c r="Y9" s="72">
        <f>INDEX(RoadRail!$C$10:$S$10,1,MATCH($C9,RoadRail!$C$2:$S$2,0))</f>
        <v>1.6881543417151914</v>
      </c>
      <c r="Z9" s="72">
        <f>INDEX(RoadRail!$C$20:$S$20,1,MATCH($C9,RoadRail!$C$2:$S$2,0))</f>
        <v>1.0559177172347918</v>
      </c>
      <c r="AA9" s="72">
        <f t="shared" si="20"/>
        <v>1.1932982415873332</v>
      </c>
      <c r="AB9" s="72">
        <f t="shared" si="21"/>
        <v>0.91413006054608759</v>
      </c>
      <c r="AC9" s="72">
        <f>INDEX(Electricities!$C$3:$S$9,MATCH(AC$3,Electricities!$B$3:$B$9,0),MATCH($C9,Electricities!$C$2:$S$2,0))/INDEX(Electricities!$C$3:$S$9,MATCH(AC$3,Electricities!$B$3:$B$9,0),1)</f>
        <v>1.050592656901594</v>
      </c>
      <c r="AD9" s="72">
        <f>INDEX(Electricities!$C$3:$S$9,MATCH(AD$3,Electricities!$B$3:$B$9,0),MATCH($C9,Electricities!$C$2:$S$2,0))/INDEX(Electricities!$C$3:$S$9,MATCH(AD$3,Electricities!$B$3:$B$9,0),1)</f>
        <v>1.0872503926736099</v>
      </c>
      <c r="AE9" s="72">
        <f>INDEX(Electricities!$C$3:$S$9,MATCH(AE$3,Electricities!$B$3:$B$9,0),MATCH($C9,Electricities!$C$2:$S$2,0))/INDEX(Electricities!$C$3:$S$9,MATCH(AE$3,Electricities!$B$3:$B$9,0),1)</f>
        <v>1.1390350703725762</v>
      </c>
      <c r="AF9" s="72">
        <f>INDEX(Electricities!$C$3:$S$9,MATCH(AF$3,Electricities!$B$3:$B$9,0),MATCH($C9,Electricities!$C$2:$S$2,0))/INDEX(Electricities!$C$3:$S$9,MATCH(AF$3,Electricities!$B$3:$B$9,0),1)</f>
        <v>1.155063491674698</v>
      </c>
      <c r="AG9" s="72">
        <f>INDEX(Electricities!$C$3:$S$9,MATCH(AG$3,Electricities!$B$3:$B$9,0),MATCH($C9,Electricities!$C$2:$S$2,0))/INDEX(Electricities!$C$3:$S$9,MATCH(AG$3,Electricities!$B$3:$B$9,0),1)</f>
        <v>1.2512520642401903</v>
      </c>
      <c r="AH9" s="72">
        <f>INDEX(Electricities!$C$3:$S$9,MATCH(AH$3,Electricities!$B$3:$B$9,0),MATCH($C9,Electricities!$C$2:$S$2,0))/INDEX(Electricities!$C$3:$S$9,MATCH(AH$3,Electricities!$B$3:$B$9,0),1)</f>
        <v>1.4142719611978425</v>
      </c>
      <c r="AI9" s="72">
        <f>INDEX(Electricities!$C$3:$S$9,MATCH(AI$3,Electricities!$B$3:$B$9,0),MATCH($C9,Electricities!$C$2:$S$2,0))/INDEX(Electricities!$C$3:$S$9,MATCH(AI$3,Electricities!$B$3:$B$9,0),1)</f>
        <v>1.2556220540508227</v>
      </c>
      <c r="AJ9" s="72">
        <f>INDEX(Electricities!$C$13:$S$19,MATCH(AJ$3,Electricities!$B$13:$B$19,0),MATCH($C9,Electricities!$C$2:$S$2,0))/INDEX(Electricities!$C$13:$S$19,MATCH(AJ$3,Electricities!$B$13:$B$19,0),1)</f>
        <v>0.91793990851437668</v>
      </c>
      <c r="AK9" s="72">
        <f>INDEX(Electricities!$C$13:$S$19,MATCH(AK$3,Electricities!$B$13:$B$19,0),MATCH($C9,Electricities!$C$2:$S$2,0))/INDEX(Electricities!$C$13:$S$19,MATCH(AK$3,Electricities!$B$13:$B$19,0),1)</f>
        <v>1.0144551679670792</v>
      </c>
      <c r="AL9" s="72">
        <f>INDEX(Electricities!$C$13:$S$19,MATCH(AL$3,Electricities!$B$13:$B$19,0),MATCH($C9,Electricities!$C$2:$S$2,0))/INDEX(Electricities!$C$13:$S$19,MATCH(AL$3,Electricities!$B$13:$B$19,0),1)</f>
        <v>1.0208724507059608</v>
      </c>
      <c r="AM9" s="72">
        <f>INDEX(Electricities!$C$13:$S$19,MATCH(AM$3,Electricities!$B$13:$B$19,0),MATCH($C9,Electricities!$C$2:$S$2,0))/INDEX(Electricities!$C$13:$S$19,MATCH(AM$3,Electricities!$B$13:$B$19,0),1)</f>
        <v>0.69926949770682989</v>
      </c>
      <c r="AN9" s="72">
        <f>INDEX(Electricities!$C$13:$S$19,MATCH(AN$3,Electricities!$B$13:$B$19,0),MATCH($C9,Electricities!$C$2:$S$2,0))/INDEX(Electricities!$C$13:$S$19,MATCH(AN$3,Electricities!$B$13:$B$19,0),1)</f>
        <v>0.89301219745301685</v>
      </c>
      <c r="AO9" s="72">
        <f>INDEX(Electricities!$C$13:$S$19,MATCH(AO$3,Electricities!$B$13:$B$19,0),MATCH($C9,Electricities!$C$2:$S$2,0))/INDEX(Electricities!$C$13:$S$19,MATCH(AO$3,Electricities!$B$13:$B$19,0),1)</f>
        <v>0.88171141614838655</v>
      </c>
      <c r="AP9" s="72">
        <f>INDEX(Electricities!$C$13:$S$19,MATCH(AP$3,Electricities!$B$13:$B$19,0),MATCH($C9,Electricities!$C$2:$S$2,0))/INDEX(Electricities!$C$13:$S$19,MATCH(AP$3,Electricities!$B$13:$B$19,0),1)</f>
        <v>0.97164978532696333</v>
      </c>
    </row>
    <row r="10" spans="3:42" x14ac:dyDescent="0.25">
      <c r="C10" s="12">
        <v>2040</v>
      </c>
      <c r="D10" s="67">
        <v>32112407174002.402</v>
      </c>
      <c r="E10" s="68">
        <f t="shared" si="8"/>
        <v>371260068.65729803</v>
      </c>
      <c r="F10" s="68">
        <f t="shared" si="9"/>
        <v>86495.72061477114</v>
      </c>
      <c r="G10" s="67">
        <v>68741241.363280728</v>
      </c>
      <c r="H10" s="67">
        <v>73411923.042191371</v>
      </c>
      <c r="I10" s="67">
        <v>6214809.4297403833</v>
      </c>
      <c r="J10" s="67">
        <v>13805065.468756676</v>
      </c>
      <c r="K10" s="67">
        <v>90996053.97751753</v>
      </c>
      <c r="L10" s="67">
        <v>43133590.589308172</v>
      </c>
      <c r="M10" s="67">
        <v>74957384.786503151</v>
      </c>
      <c r="N10" s="70">
        <f t="shared" si="10"/>
        <v>1.9236275749157083</v>
      </c>
      <c r="O10" s="70">
        <f t="shared" si="11"/>
        <v>1.2105977383018232</v>
      </c>
      <c r="P10" s="70">
        <f t="shared" si="12"/>
        <v>1.5889898965234268</v>
      </c>
      <c r="Q10" s="70">
        <f t="shared" si="13"/>
        <v>1.1313424802210086</v>
      </c>
      <c r="R10" s="70">
        <f t="shared" si="14"/>
        <v>1.1391682322465511</v>
      </c>
      <c r="S10" s="70">
        <f t="shared" si="15"/>
        <v>1.2771504368523521</v>
      </c>
      <c r="T10" s="70">
        <f t="shared" si="16"/>
        <v>1.1387315249837318</v>
      </c>
      <c r="U10" s="70">
        <f t="shared" si="17"/>
        <v>1.1889837728887835</v>
      </c>
      <c r="V10" s="70">
        <f t="shared" si="18"/>
        <v>1.3585370026204124</v>
      </c>
      <c r="W10" s="70">
        <f t="shared" si="19"/>
        <v>1.3337901543653177</v>
      </c>
      <c r="X10" s="71"/>
      <c r="Y10" s="72">
        <f>INDEX(RoadRail!$C$10:$S$10,1,MATCH($C10,RoadRail!$C$2:$S$2,0))</f>
        <v>1.8682099204207656</v>
      </c>
      <c r="Z10" s="72">
        <f>INDEX(RoadRail!$C$20:$S$20,1,MATCH($C10,RoadRail!$C$2:$S$2,0))</f>
        <v>1.0590821459064093</v>
      </c>
      <c r="AA10" s="72">
        <f t="shared" si="20"/>
        <v>1.2430623490479376</v>
      </c>
      <c r="AB10" s="72">
        <f t="shared" si="21"/>
        <v>0.93681405125993822</v>
      </c>
      <c r="AC10" s="72">
        <f>INDEX(Electricities!$C$3:$S$9,MATCH(AC$3,Electricities!$B$3:$B$9,0),MATCH($C10,Electricities!$C$2:$S$2,0))/INDEX(Electricities!$C$3:$S$9,MATCH(AC$3,Electricities!$B$3:$B$9,0),1)</f>
        <v>1.050592656901594</v>
      </c>
      <c r="AD10" s="72">
        <f>INDEX(Electricities!$C$3:$S$9,MATCH(AD$3,Electricities!$B$3:$B$9,0),MATCH($C10,Electricities!$C$2:$S$2,0))/INDEX(Electricities!$C$3:$S$9,MATCH(AD$3,Electricities!$B$3:$B$9,0),1)</f>
        <v>1.0872503926736099</v>
      </c>
      <c r="AE10" s="72">
        <f>INDEX(Electricities!$C$3:$S$9,MATCH(AE$3,Electricities!$B$3:$B$9,0),MATCH($C10,Electricities!$C$2:$S$2,0))/INDEX(Electricities!$C$3:$S$9,MATCH(AE$3,Electricities!$B$3:$B$9,0),1)</f>
        <v>1.2028922965351565</v>
      </c>
      <c r="AF10" s="72">
        <f>INDEX(Electricities!$C$3:$S$9,MATCH(AF$3,Electricities!$B$3:$B$9,0),MATCH($C10,Electricities!$C$2:$S$2,0))/INDEX(Electricities!$C$3:$S$9,MATCH(AF$3,Electricities!$B$3:$B$9,0),1)</f>
        <v>1.2178276379180246</v>
      </c>
      <c r="AG10" s="72">
        <f>INDEX(Electricities!$C$3:$S$9,MATCH(AG$3,Electricities!$B$3:$B$9,0),MATCH($C10,Electricities!$C$2:$S$2,0))/INDEX(Electricities!$C$3:$S$9,MATCH(AG$3,Electricities!$B$3:$B$9,0),1)</f>
        <v>1.3011562444354698</v>
      </c>
      <c r="AH10" s="72">
        <f>INDEX(Electricities!$C$3:$S$9,MATCH(AH$3,Electricities!$B$3:$B$9,0),MATCH($C10,Electricities!$C$2:$S$2,0))/INDEX(Electricities!$C$3:$S$9,MATCH(AH$3,Electricities!$B$3:$B$9,0),1)</f>
        <v>1.4934659334638285</v>
      </c>
      <c r="AI10" s="72">
        <f>INDEX(Electricities!$C$3:$S$9,MATCH(AI$3,Electricities!$B$3:$B$9,0),MATCH($C10,Electricities!$C$2:$S$2,0))/INDEX(Electricities!$C$3:$S$9,MATCH(AI$3,Electricities!$B$3:$B$9,0),1)</f>
        <v>1.3482512814078786</v>
      </c>
      <c r="AJ10" s="72">
        <f>INDEX(Electricities!$C$13:$S$19,MATCH(AJ$3,Electricities!$B$13:$B$19,0),MATCH($C10,Electricities!$C$2:$S$2,0))/INDEX(Electricities!$C$13:$S$19,MATCH(AJ$3,Electricities!$B$13:$B$19,0),1)</f>
        <v>0.93668053724340694</v>
      </c>
      <c r="AK10" s="72">
        <f>INDEX(Electricities!$C$13:$S$19,MATCH(AK$3,Electricities!$B$13:$B$19,0),MATCH($C10,Electricities!$C$2:$S$2,0))/INDEX(Electricities!$C$13:$S$19,MATCH(AK$3,Electricities!$B$13:$B$19,0),1)</f>
        <v>1.0202768056303582</v>
      </c>
      <c r="AL10" s="72">
        <f>INDEX(Electricities!$C$13:$S$19,MATCH(AL$3,Electricities!$B$13:$B$19,0),MATCH($C10,Electricities!$C$2:$S$2,0))/INDEX(Electricities!$C$13:$S$19,MATCH(AL$3,Electricities!$B$13:$B$19,0),1)</f>
        <v>1.0719429883351561</v>
      </c>
      <c r="AM10" s="72">
        <f>INDEX(Electricities!$C$13:$S$19,MATCH(AM$3,Electricities!$B$13:$B$19,0),MATCH($C10,Electricities!$C$2:$S$2,0))/INDEX(Electricities!$C$13:$S$19,MATCH(AM$3,Electricities!$B$13:$B$19,0),1)</f>
        <v>0.74243553293215181</v>
      </c>
      <c r="AN10" s="72">
        <f>INDEX(Electricities!$C$13:$S$19,MATCH(AN$3,Electricities!$B$13:$B$19,0),MATCH($C10,Electricities!$C$2:$S$2,0))/INDEX(Electricities!$C$13:$S$19,MATCH(AN$3,Electricities!$B$13:$B$19,0),1)</f>
        <v>0.88479199972396572</v>
      </c>
      <c r="AO10" s="72">
        <f>INDEX(Electricities!$C$13:$S$19,MATCH(AO$3,Electricities!$B$13:$B$19,0),MATCH($C10,Electricities!$C$2:$S$2,0))/INDEX(Electricities!$C$13:$S$19,MATCH(AO$3,Electricities!$B$13:$B$19,0),1)</f>
        <v>0.89660863650148626</v>
      </c>
      <c r="AP10" s="72">
        <f>INDEX(Electricities!$C$13:$S$19,MATCH(AP$3,Electricities!$B$13:$B$19,0),MATCH($C10,Electricities!$C$2:$S$2,0))/INDEX(Electricities!$C$13:$S$19,MATCH(AP$3,Electricities!$B$13:$B$19,0),1)</f>
        <v>1.0049618584530426</v>
      </c>
    </row>
    <row r="11" spans="3:42" x14ac:dyDescent="0.25">
      <c r="C11" s="12">
        <v>2045</v>
      </c>
      <c r="D11" s="67">
        <v>35194683105092.797</v>
      </c>
      <c r="E11" s="68">
        <f t="shared" si="8"/>
        <v>378916029.04912621</v>
      </c>
      <c r="F11" s="68">
        <f t="shared" si="9"/>
        <v>92882.53968408877</v>
      </c>
      <c r="G11" s="67">
        <v>69343597.786754861</v>
      </c>
      <c r="H11" s="67">
        <v>74455787.549113512</v>
      </c>
      <c r="I11" s="67">
        <v>6361549.6386572523</v>
      </c>
      <c r="J11" s="67">
        <v>13960223.761553086</v>
      </c>
      <c r="K11" s="67">
        <v>92638619.135670841</v>
      </c>
      <c r="L11" s="67">
        <v>44583572.494625993</v>
      </c>
      <c r="M11" s="67">
        <v>77572678.682750687</v>
      </c>
      <c r="N11" s="70">
        <f t="shared" si="10"/>
        <v>2.1082649626523899</v>
      </c>
      <c r="O11" s="70">
        <f t="shared" si="11"/>
        <v>1.2355621476669221</v>
      </c>
      <c r="P11" s="70">
        <f t="shared" si="12"/>
        <v>1.706320452300492</v>
      </c>
      <c r="Q11" s="70">
        <f t="shared" si="13"/>
        <v>1.1412560546138373</v>
      </c>
      <c r="R11" s="70">
        <f t="shared" si="14"/>
        <v>1.1553663814814101</v>
      </c>
      <c r="S11" s="70">
        <f t="shared" si="15"/>
        <v>1.3073057174028955</v>
      </c>
      <c r="T11" s="70">
        <f t="shared" si="16"/>
        <v>1.1515299894147621</v>
      </c>
      <c r="U11" s="70">
        <f t="shared" si="17"/>
        <v>1.2104460587087742</v>
      </c>
      <c r="V11" s="70">
        <f t="shared" si="18"/>
        <v>1.4042056808962382</v>
      </c>
      <c r="W11" s="70">
        <f t="shared" si="19"/>
        <v>1.3803266398566683</v>
      </c>
      <c r="X11" s="71"/>
      <c r="Y11" s="72">
        <f>INDEX(RoadRail!$C$10:$S$10,1,MATCH($C11,RoadRail!$C$2:$S$2,0))</f>
        <v>2.0417690648932449</v>
      </c>
      <c r="Z11" s="72">
        <f>INDEX(RoadRail!$C$20:$S$20,1,MATCH($C11,RoadRail!$C$2:$S$2,0))</f>
        <v>1.0652986497195616</v>
      </c>
      <c r="AA11" s="72">
        <f t="shared" si="20"/>
        <v>1.2941440723906812</v>
      </c>
      <c r="AB11" s="72">
        <f t="shared" si="21"/>
        <v>0.94609477592071889</v>
      </c>
      <c r="AC11" s="72">
        <f>INDEX(Electricities!$C$3:$S$9,MATCH(AC$3,Electricities!$B$3:$B$9,0),MATCH($C11,Electricities!$C$2:$S$2,0))/INDEX(Electricities!$C$3:$S$9,MATCH(AC$3,Electricities!$B$3:$B$9,0),1)</f>
        <v>1.050592656901594</v>
      </c>
      <c r="AD11" s="72">
        <f>INDEX(Electricities!$C$3:$S$9,MATCH(AD$3,Electricities!$B$3:$B$9,0),MATCH($C11,Electricities!$C$2:$S$2,0))/INDEX(Electricities!$C$3:$S$9,MATCH(AD$3,Electricities!$B$3:$B$9,0),1)</f>
        <v>1.0872503926736099</v>
      </c>
      <c r="AE11" s="72">
        <f>INDEX(Electricities!$C$3:$S$9,MATCH(AE$3,Electricities!$B$3:$B$9,0),MATCH($C11,Electricities!$C$2:$S$2,0))/INDEX(Electricities!$C$3:$S$9,MATCH(AE$3,Electricities!$B$3:$B$9,0),1)</f>
        <v>1.2673907218708056</v>
      </c>
      <c r="AF11" s="72">
        <f>INDEX(Electricities!$C$3:$S$9,MATCH(AF$3,Electricities!$B$3:$B$9,0),MATCH($C11,Electricities!$C$2:$S$2,0))/INDEX(Electricities!$C$3:$S$9,MATCH(AF$3,Electricities!$B$3:$B$9,0),1)</f>
        <v>1.2783566458385385</v>
      </c>
      <c r="AG11" s="72">
        <f>INDEX(Electricities!$C$3:$S$9,MATCH(AG$3,Electricities!$B$3:$B$9,0),MATCH($C11,Electricities!$C$2:$S$2,0))/INDEX(Electricities!$C$3:$S$9,MATCH(AG$3,Electricities!$B$3:$B$9,0),1)</f>
        <v>1.3538984289602132</v>
      </c>
      <c r="AH11" s="72">
        <f>INDEX(Electricities!$C$3:$S$9,MATCH(AH$3,Electricities!$B$3:$B$9,0),MATCH($C11,Electricities!$C$2:$S$2,0))/INDEX(Electricities!$C$3:$S$9,MATCH(AH$3,Electricities!$B$3:$B$9,0),1)</f>
        <v>1.5750208075208172</v>
      </c>
      <c r="AI11" s="72">
        <f>INDEX(Electricities!$C$3:$S$9,MATCH(AI$3,Electricities!$B$3:$B$9,0),MATCH($C11,Electricities!$C$2:$S$2,0))/INDEX(Electricities!$C$3:$S$9,MATCH(AI$3,Electricities!$B$3:$B$9,0),1)</f>
        <v>1.4464988529691902</v>
      </c>
      <c r="AJ11" s="72">
        <f>INDEX(Electricities!$C$13:$S$19,MATCH(AJ$3,Electricities!$B$13:$B$19,0),MATCH($C11,Electricities!$C$2:$S$2,0))/INDEX(Electricities!$C$13:$S$19,MATCH(AJ$3,Electricities!$B$13:$B$19,0),1)</f>
        <v>0.94740882188893061</v>
      </c>
      <c r="AK11" s="72">
        <f>INDEX(Electricities!$C$13:$S$19,MATCH(AK$3,Electricities!$B$13:$B$19,0),MATCH($C11,Electricities!$C$2:$S$2,0))/INDEX(Electricities!$C$13:$S$19,MATCH(AK$3,Electricities!$B$13:$B$19,0),1)</f>
        <v>1.0293603639328734</v>
      </c>
      <c r="AL11" s="72">
        <f>INDEX(Electricities!$C$13:$S$19,MATCH(AL$3,Electricities!$B$13:$B$19,0),MATCH($C11,Electricities!$C$2:$S$2,0))/INDEX(Electricities!$C$13:$S$19,MATCH(AL$3,Electricities!$B$13:$B$19,0),1)</f>
        <v>1.0985471252260335</v>
      </c>
      <c r="AM11" s="72">
        <f>INDEX(Electricities!$C$13:$S$19,MATCH(AM$3,Electricities!$B$13:$B$19,0),MATCH($C11,Electricities!$C$2:$S$2,0))/INDEX(Electricities!$C$13:$S$19,MATCH(AM$3,Electricities!$B$13:$B$19,0),1)</f>
        <v>0.71264277859197567</v>
      </c>
      <c r="AN11" s="72">
        <f>INDEX(Electricities!$C$13:$S$19,MATCH(AN$3,Electricities!$B$13:$B$19,0),MATCH($C11,Electricities!$C$2:$S$2,0))/INDEX(Electricities!$C$13:$S$19,MATCH(AN$3,Electricities!$B$13:$B$19,0),1)</f>
        <v>0.88370579809355965</v>
      </c>
      <c r="AO11" s="72">
        <f>INDEX(Electricities!$C$13:$S$19,MATCH(AO$3,Electricities!$B$13:$B$19,0),MATCH($C11,Electricities!$C$2:$S$2,0))/INDEX(Electricities!$C$13:$S$19,MATCH(AO$3,Electricities!$B$13:$B$19,0),1)</f>
        <v>0.90898964795339987</v>
      </c>
      <c r="AP11" s="72">
        <f>INDEX(Electricities!$C$13:$S$19,MATCH(AP$3,Electricities!$B$13:$B$19,0),MATCH($C11,Electricities!$C$2:$S$2,0))/INDEX(Electricities!$C$13:$S$19,MATCH(AP$3,Electricities!$B$13:$B$19,0),1)</f>
        <v>1.0420088957582598</v>
      </c>
    </row>
    <row r="12" spans="3:42" x14ac:dyDescent="0.25">
      <c r="C12" s="12">
        <v>2050</v>
      </c>
      <c r="D12" s="67">
        <v>38477618934387.133</v>
      </c>
      <c r="E12" s="68">
        <f t="shared" si="8"/>
        <v>386256916.6708771</v>
      </c>
      <c r="F12" s="68">
        <f t="shared" si="9"/>
        <v>99616.647039030897</v>
      </c>
      <c r="G12" s="67">
        <v>69918188.309666887</v>
      </c>
      <c r="H12" s="67">
        <v>75470920.95247896</v>
      </c>
      <c r="I12" s="67">
        <v>6502332.4058603952</v>
      </c>
      <c r="J12" s="67">
        <v>14107875.468530668</v>
      </c>
      <c r="K12" s="67">
        <v>94235016.87919645</v>
      </c>
      <c r="L12" s="67">
        <v>45957243.98237206</v>
      </c>
      <c r="M12" s="67">
        <v>80065338.672771677</v>
      </c>
      <c r="N12" s="70">
        <f t="shared" si="10"/>
        <v>2.3049224680735958</v>
      </c>
      <c r="O12" s="70">
        <f t="shared" si="11"/>
        <v>1.2594991737633718</v>
      </c>
      <c r="P12" s="70">
        <f t="shared" si="12"/>
        <v>1.8300309488782822</v>
      </c>
      <c r="Q12" s="70">
        <f t="shared" si="13"/>
        <v>1.1507126581666793</v>
      </c>
      <c r="R12" s="70">
        <f t="shared" si="14"/>
        <v>1.1711186963191733</v>
      </c>
      <c r="S12" s="70">
        <f t="shared" si="15"/>
        <v>1.3362367368762131</v>
      </c>
      <c r="T12" s="70">
        <f t="shared" si="16"/>
        <v>1.1637092618588916</v>
      </c>
      <c r="U12" s="70">
        <f t="shared" si="17"/>
        <v>1.2313051062076601</v>
      </c>
      <c r="V12" s="70">
        <f t="shared" si="18"/>
        <v>1.4474708837242694</v>
      </c>
      <c r="W12" s="70">
        <f t="shared" si="19"/>
        <v>1.4246809801573586</v>
      </c>
      <c r="X12" s="71"/>
      <c r="Y12" s="72">
        <f>INDEX(RoadRail!$C$10:$S$10,1,MATCH($C12,RoadRail!$C$2:$S$2,0))</f>
        <v>2.2266271199891796</v>
      </c>
      <c r="Z12" s="72">
        <f>INDEX(RoadRail!$C$20:$S$20,1,MATCH($C12,RoadRail!$C$2:$S$2,0))</f>
        <v>1.0721793570589024</v>
      </c>
      <c r="AA12" s="72">
        <f t="shared" si="20"/>
        <v>1.3418659048966686</v>
      </c>
      <c r="AB12" s="72">
        <f t="shared" si="21"/>
        <v>0.97155013445650318</v>
      </c>
      <c r="AC12" s="72">
        <f>INDEX(Electricities!$C$3:$S$9,MATCH(AC$3,Electricities!$B$3:$B$9,0),MATCH($C12,Electricities!$C$2:$S$2,0))/INDEX(Electricities!$C$3:$S$9,MATCH(AC$3,Electricities!$B$3:$B$9,0),1)</f>
        <v>1.050592656901594</v>
      </c>
      <c r="AD12" s="72">
        <f>INDEX(Electricities!$C$3:$S$9,MATCH(AD$3,Electricities!$B$3:$B$9,0),MATCH($C12,Electricities!$C$2:$S$2,0))/INDEX(Electricities!$C$3:$S$9,MATCH(AD$3,Electricities!$B$3:$B$9,0),1)</f>
        <v>1.0872503926736099</v>
      </c>
      <c r="AE12" s="72">
        <f>INDEX(Electricities!$C$3:$S$9,MATCH(AE$3,Electricities!$B$3:$B$9,0),MATCH($C12,Electricities!$C$2:$S$2,0))/INDEX(Electricities!$C$3:$S$9,MATCH(AE$3,Electricities!$B$3:$B$9,0),1)</f>
        <v>1.3256674226526506</v>
      </c>
      <c r="AF12" s="72">
        <f>INDEX(Electricities!$C$3:$S$9,MATCH(AF$3,Electricities!$B$3:$B$9,0),MATCH($C12,Electricities!$C$2:$S$2,0))/INDEX(Electricities!$C$3:$S$9,MATCH(AF$3,Electricities!$B$3:$B$9,0),1)</f>
        <v>1.3350355519693951</v>
      </c>
      <c r="AG12" s="72">
        <f>INDEX(Electricities!$C$3:$S$9,MATCH(AG$3,Electricities!$B$3:$B$9,0),MATCH($C12,Electricities!$C$2:$S$2,0))/INDEX(Electricities!$C$3:$S$9,MATCH(AG$3,Electricities!$B$3:$B$9,0),1)</f>
        <v>1.4016530353153229</v>
      </c>
      <c r="AH12" s="72">
        <f>INDEX(Electricities!$C$3:$S$9,MATCH(AH$3,Electricities!$B$3:$B$9,0),MATCH($C12,Electricities!$C$2:$S$2,0))/INDEX(Electricities!$C$3:$S$9,MATCH(AH$3,Electricities!$B$3:$B$9,0),1)</f>
        <v>1.6511926306526032</v>
      </c>
      <c r="AI12" s="72">
        <f>INDEX(Electricities!$C$3:$S$9,MATCH(AI$3,Electricities!$B$3:$B$9,0),MATCH($C12,Electricities!$C$2:$S$2,0))/INDEX(Electricities!$C$3:$S$9,MATCH(AI$3,Electricities!$B$3:$B$9,0),1)</f>
        <v>1.5416696441115059</v>
      </c>
      <c r="AJ12" s="72">
        <f>INDEX(Electricities!$C$13:$S$19,MATCH(AJ$3,Electricities!$B$13:$B$19,0),MATCH($C12,Electricities!$C$2:$S$2,0))/INDEX(Electricities!$C$13:$S$19,MATCH(AJ$3,Electricities!$B$13:$B$19,0),1)</f>
        <v>0.96050317939477137</v>
      </c>
      <c r="AK12" s="72">
        <f>INDEX(Electricities!$C$13:$S$19,MATCH(AK$3,Electricities!$B$13:$B$19,0),MATCH($C12,Electricities!$C$2:$S$2,0))/INDEX(Electricities!$C$13:$S$19,MATCH(AK$3,Electricities!$B$13:$B$19,0),1)</f>
        <v>1.0374920700292254</v>
      </c>
      <c r="AL12" s="72">
        <f>INDEX(Electricities!$C$13:$S$19,MATCH(AL$3,Electricities!$B$13:$B$19,0),MATCH($C12,Electricities!$C$2:$S$2,0))/INDEX(Electricities!$C$13:$S$19,MATCH(AL$3,Electricities!$B$13:$B$19,0),1)</f>
        <v>1.1137132214420675</v>
      </c>
      <c r="AM12" s="72">
        <f>INDEX(Electricities!$C$13:$S$19,MATCH(AM$3,Electricities!$B$13:$B$19,0),MATCH($C12,Electricities!$C$2:$S$2,0))/INDEX(Electricities!$C$13:$S$19,MATCH(AM$3,Electricities!$B$13:$B$19,0),1)</f>
        <v>0.82051743524425935</v>
      </c>
      <c r="AN12" s="72">
        <f>INDEX(Electricities!$C$13:$S$19,MATCH(AN$3,Electricities!$B$13:$B$19,0),MATCH($C12,Electricities!$C$2:$S$2,0))/INDEX(Electricities!$C$13:$S$19,MATCH(AN$3,Electricities!$B$13:$B$19,0),1)</f>
        <v>0.90233835901809611</v>
      </c>
      <c r="AO12" s="72">
        <f>INDEX(Electricities!$C$13:$S$19,MATCH(AO$3,Electricities!$B$13:$B$19,0),MATCH($C12,Electricities!$C$2:$S$2,0))/INDEX(Electricities!$C$13:$S$19,MATCH(AO$3,Electricities!$B$13:$B$19,0),1)</f>
        <v>0.91060683268412623</v>
      </c>
      <c r="AP12" s="72">
        <f>INDEX(Electricities!$C$13:$S$19,MATCH(AP$3,Electricities!$B$13:$B$19,0),MATCH($C12,Electricities!$C$2:$S$2,0))/INDEX(Electricities!$C$13:$S$19,MATCH(AP$3,Electricities!$B$13:$B$19,0),1)</f>
        <v>1.0556798433829759</v>
      </c>
    </row>
    <row r="13" spans="3:42" x14ac:dyDescent="0.25">
      <c r="C13" s="12">
        <v>2055</v>
      </c>
      <c r="D13" s="67">
        <v>41964197003199.188</v>
      </c>
      <c r="E13" s="68">
        <f t="shared" si="8"/>
        <v>393468477.4494251</v>
      </c>
      <c r="F13" s="68">
        <f t="shared" si="9"/>
        <v>106651.99223892872</v>
      </c>
      <c r="G13" s="67">
        <v>70505867.997089669</v>
      </c>
      <c r="H13" s="67">
        <v>76489049.409028634</v>
      </c>
      <c r="I13" s="67">
        <v>6641433.2096609995</v>
      </c>
      <c r="J13" s="67">
        <v>14254356.382306727</v>
      </c>
      <c r="K13" s="67">
        <v>95838507.096709847</v>
      </c>
      <c r="L13" s="67">
        <v>47283831.11763224</v>
      </c>
      <c r="M13" s="67">
        <v>82455432.236996979</v>
      </c>
      <c r="N13" s="70">
        <f t="shared" si="10"/>
        <v>2.5137787421897571</v>
      </c>
      <c r="O13" s="70">
        <f t="shared" si="11"/>
        <v>1.2830144933605221</v>
      </c>
      <c r="P13" s="70">
        <f t="shared" si="12"/>
        <v>1.9592754058495228</v>
      </c>
      <c r="Q13" s="70">
        <f t="shared" si="13"/>
        <v>1.1603846830233551</v>
      </c>
      <c r="R13" s="70">
        <f t="shared" si="14"/>
        <v>1.1869174868423562</v>
      </c>
      <c r="S13" s="70">
        <f t="shared" si="15"/>
        <v>1.364822110949039</v>
      </c>
      <c r="T13" s="70">
        <f t="shared" si="16"/>
        <v>1.1757919596702657</v>
      </c>
      <c r="U13" s="70">
        <f t="shared" si="17"/>
        <v>1.2522568262578546</v>
      </c>
      <c r="V13" s="70">
        <f t="shared" si="18"/>
        <v>1.4892531162216931</v>
      </c>
      <c r="W13" s="70">
        <f t="shared" si="19"/>
        <v>1.4672102555990709</v>
      </c>
      <c r="X13" s="71"/>
      <c r="Y13" s="72">
        <f>INDEX(RoadRail!$C$10:$S$10,1,MATCH($C13,RoadRail!$C$2:$S$2,0))</f>
        <v>2.4229520176583716</v>
      </c>
      <c r="Z13" s="72">
        <f>INDEX(RoadRail!$C$20:$S$20,1,MATCH($C13,RoadRail!$C$2:$S$2,0))</f>
        <v>1.1079975842483651</v>
      </c>
      <c r="AA13" s="72">
        <f t="shared" si="20"/>
        <v>1.3889063961805632</v>
      </c>
      <c r="AB13" s="72">
        <f t="shared" si="21"/>
        <v>1.0311107803612434</v>
      </c>
      <c r="AC13" s="72">
        <f>INDEX(Electricities!$C$3:$S$9,MATCH(AC$3,Electricities!$B$3:$B$9,0),MATCH($C13,Electricities!$C$2:$S$2,0))/INDEX(Electricities!$C$3:$S$9,MATCH(AC$3,Electricities!$B$3:$B$9,0),1)</f>
        <v>1.050592656901594</v>
      </c>
      <c r="AD13" s="72">
        <f>INDEX(Electricities!$C$3:$S$9,MATCH(AD$3,Electricities!$B$3:$B$9,0),MATCH($C13,Electricities!$C$2:$S$2,0))/INDEX(Electricities!$C$3:$S$9,MATCH(AD$3,Electricities!$B$3:$B$9,0),1)</f>
        <v>1.0872503926736099</v>
      </c>
      <c r="AE13" s="72">
        <f>INDEX(Electricities!$C$3:$S$9,MATCH(AE$3,Electricities!$B$3:$B$9,0),MATCH($C13,Electricities!$C$2:$S$2,0))/INDEX(Electricities!$C$3:$S$9,MATCH(AE$3,Electricities!$B$3:$B$9,0),1)</f>
        <v>1.3871486578360723</v>
      </c>
      <c r="AF13" s="72">
        <f>INDEX(Electricities!$C$3:$S$9,MATCH(AF$3,Electricities!$B$3:$B$9,0),MATCH($C13,Electricities!$C$2:$S$2,0))/INDEX(Electricities!$C$3:$S$9,MATCH(AF$3,Electricities!$B$3:$B$9,0),1)</f>
        <v>1.3878721730313208</v>
      </c>
      <c r="AG13" s="72">
        <f>INDEX(Electricities!$C$3:$S$9,MATCH(AG$3,Electricities!$B$3:$B$9,0),MATCH($C13,Electricities!$C$2:$S$2,0))/INDEX(Electricities!$C$3:$S$9,MATCH(AG$3,Electricities!$B$3:$B$9,0),1)</f>
        <v>1.4537138572193444</v>
      </c>
      <c r="AH13" s="72">
        <f>INDEX(Electricities!$C$3:$S$9,MATCH(AH$3,Electricities!$B$3:$B$9,0),MATCH($C13,Electricities!$C$2:$S$2,0))/INDEX(Electricities!$C$3:$S$9,MATCH(AH$3,Electricities!$B$3:$B$9,0),1)</f>
        <v>1.7209527512555287</v>
      </c>
      <c r="AI13" s="72">
        <f>INDEX(Electricities!$C$3:$S$9,MATCH(AI$3,Electricities!$B$3:$B$9,0),MATCH($C13,Electricities!$C$2:$S$2,0))/INDEX(Electricities!$C$3:$S$9,MATCH(AI$3,Electricities!$B$3:$B$9,0),1)</f>
        <v>1.6348142843464728</v>
      </c>
      <c r="AJ13" s="72">
        <f>INDEX(Electricities!$C$13:$S$19,MATCH(AJ$3,Electricities!$B$13:$B$19,0),MATCH($C13,Electricities!$C$2:$S$2,0))/INDEX(Electricities!$C$13:$S$19,MATCH(AJ$3,Electricities!$B$13:$B$19,0),1)</f>
        <v>1.0159086139980469</v>
      </c>
      <c r="AK13" s="72">
        <f>INDEX(Electricities!$C$13:$S$19,MATCH(AK$3,Electricities!$B$13:$B$19,0),MATCH($C13,Electricities!$C$2:$S$2,0))/INDEX(Electricities!$C$13:$S$19,MATCH(AK$3,Electricities!$B$13:$B$19,0),1)</f>
        <v>1.0759042900804485</v>
      </c>
      <c r="AL13" s="72">
        <f>INDEX(Electricities!$C$13:$S$19,MATCH(AL$3,Electricities!$B$13:$B$19,0),MATCH($C13,Electricities!$C$2:$S$2,0))/INDEX(Electricities!$C$13:$S$19,MATCH(AL$3,Electricities!$B$13:$B$19,0),1)</f>
        <v>1.088391232960926</v>
      </c>
      <c r="AM13" s="72">
        <f>INDEX(Electricities!$C$13:$S$19,MATCH(AM$3,Electricities!$B$13:$B$19,0),MATCH($C13,Electricities!$C$2:$S$2,0))/INDEX(Electricities!$C$13:$S$19,MATCH(AM$3,Electricities!$B$13:$B$19,0),1)</f>
        <v>0.9855231175472714</v>
      </c>
      <c r="AN13" s="72">
        <f>INDEX(Electricities!$C$13:$S$19,MATCH(AN$3,Electricities!$B$13:$B$19,0),MATCH($C13,Electricities!$C$2:$S$2,0))/INDEX(Electricities!$C$13:$S$19,MATCH(AN$3,Electricities!$B$13:$B$19,0),1)</f>
        <v>0.95485357978422247</v>
      </c>
      <c r="AO13" s="72">
        <f>INDEX(Electricities!$C$13:$S$19,MATCH(AO$3,Electricities!$B$13:$B$19,0),MATCH($C13,Electricities!$C$2:$S$2,0))/INDEX(Electricities!$C$13:$S$19,MATCH(AO$3,Electricities!$B$13:$B$19,0),1)</f>
        <v>0.96871037335405774</v>
      </c>
      <c r="AP13" s="72">
        <f>INDEX(Electricities!$C$13:$S$19,MATCH(AP$3,Electricities!$B$13:$B$19,0),MATCH($C13,Electricities!$C$2:$S$2,0))/INDEX(Electricities!$C$13:$S$19,MATCH(AP$3,Electricities!$B$13:$B$19,0),1)</f>
        <v>1.1284842548037304</v>
      </c>
    </row>
    <row r="14" spans="3:42" x14ac:dyDescent="0.25">
      <c r="C14" s="12">
        <v>2060</v>
      </c>
      <c r="D14" s="67">
        <v>45654537276603.742</v>
      </c>
      <c r="E14" s="68">
        <f t="shared" si="8"/>
        <v>400797674.00401396</v>
      </c>
      <c r="F14" s="68">
        <f t="shared" si="9"/>
        <v>113909.18719789406</v>
      </c>
      <c r="G14" s="67">
        <v>71141394.94330743</v>
      </c>
      <c r="H14" s="67">
        <v>77560889.461789474</v>
      </c>
      <c r="I14" s="67">
        <v>6782559.271853216</v>
      </c>
      <c r="J14" s="67">
        <v>14408702.054902142</v>
      </c>
      <c r="K14" s="67">
        <v>97500055.36236091</v>
      </c>
      <c r="L14" s="67">
        <v>48594359.18345134</v>
      </c>
      <c r="M14" s="67">
        <v>84809713.726349458</v>
      </c>
      <c r="N14" s="70">
        <f t="shared" si="10"/>
        <v>2.7348409712614554</v>
      </c>
      <c r="O14" s="70">
        <f t="shared" si="11"/>
        <v>1.3069133974485483</v>
      </c>
      <c r="P14" s="70">
        <f t="shared" si="12"/>
        <v>2.0925954057863447</v>
      </c>
      <c r="Q14" s="70">
        <f t="shared" si="13"/>
        <v>1.1708441774596217</v>
      </c>
      <c r="R14" s="70">
        <f t="shared" si="14"/>
        <v>1.2035497461206328</v>
      </c>
      <c r="S14" s="70">
        <f t="shared" si="15"/>
        <v>1.3938236779347497</v>
      </c>
      <c r="T14" s="70">
        <f t="shared" si="16"/>
        <v>1.1885233939055462</v>
      </c>
      <c r="U14" s="70">
        <f t="shared" si="17"/>
        <v>1.2739671514794155</v>
      </c>
      <c r="V14" s="70">
        <f t="shared" si="18"/>
        <v>1.530529551734324</v>
      </c>
      <c r="W14" s="70">
        <f t="shared" si="19"/>
        <v>1.5091022917212846</v>
      </c>
      <c r="X14" s="71"/>
      <c r="Y14" s="72">
        <f>INDEX(RoadRail!$C$10:$S$10,1,MATCH($C14,RoadRail!$C$2:$S$2,0))</f>
        <v>2.630750512985768</v>
      </c>
      <c r="Z14" s="72">
        <f>INDEX(RoadRail!$C$20:$S$20,1,MATCH($C14,RoadRail!$C$2:$S$2,0))</f>
        <v>1.0995518791251637</v>
      </c>
      <c r="AA14" s="72">
        <f t="shared" si="20"/>
        <v>1.4422941695684048</v>
      </c>
      <c r="AB14" s="72">
        <f t="shared" si="21"/>
        <v>1.0967689232642617</v>
      </c>
      <c r="AC14" s="72">
        <f>INDEX(Electricities!$C$3:$S$9,MATCH(AC$3,Electricities!$B$3:$B$9,0),MATCH($C14,Electricities!$C$2:$S$2,0))/INDEX(Electricities!$C$3:$S$9,MATCH(AC$3,Electricities!$B$3:$B$9,0),1)</f>
        <v>1.077128929695802</v>
      </c>
      <c r="AD14" s="72">
        <f>INDEX(Electricities!$C$3:$S$9,MATCH(AD$3,Electricities!$B$3:$B$9,0),MATCH($C14,Electricities!$C$2:$S$2,0))/INDEX(Electricities!$C$3:$S$9,MATCH(AD$3,Electricities!$B$3:$B$9,0),1)</f>
        <v>1.118657295735209</v>
      </c>
      <c r="AE14" s="72">
        <f>INDEX(Electricities!$C$3:$S$9,MATCH(AE$3,Electricities!$B$3:$B$9,0),MATCH($C14,Electricities!$C$2:$S$2,0))/INDEX(Electricities!$C$3:$S$9,MATCH(AE$3,Electricities!$B$3:$B$9,0),1)</f>
        <v>1.445384372721626</v>
      </c>
      <c r="AF14" s="72">
        <f>INDEX(Electricities!$C$3:$S$9,MATCH(AF$3,Electricities!$B$3:$B$9,0),MATCH($C14,Electricities!$C$2:$S$2,0))/INDEX(Electricities!$C$3:$S$9,MATCH(AF$3,Electricities!$B$3:$B$9,0),1)</f>
        <v>1.4394735087730115</v>
      </c>
      <c r="AG14" s="72">
        <f>INDEX(Electricities!$C$3:$S$9,MATCH(AG$3,Electricities!$B$3:$B$9,0),MATCH($C14,Electricities!$C$2:$S$2,0))/INDEX(Electricities!$C$3:$S$9,MATCH(AG$3,Electricities!$B$3:$B$9,0),1)</f>
        <v>1.5038233666558232</v>
      </c>
      <c r="AH14" s="72">
        <f>INDEX(Electricities!$C$3:$S$9,MATCH(AH$3,Electricities!$B$3:$B$9,0),MATCH($C14,Electricities!$C$2:$S$2,0))/INDEX(Electricities!$C$3:$S$9,MATCH(AH$3,Electricities!$B$3:$B$9,0),1)</f>
        <v>1.7865729491773894</v>
      </c>
      <c r="AI14" s="72">
        <f>INDEX(Electricities!$C$3:$S$9,MATCH(AI$3,Electricities!$B$3:$B$9,0),MATCH($C14,Electricities!$C$2:$S$2,0))/INDEX(Electricities!$C$3:$S$9,MATCH(AI$3,Electricities!$B$3:$B$9,0),1)</f>
        <v>1.7250187642199741</v>
      </c>
      <c r="AJ14" s="72">
        <f>INDEX(Electricities!$C$13:$S$19,MATCH(AJ$3,Electricities!$B$13:$B$19,0),MATCH($C14,Electricities!$C$2:$S$2,0))/INDEX(Electricities!$C$13:$S$19,MATCH(AJ$3,Electricities!$B$13:$B$19,0),1)</f>
        <v>1.0750399981140288</v>
      </c>
      <c r="AK14" s="72">
        <f>INDEX(Electricities!$C$13:$S$19,MATCH(AK$3,Electricities!$B$13:$B$19,0),MATCH($C14,Electricities!$C$2:$S$2,0))/INDEX(Electricities!$C$13:$S$19,MATCH(AK$3,Electricities!$B$13:$B$19,0),1)</f>
        <v>1.1127270121800064</v>
      </c>
      <c r="AL14" s="72">
        <f>INDEX(Electricities!$C$13:$S$19,MATCH(AL$3,Electricities!$B$13:$B$19,0),MATCH($C14,Electricities!$C$2:$S$2,0))/INDEX(Electricities!$C$13:$S$19,MATCH(AL$3,Electricities!$B$13:$B$19,0),1)</f>
        <v>1.0756670015164385</v>
      </c>
      <c r="AM14" s="72">
        <f>INDEX(Electricities!$C$13:$S$19,MATCH(AM$3,Electricities!$B$13:$B$19,0),MATCH($C14,Electricities!$C$2:$S$2,0))/INDEX(Electricities!$C$13:$S$19,MATCH(AM$3,Electricities!$B$13:$B$19,0),1)</f>
        <v>1.163512181288024</v>
      </c>
      <c r="AN14" s="72">
        <f>INDEX(Electricities!$C$13:$S$19,MATCH(AN$3,Electricities!$B$13:$B$19,0),MATCH($C14,Electricities!$C$2:$S$2,0))/INDEX(Electricities!$C$13:$S$19,MATCH(AN$3,Electricities!$B$13:$B$19,0),1)</f>
        <v>1.0103465159314522</v>
      </c>
      <c r="AO14" s="72">
        <f>INDEX(Electricities!$C$13:$S$19,MATCH(AO$3,Electricities!$B$13:$B$19,0),MATCH($C14,Electricities!$C$2:$S$2,0))/INDEX(Electricities!$C$13:$S$19,MATCH(AO$3,Electricities!$B$13:$B$19,0),1)</f>
        <v>1.0433216760371509</v>
      </c>
      <c r="AP14" s="72">
        <f>INDEX(Electricities!$C$13:$S$19,MATCH(AP$3,Electricities!$B$13:$B$19,0),MATCH($C14,Electricities!$C$2:$S$2,0))/INDEX(Electricities!$C$13:$S$19,MATCH(AP$3,Electricities!$B$13:$B$19,0),1)</f>
        <v>1.1967680777827305</v>
      </c>
    </row>
    <row r="15" spans="3:42" x14ac:dyDescent="0.25">
      <c r="C15" s="12">
        <v>2065</v>
      </c>
      <c r="D15" s="67">
        <v>49547386879164.445</v>
      </c>
      <c r="E15" s="68">
        <f t="shared" si="8"/>
        <v>408139445.65718174</v>
      </c>
      <c r="F15" s="68">
        <f t="shared" si="9"/>
        <v>121398.1824260671</v>
      </c>
      <c r="G15" s="67">
        <v>71800213.832043245</v>
      </c>
      <c r="H15" s="67">
        <v>78677245.169523403</v>
      </c>
      <c r="I15" s="67">
        <v>6922706.9559817174</v>
      </c>
      <c r="J15" s="67">
        <v>14564855.56134426</v>
      </c>
      <c r="K15" s="67">
        <v>99183481.167843923</v>
      </c>
      <c r="L15" s="67">
        <v>49871974.56846875</v>
      </c>
      <c r="M15" s="67">
        <v>87118968.401976392</v>
      </c>
      <c r="N15" s="70">
        <f t="shared" si="10"/>
        <v>2.9680341043675869</v>
      </c>
      <c r="O15" s="70">
        <f t="shared" si="11"/>
        <v>1.3308533061777514</v>
      </c>
      <c r="P15" s="70">
        <f t="shared" si="12"/>
        <v>2.2301737468661105</v>
      </c>
      <c r="Q15" s="70">
        <f t="shared" si="13"/>
        <v>1.1816870103910178</v>
      </c>
      <c r="R15" s="70">
        <f t="shared" si="14"/>
        <v>1.2208727762966265</v>
      </c>
      <c r="S15" s="70">
        <f t="shared" si="15"/>
        <v>1.422624187110787</v>
      </c>
      <c r="T15" s="70">
        <f t="shared" si="16"/>
        <v>1.2014039500264007</v>
      </c>
      <c r="U15" s="70">
        <f t="shared" si="17"/>
        <v>1.295963335688415</v>
      </c>
      <c r="V15" s="70">
        <f t="shared" si="18"/>
        <v>1.5707693683586677</v>
      </c>
      <c r="W15" s="70">
        <f t="shared" si="19"/>
        <v>1.5501931216514648</v>
      </c>
      <c r="X15" s="71"/>
      <c r="Y15" s="72">
        <f>INDEX(RoadRail!$C$10:$S$10,1,MATCH($C15,RoadRail!$C$2:$S$2,0))</f>
        <v>2.8499520581055315</v>
      </c>
      <c r="Z15" s="72">
        <f>INDEX(RoadRail!$C$20:$S$20,1,MATCH($C15,RoadRail!$C$2:$S$2,0))</f>
        <v>1.1022084524470082</v>
      </c>
      <c r="AA15" s="72">
        <f t="shared" si="20"/>
        <v>1.4989046894616982</v>
      </c>
      <c r="AB15" s="72">
        <f t="shared" si="21"/>
        <v>1.1428303813700367</v>
      </c>
      <c r="AC15" s="72">
        <f>INDEX(Electricities!$C$3:$S$9,MATCH(AC$3,Electricities!$B$3:$B$9,0),MATCH($C15,Electricities!$C$2:$S$2,0))/INDEX(Electricities!$C$3:$S$9,MATCH(AC$3,Electricities!$B$3:$B$9,0),1)</f>
        <v>1.1139686093933425</v>
      </c>
      <c r="AD15" s="72">
        <f>INDEX(Electricities!$C$3:$S$9,MATCH(AD$3,Electricities!$B$3:$B$9,0),MATCH($C15,Electricities!$C$2:$S$2,0))/INDEX(Electricities!$C$3:$S$9,MATCH(AD$3,Electricities!$B$3:$B$9,0),1)</f>
        <v>1.1607058868947431</v>
      </c>
      <c r="AE15" s="72">
        <f>INDEX(Electricities!$C$3:$S$9,MATCH(AE$3,Electricities!$B$3:$B$9,0),MATCH($C15,Electricities!$C$2:$S$2,0))/INDEX(Electricities!$C$3:$S$9,MATCH(AE$3,Electricities!$B$3:$B$9,0),1)</f>
        <v>1.5060871885524549</v>
      </c>
      <c r="AF15" s="72">
        <f>INDEX(Electricities!$C$3:$S$9,MATCH(AF$3,Electricities!$B$3:$B$9,0),MATCH($C15,Electricities!$C$2:$S$2,0))/INDEX(Electricities!$C$3:$S$9,MATCH(AF$3,Electricities!$B$3:$B$9,0),1)</f>
        <v>1.4906964044269582</v>
      </c>
      <c r="AG15" s="72">
        <f>INDEX(Electricities!$C$3:$S$9,MATCH(AG$3,Electricities!$B$3:$B$9,0),MATCH($C15,Electricities!$C$2:$S$2,0))/INDEX(Electricities!$C$3:$S$9,MATCH(AG$3,Electricities!$B$3:$B$9,0),1)</f>
        <v>1.5504392068837742</v>
      </c>
      <c r="AH15" s="72">
        <f>INDEX(Electricities!$C$3:$S$9,MATCH(AH$3,Electricities!$B$3:$B$9,0),MATCH($C15,Electricities!$C$2:$S$2,0))/INDEX(Electricities!$C$3:$S$9,MATCH(AH$3,Electricities!$B$3:$B$9,0),1)</f>
        <v>1.8538660688350632</v>
      </c>
      <c r="AI15" s="72">
        <f>INDEX(Electricities!$C$3:$S$9,MATCH(AI$3,Electricities!$B$3:$B$9,0),MATCH($C15,Electricities!$C$2:$S$2,0))/INDEX(Electricities!$C$3:$S$9,MATCH(AI$3,Electricities!$B$3:$B$9,0),1)</f>
        <v>1.8165694612455505</v>
      </c>
      <c r="AJ15" s="72">
        <f>INDEX(Electricities!$C$13:$S$19,MATCH(AJ$3,Electricities!$B$13:$B$19,0),MATCH($C15,Electricities!$C$2:$S$2,0))/INDEX(Electricities!$C$13:$S$19,MATCH(AJ$3,Electricities!$B$13:$B$19,0),1)</f>
        <v>1.1153798568640731</v>
      </c>
      <c r="AK15" s="72">
        <f>INDEX(Electricities!$C$13:$S$19,MATCH(AK$3,Electricities!$B$13:$B$19,0),MATCH($C15,Electricities!$C$2:$S$2,0))/INDEX(Electricities!$C$13:$S$19,MATCH(AK$3,Electricities!$B$13:$B$19,0),1)</f>
        <v>1.155487507700574</v>
      </c>
      <c r="AL15" s="72">
        <f>INDEX(Electricities!$C$13:$S$19,MATCH(AL$3,Electricities!$B$13:$B$19,0),MATCH($C15,Electricities!$C$2:$S$2,0))/INDEX(Electricities!$C$13:$S$19,MATCH(AL$3,Electricities!$B$13:$B$19,0),1)</f>
        <v>1.0901299431584381</v>
      </c>
      <c r="AM15" s="72">
        <f>INDEX(Electricities!$C$13:$S$19,MATCH(AM$3,Electricities!$B$13:$B$19,0),MATCH($C15,Electricities!$C$2:$S$2,0))/INDEX(Electricities!$C$13:$S$19,MATCH(AM$3,Electricities!$B$13:$B$19,0),1)</f>
        <v>1.2802763872451561</v>
      </c>
      <c r="AN15" s="72">
        <f>INDEX(Electricities!$C$13:$S$19,MATCH(AN$3,Electricities!$B$13:$B$19,0),MATCH($C15,Electricities!$C$2:$S$2,0))/INDEX(Electricities!$C$13:$S$19,MATCH(AN$3,Electricities!$B$13:$B$19,0),1)</f>
        <v>1.0392110116438011</v>
      </c>
      <c r="AO15" s="72">
        <f>INDEX(Electricities!$C$13:$S$19,MATCH(AO$3,Electricities!$B$13:$B$19,0),MATCH($C15,Electricities!$C$2:$S$2,0))/INDEX(Electricities!$C$13:$S$19,MATCH(AO$3,Electricities!$B$13:$B$19,0),1)</f>
        <v>1.0823728506011963</v>
      </c>
      <c r="AP15" s="72">
        <f>INDEX(Electricities!$C$13:$S$19,MATCH(AP$3,Electricities!$B$13:$B$19,0),MATCH($C15,Electricities!$C$2:$S$2,0))/INDEX(Electricities!$C$13:$S$19,MATCH(AP$3,Electricities!$B$13:$B$19,0),1)</f>
        <v>1.2369551123770177</v>
      </c>
    </row>
    <row r="16" spans="3:42" x14ac:dyDescent="0.25">
      <c r="C16" s="12">
        <v>2070</v>
      </c>
      <c r="D16" s="67">
        <v>53640268231428.328</v>
      </c>
      <c r="E16" s="68">
        <f t="shared" si="8"/>
        <v>415211011.61790228</v>
      </c>
      <c r="F16" s="68">
        <f t="shared" si="9"/>
        <v>129187.971249642</v>
      </c>
      <c r="G16" s="67">
        <v>72429614.970986187</v>
      </c>
      <c r="H16" s="67">
        <v>79781782.55941467</v>
      </c>
      <c r="I16" s="67">
        <v>7056765.0090720216</v>
      </c>
      <c r="J16" s="67">
        <v>14711575.294951316</v>
      </c>
      <c r="K16" s="67">
        <v>100825370.05686261</v>
      </c>
      <c r="L16" s="67">
        <v>51081555.129012354</v>
      </c>
      <c r="M16" s="67">
        <v>89324348.597603098</v>
      </c>
      <c r="N16" s="70">
        <f t="shared" si="10"/>
        <v>3.213209727216785</v>
      </c>
      <c r="O16" s="70">
        <f t="shared" si="11"/>
        <v>1.3539121333477768</v>
      </c>
      <c r="P16" s="70">
        <f t="shared" si="12"/>
        <v>2.373277887148836</v>
      </c>
      <c r="Q16" s="70">
        <f t="shared" si="13"/>
        <v>1.1920456863686966</v>
      </c>
      <c r="R16" s="70">
        <f t="shared" si="14"/>
        <v>1.2380124159321324</v>
      </c>
      <c r="S16" s="70">
        <f t="shared" si="15"/>
        <v>1.4501732701524226</v>
      </c>
      <c r="T16" s="70">
        <f t="shared" si="16"/>
        <v>1.2135063472496292</v>
      </c>
      <c r="U16" s="70">
        <f t="shared" si="17"/>
        <v>1.3174167851579044</v>
      </c>
      <c r="V16" s="70">
        <f t="shared" si="18"/>
        <v>1.6088663578904445</v>
      </c>
      <c r="W16" s="70">
        <f t="shared" si="19"/>
        <v>1.5894356112332093</v>
      </c>
      <c r="X16" s="71"/>
      <c r="Y16" s="72">
        <f>INDEX(RoadRail!$C$10:$S$10,1,MATCH($C16,RoadRail!$C$2:$S$2,0))</f>
        <v>3.0804171435837779</v>
      </c>
      <c r="Z16" s="72">
        <f>INDEX(RoadRail!$C$20:$S$20,1,MATCH($C16,RoadRail!$C$2:$S$2,0))</f>
        <v>1.1072976975408788</v>
      </c>
      <c r="AA16" s="72">
        <f t="shared" si="20"/>
        <v>1.5540585817688404</v>
      </c>
      <c r="AB16" s="72">
        <f t="shared" si="21"/>
        <v>1.1821470219734131</v>
      </c>
      <c r="AC16" s="72">
        <f>INDEX(Electricities!$C$3:$S$9,MATCH(AC$3,Electricities!$B$3:$B$9,0),MATCH($C16,Electricities!$C$2:$S$2,0))/INDEX(Electricities!$C$3:$S$9,MATCH(AC$3,Electricities!$B$3:$B$9,0),1)</f>
        <v>1.1503631987841609</v>
      </c>
      <c r="AD16" s="72">
        <f>INDEX(Electricities!$C$3:$S$9,MATCH(AD$3,Electricities!$B$3:$B$9,0),MATCH($C16,Electricities!$C$2:$S$2,0))/INDEX(Electricities!$C$3:$S$9,MATCH(AD$3,Electricities!$B$3:$B$9,0),1)</f>
        <v>1.2034838766198921</v>
      </c>
      <c r="AE16" s="72">
        <f>INDEX(Electricities!$C$3:$S$9,MATCH(AE$3,Electricities!$B$3:$B$9,0),MATCH($C16,Electricities!$C$2:$S$2,0))/INDEX(Electricities!$C$3:$S$9,MATCH(AE$3,Electricities!$B$3:$B$9,0),1)</f>
        <v>1.5621948547962454</v>
      </c>
      <c r="AF16" s="72">
        <f>INDEX(Electricities!$C$3:$S$9,MATCH(AF$3,Electricities!$B$3:$B$9,0),MATCH($C16,Electricities!$C$2:$S$2,0))/INDEX(Electricities!$C$3:$S$9,MATCH(AF$3,Electricities!$B$3:$B$9,0),1)</f>
        <v>1.5390440576521336</v>
      </c>
      <c r="AG16" s="72">
        <f>INDEX(Electricities!$C$3:$S$9,MATCH(AG$3,Electricities!$B$3:$B$9,0),MATCH($C16,Electricities!$C$2:$S$2,0))/INDEX(Electricities!$C$3:$S$9,MATCH(AG$3,Electricities!$B$3:$B$9,0),1)</f>
        <v>1.5962488873561782</v>
      </c>
      <c r="AH16" s="72">
        <f>INDEX(Electricities!$C$3:$S$9,MATCH(AH$3,Electricities!$B$3:$B$9,0),MATCH($C16,Electricities!$C$2:$S$2,0))/INDEX(Electricities!$C$3:$S$9,MATCH(AH$3,Electricities!$B$3:$B$9,0),1)</f>
        <v>1.9186469190345887</v>
      </c>
      <c r="AI16" s="72">
        <f>INDEX(Electricities!$C$3:$S$9,MATCH(AI$3,Electricities!$B$3:$B$9,0),MATCH($C16,Electricities!$C$2:$S$2,0))/INDEX(Electricities!$C$3:$S$9,MATCH(AI$3,Electricities!$B$3:$B$9,0),1)</f>
        <v>1.9084282781386843</v>
      </c>
      <c r="AJ16" s="72">
        <f>INDEX(Electricities!$C$13:$S$19,MATCH(AJ$3,Electricities!$B$13:$B$19,0),MATCH($C16,Electricities!$C$2:$S$2,0))/INDEX(Electricities!$C$13:$S$19,MATCH(AJ$3,Electricities!$B$13:$B$19,0),1)</f>
        <v>1.1503445995812287</v>
      </c>
      <c r="AK16" s="72">
        <f>INDEX(Electricities!$C$13:$S$19,MATCH(AK$3,Electricities!$B$13:$B$19,0),MATCH($C16,Electricities!$C$2:$S$2,0))/INDEX(Electricities!$C$13:$S$19,MATCH(AK$3,Electricities!$B$13:$B$19,0),1)</f>
        <v>1.1884979226786159</v>
      </c>
      <c r="AL16" s="72">
        <f>INDEX(Electricities!$C$13:$S$19,MATCH(AL$3,Electricities!$B$13:$B$19,0),MATCH($C16,Electricities!$C$2:$S$2,0))/INDEX(Electricities!$C$13:$S$19,MATCH(AL$3,Electricities!$B$13:$B$19,0),1)</f>
        <v>1.1292462235514293</v>
      </c>
      <c r="AM16" s="72">
        <f>INDEX(Electricities!$C$13:$S$19,MATCH(AM$3,Electricities!$B$13:$B$19,0),MATCH($C16,Electricities!$C$2:$S$2,0))/INDEX(Electricities!$C$13:$S$19,MATCH(AM$3,Electricities!$B$13:$B$19,0),1)</f>
        <v>1.3567452054534479</v>
      </c>
      <c r="AN16" s="72">
        <f>INDEX(Electricities!$C$13:$S$19,MATCH(AN$3,Electricities!$B$13:$B$19,0),MATCH($C16,Electricities!$C$2:$S$2,0))/INDEX(Electricities!$C$13:$S$19,MATCH(AN$3,Electricities!$B$13:$B$19,0),1)</f>
        <v>1.0636973135848353</v>
      </c>
      <c r="AO16" s="72">
        <f>INDEX(Electricities!$C$13:$S$19,MATCH(AO$3,Electricities!$B$13:$B$19,0),MATCH($C16,Electricities!$C$2:$S$2,0))/INDEX(Electricities!$C$13:$S$19,MATCH(AO$3,Electricities!$B$13:$B$19,0),1)</f>
        <v>1.1146751178896275</v>
      </c>
      <c r="AP16" s="72">
        <f>INDEX(Electricities!$C$13:$S$19,MATCH(AP$3,Electricities!$B$13:$B$19,0),MATCH($C16,Electricities!$C$2:$S$2,0))/INDEX(Electricities!$C$13:$S$19,MATCH(AP$3,Electricities!$B$13:$B$19,0),1)</f>
        <v>1.2718227710747063</v>
      </c>
    </row>
    <row r="17" spans="2:42" x14ac:dyDescent="0.25">
      <c r="C17" s="12">
        <v>2075</v>
      </c>
      <c r="D17" s="67">
        <v>57928656611945.375</v>
      </c>
      <c r="E17" s="68">
        <f t="shared" si="8"/>
        <v>421784559.96997994</v>
      </c>
      <c r="F17" s="68">
        <f t="shared" si="9"/>
        <v>137341.81406751444</v>
      </c>
      <c r="G17" s="67">
        <v>72988263.848727673</v>
      </c>
      <c r="H17" s="67">
        <v>80822953.063866764</v>
      </c>
      <c r="I17" s="67">
        <v>7180348.9832446668</v>
      </c>
      <c r="J17" s="67">
        <v>14842860.652461566</v>
      </c>
      <c r="K17" s="67">
        <v>102363713.94498867</v>
      </c>
      <c r="L17" s="67">
        <v>52200683.878164299</v>
      </c>
      <c r="M17" s="67">
        <v>91385735.598526284</v>
      </c>
      <c r="N17" s="70">
        <f t="shared" si="10"/>
        <v>3.4700967956950755</v>
      </c>
      <c r="O17" s="70">
        <f t="shared" si="11"/>
        <v>1.3753470342150411</v>
      </c>
      <c r="P17" s="70">
        <f t="shared" si="12"/>
        <v>2.5230699666107048</v>
      </c>
      <c r="Q17" s="70">
        <f t="shared" si="13"/>
        <v>1.2012399225271133</v>
      </c>
      <c r="R17" s="70">
        <f t="shared" si="14"/>
        <v>1.2541687610307657</v>
      </c>
      <c r="S17" s="70">
        <f t="shared" si="15"/>
        <v>1.4755699180121684</v>
      </c>
      <c r="T17" s="70">
        <f t="shared" si="16"/>
        <v>1.2243356168176747</v>
      </c>
      <c r="U17" s="70">
        <f t="shared" si="17"/>
        <v>1.3375172822690917</v>
      </c>
      <c r="V17" s="70">
        <f t="shared" si="18"/>
        <v>1.6441144741647267</v>
      </c>
      <c r="W17" s="70">
        <f t="shared" si="19"/>
        <v>1.6261158888869602</v>
      </c>
      <c r="X17" s="71"/>
      <c r="Y17" s="72">
        <f>INDEX(RoadRail!$C$10:$S$10,1,MATCH($C17,RoadRail!$C$2:$S$2,0))</f>
        <v>3.3218909879533709</v>
      </c>
      <c r="Z17" s="72">
        <f>INDEX(RoadRail!$C$20:$S$20,1,MATCH($C17,RoadRail!$C$2:$S$2,0))</f>
        <v>1.1546973768678432</v>
      </c>
      <c r="AA17" s="72">
        <f t="shared" si="20"/>
        <v>1.6109936035802461</v>
      </c>
      <c r="AB17" s="72">
        <f t="shared" si="21"/>
        <v>1.2210378300009168</v>
      </c>
      <c r="AC17" s="72">
        <f>INDEX(Electricities!$C$3:$S$9,MATCH(AC$3,Electricities!$B$3:$B$9,0),MATCH($C17,Electricities!$C$2:$S$2,0))/INDEX(Electricities!$C$3:$S$9,MATCH(AC$3,Electricities!$B$3:$B$9,0),1)</f>
        <v>1.1868733044883495</v>
      </c>
      <c r="AD17" s="72">
        <f>INDEX(Electricities!$C$3:$S$9,MATCH(AD$3,Electricities!$B$3:$B$9,0),MATCH($C17,Electricities!$C$2:$S$2,0))/INDEX(Electricities!$C$3:$S$9,MATCH(AD$3,Electricities!$B$3:$B$9,0),1)</f>
        <v>1.2453779384915282</v>
      </c>
      <c r="AE17" s="72">
        <f>INDEX(Electricities!$C$3:$S$9,MATCH(AE$3,Electricities!$B$3:$B$9,0),MATCH($C17,Electricities!$C$2:$S$2,0))/INDEX(Electricities!$C$3:$S$9,MATCH(AE$3,Electricities!$B$3:$B$9,0),1)</f>
        <v>1.6291235493146088</v>
      </c>
      <c r="AF17" s="72">
        <f>INDEX(Electricities!$C$3:$S$9,MATCH(AF$3,Electricities!$B$3:$B$9,0),MATCH($C17,Electricities!$C$2:$S$2,0))/INDEX(Electricities!$C$3:$S$9,MATCH(AF$3,Electricities!$B$3:$B$9,0),1)</f>
        <v>1.5872445336429459</v>
      </c>
      <c r="AG17" s="72">
        <f>INDEX(Electricities!$C$3:$S$9,MATCH(AG$3,Electricities!$B$3:$B$9,0),MATCH($C17,Electricities!$C$2:$S$2,0))/INDEX(Electricities!$C$3:$S$9,MATCH(AG$3,Electricities!$B$3:$B$9,0),1)</f>
        <v>1.6414851624280296</v>
      </c>
      <c r="AH17" s="72">
        <f>INDEX(Electricities!$C$3:$S$9,MATCH(AH$3,Electricities!$B$3:$B$9,0),MATCH($C17,Electricities!$C$2:$S$2,0))/INDEX(Electricities!$C$3:$S$9,MATCH(AH$3,Electricities!$B$3:$B$9,0),1)</f>
        <v>1.9859498440415211</v>
      </c>
      <c r="AI17" s="72">
        <f>INDEX(Electricities!$C$3:$S$9,MATCH(AI$3,Electricities!$B$3:$B$9,0),MATCH($C17,Electricities!$C$2:$S$2,0))/INDEX(Electricities!$C$3:$S$9,MATCH(AI$3,Electricities!$B$3:$B$9,0),1)</f>
        <v>2.0009008926547383</v>
      </c>
      <c r="AJ17" s="72">
        <f>INDEX(Electricities!$C$13:$S$19,MATCH(AJ$3,Electricities!$B$13:$B$19,0),MATCH($C17,Electricities!$C$2:$S$2,0))/INDEX(Electricities!$C$13:$S$19,MATCH(AJ$3,Electricities!$B$13:$B$19,0),1)</f>
        <v>1.1849478080376228</v>
      </c>
      <c r="AK17" s="72">
        <f>INDEX(Electricities!$C$13:$S$19,MATCH(AK$3,Electricities!$B$13:$B$19,0),MATCH($C17,Electricities!$C$2:$S$2,0))/INDEX(Electricities!$C$13:$S$19,MATCH(AK$3,Electricities!$B$13:$B$19,0),1)</f>
        <v>1.2215169943239907</v>
      </c>
      <c r="AL17" s="72">
        <f>INDEX(Electricities!$C$13:$S$19,MATCH(AL$3,Electricities!$B$13:$B$19,0),MATCH($C17,Electricities!$C$2:$S$2,0))/INDEX(Electricities!$C$13:$S$19,MATCH(AL$3,Electricities!$B$13:$B$19,0),1)</f>
        <v>1.1549109785371825</v>
      </c>
      <c r="AM17" s="72">
        <f>INDEX(Electricities!$C$13:$S$19,MATCH(AM$3,Electricities!$B$13:$B$19,0),MATCH($C17,Electricities!$C$2:$S$2,0))/INDEX(Electricities!$C$13:$S$19,MATCH(AM$3,Electricities!$B$13:$B$19,0),1)</f>
        <v>1.4346670959387975</v>
      </c>
      <c r="AN17" s="72">
        <f>INDEX(Electricities!$C$13:$S$19,MATCH(AN$3,Electricities!$B$13:$B$19,0),MATCH($C17,Electricities!$C$2:$S$2,0))/INDEX(Electricities!$C$13:$S$19,MATCH(AN$3,Electricities!$B$13:$B$19,0),1)</f>
        <v>1.0879775170117898</v>
      </c>
      <c r="AO17" s="72">
        <f>INDEX(Electricities!$C$13:$S$19,MATCH(AO$3,Electricities!$B$13:$B$19,0),MATCH($C17,Electricities!$C$2:$S$2,0))/INDEX(Electricities!$C$13:$S$19,MATCH(AO$3,Electricities!$B$13:$B$19,0),1)</f>
        <v>1.1519472738175658</v>
      </c>
      <c r="AP17" s="72">
        <f>INDEX(Electricities!$C$13:$S$19,MATCH(AP$3,Electricities!$B$13:$B$19,0),MATCH($C17,Electricities!$C$2:$S$2,0))/INDEX(Electricities!$C$13:$S$19,MATCH(AP$3,Electricities!$B$13:$B$19,0),1)</f>
        <v>1.3112971423394684</v>
      </c>
    </row>
    <row r="18" spans="2:42" x14ac:dyDescent="0.25">
      <c r="C18" s="12">
        <v>2080</v>
      </c>
      <c r="D18" s="67">
        <v>62405475815739.219</v>
      </c>
      <c r="E18" s="68">
        <f t="shared" si="8"/>
        <v>427739912.1054337</v>
      </c>
      <c r="F18" s="68">
        <f t="shared" si="9"/>
        <v>145895.84476362093</v>
      </c>
      <c r="G18" s="67">
        <v>73455251.054679304</v>
      </c>
      <c r="H18" s="67">
        <v>81750462.279097751</v>
      </c>
      <c r="I18" s="67">
        <v>7292102.7904588776</v>
      </c>
      <c r="J18" s="67">
        <v>14955387.516679998</v>
      </c>
      <c r="K18" s="67">
        <v>103773739.37946026</v>
      </c>
      <c r="L18" s="67">
        <v>53230862.615047604</v>
      </c>
      <c r="M18" s="67">
        <v>93282106.470009953</v>
      </c>
      <c r="N18" s="70">
        <f t="shared" si="10"/>
        <v>3.7382714243259034</v>
      </c>
      <c r="O18" s="70">
        <f t="shared" si="11"/>
        <v>1.3947661326708629</v>
      </c>
      <c r="P18" s="70">
        <f t="shared" si="12"/>
        <v>2.6802137912306629</v>
      </c>
      <c r="Q18" s="70">
        <f t="shared" si="13"/>
        <v>1.2089255920514785</v>
      </c>
      <c r="R18" s="70">
        <f t="shared" si="14"/>
        <v>1.2685613690612054</v>
      </c>
      <c r="S18" s="70">
        <f t="shared" si="15"/>
        <v>1.498535453048615</v>
      </c>
      <c r="T18" s="70">
        <f t="shared" si="16"/>
        <v>1.23361756393941</v>
      </c>
      <c r="U18" s="70">
        <f t="shared" si="17"/>
        <v>1.355941129102729</v>
      </c>
      <c r="V18" s="70">
        <f t="shared" si="18"/>
        <v>1.6765610178966006</v>
      </c>
      <c r="W18" s="70">
        <f t="shared" si="19"/>
        <v>1.6598598729468943</v>
      </c>
      <c r="X18" s="71"/>
      <c r="Y18" s="72">
        <f>INDEX(RoadRail!$C$10:$S$10,1,MATCH($C18,RoadRail!$C$2:$S$2,0))</f>
        <v>3.573975138866349</v>
      </c>
      <c r="Z18" s="72">
        <f>INDEX(RoadRail!$C$20:$S$20,1,MATCH($C18,RoadRail!$C$2:$S$2,0))</f>
        <v>1.1357863068508682</v>
      </c>
      <c r="AA18" s="72">
        <f t="shared" si="20"/>
        <v>1.6686092271999959</v>
      </c>
      <c r="AB18" s="72">
        <f t="shared" si="21"/>
        <v>1.2582521623437233</v>
      </c>
      <c r="AC18" s="72">
        <f>INDEX(Electricities!$C$3:$S$9,MATCH(AC$3,Electricities!$B$3:$B$9,0),MATCH($C18,Electricities!$C$2:$S$2,0))/INDEX(Electricities!$C$3:$S$9,MATCH(AC$3,Electricities!$B$3:$B$9,0),1)</f>
        <v>1.222191209929768</v>
      </c>
      <c r="AD18" s="72">
        <f>INDEX(Electricities!$C$3:$S$9,MATCH(AD$3,Electricities!$B$3:$B$9,0),MATCH($C18,Electricities!$C$2:$S$2,0))/INDEX(Electricities!$C$3:$S$9,MATCH(AD$3,Electricities!$B$3:$B$9,0),1)</f>
        <v>1.2875786561899096</v>
      </c>
      <c r="AE18" s="72">
        <f>INDEX(Electricities!$C$3:$S$9,MATCH(AE$3,Electricities!$B$3:$B$9,0),MATCH($C18,Electricities!$C$2:$S$2,0))/INDEX(Electricities!$C$3:$S$9,MATCH(AE$3,Electricities!$B$3:$B$9,0),1)</f>
        <v>1.6894072861717451</v>
      </c>
      <c r="AF18" s="72">
        <f>INDEX(Electricities!$C$3:$S$9,MATCH(AF$3,Electricities!$B$3:$B$9,0),MATCH($C18,Electricities!$C$2:$S$2,0))/INDEX(Electricities!$C$3:$S$9,MATCH(AF$3,Electricities!$B$3:$B$9,0),1)</f>
        <v>1.6384645387439407</v>
      </c>
      <c r="AG18" s="72">
        <f>INDEX(Electricities!$C$3:$S$9,MATCH(AG$3,Electricities!$B$3:$B$9,0),MATCH($C18,Electricities!$C$2:$S$2,0))/INDEX(Electricities!$C$3:$S$9,MATCH(AG$3,Electricities!$B$3:$B$9,0),1)</f>
        <v>1.689358443022964</v>
      </c>
      <c r="AH18" s="72">
        <f>INDEX(Electricities!$C$3:$S$9,MATCH(AH$3,Electricities!$B$3:$B$9,0),MATCH($C18,Electricities!$C$2:$S$2,0))/INDEX(Electricities!$C$3:$S$9,MATCH(AH$3,Electricities!$B$3:$B$9,0),1)</f>
        <v>2.0572053706117219</v>
      </c>
      <c r="AI18" s="72">
        <f>INDEX(Electricities!$C$3:$S$9,MATCH(AI$3,Electricities!$B$3:$B$9,0),MATCH($C18,Electricities!$C$2:$S$2,0))/INDEX(Electricities!$C$3:$S$9,MATCH(AI$3,Electricities!$B$3:$B$9,0),1)</f>
        <v>2.0960590857299213</v>
      </c>
      <c r="AJ18" s="72">
        <f>INDEX(Electricities!$C$13:$S$19,MATCH(AJ$3,Electricities!$B$13:$B$19,0),MATCH($C18,Electricities!$C$2:$S$2,0))/INDEX(Electricities!$C$13:$S$19,MATCH(AJ$3,Electricities!$B$13:$B$19,0),1)</f>
        <v>1.2197850931295005</v>
      </c>
      <c r="AK18" s="72">
        <f>INDEX(Electricities!$C$13:$S$19,MATCH(AK$3,Electricities!$B$13:$B$19,0),MATCH($C18,Electricities!$C$2:$S$2,0))/INDEX(Electricities!$C$13:$S$19,MATCH(AK$3,Electricities!$B$13:$B$19,0),1)</f>
        <v>1.2529403984655143</v>
      </c>
      <c r="AL18" s="72">
        <f>INDEX(Electricities!$C$13:$S$19,MATCH(AL$3,Electricities!$B$13:$B$19,0),MATCH($C18,Electricities!$C$2:$S$2,0))/INDEX(Electricities!$C$13:$S$19,MATCH(AL$3,Electricities!$B$13:$B$19,0),1)</f>
        <v>1.168503146174674</v>
      </c>
      <c r="AM18" s="72">
        <f>INDEX(Electricities!$C$13:$S$19,MATCH(AM$3,Electricities!$B$13:$B$19,0),MATCH($C18,Electricities!$C$2:$S$2,0))/INDEX(Electricities!$C$13:$S$19,MATCH(AM$3,Electricities!$B$13:$B$19,0),1)</f>
        <v>1.5050872155037891</v>
      </c>
      <c r="AN18" s="72">
        <f>INDEX(Electricities!$C$13:$S$19,MATCH(AN$3,Electricities!$B$13:$B$19,0),MATCH($C18,Electricities!$C$2:$S$2,0))/INDEX(Electricities!$C$13:$S$19,MATCH(AN$3,Electricities!$B$13:$B$19,0),1)</f>
        <v>1.1126467533272764</v>
      </c>
      <c r="AO18" s="72">
        <f>INDEX(Electricities!$C$13:$S$19,MATCH(AO$3,Electricities!$B$13:$B$19,0),MATCH($C18,Electricities!$C$2:$S$2,0))/INDEX(Electricities!$C$13:$S$19,MATCH(AO$3,Electricities!$B$13:$B$19,0),1)</f>
        <v>1.1941919265852592</v>
      </c>
      <c r="AP18" s="72">
        <f>INDEX(Electricities!$C$13:$S$19,MATCH(AP$3,Electricities!$B$13:$B$19,0),MATCH($C18,Electricities!$C$2:$S$2,0))/INDEX(Electricities!$C$13:$S$19,MATCH(AP$3,Electricities!$B$13:$B$19,0),1)</f>
        <v>1.3546106032200498</v>
      </c>
    </row>
    <row r="19" spans="2:42" x14ac:dyDescent="0.25">
      <c r="C19" s="12">
        <v>2085</v>
      </c>
      <c r="D19" s="67">
        <v>67052775580199.773</v>
      </c>
      <c r="E19" s="68">
        <f t="shared" si="8"/>
        <v>433153809.89758086</v>
      </c>
      <c r="F19" s="68">
        <f t="shared" si="9"/>
        <v>154801.30625205487</v>
      </c>
      <c r="G19" s="67">
        <v>73846353.319158226</v>
      </c>
      <c r="H19" s="67">
        <v>82580397.417306334</v>
      </c>
      <c r="I19" s="67">
        <v>7394173.2367479475</v>
      </c>
      <c r="J19" s="67">
        <v>15053044.365582811</v>
      </c>
      <c r="K19" s="67">
        <v>105068620.17332725</v>
      </c>
      <c r="L19" s="67">
        <v>54183348.105887167</v>
      </c>
      <c r="M19" s="67">
        <v>95027873.279571101</v>
      </c>
      <c r="N19" s="70">
        <f t="shared" si="10"/>
        <v>4.0166583396192852</v>
      </c>
      <c r="O19" s="70">
        <f t="shared" si="11"/>
        <v>1.4124196671494673</v>
      </c>
      <c r="P19" s="70">
        <f t="shared" si="12"/>
        <v>2.8438136575410828</v>
      </c>
      <c r="Q19" s="70">
        <f t="shared" si="13"/>
        <v>1.2153623481696476</v>
      </c>
      <c r="R19" s="70">
        <f t="shared" si="14"/>
        <v>1.2814398730574705</v>
      </c>
      <c r="S19" s="70">
        <f t="shared" si="15"/>
        <v>1.5195110463538544</v>
      </c>
      <c r="T19" s="70">
        <f t="shared" si="16"/>
        <v>1.2416729355512202</v>
      </c>
      <c r="U19" s="70">
        <f t="shared" si="17"/>
        <v>1.3728604589465658</v>
      </c>
      <c r="V19" s="70">
        <f t="shared" si="18"/>
        <v>1.7065605325691713</v>
      </c>
      <c r="W19" s="70">
        <f t="shared" si="19"/>
        <v>1.6909240114442885</v>
      </c>
      <c r="X19" s="71"/>
      <c r="Y19" s="72">
        <f>INDEX(RoadRail!$C$10:$S$10,1,MATCH($C19,RoadRail!$C$2:$S$2,0))</f>
        <v>3.8356588392421278</v>
      </c>
      <c r="Z19" s="72">
        <f>INDEX(RoadRail!$C$20:$S$20,1,MATCH($C19,RoadRail!$C$2:$S$2,0))</f>
        <v>1.1338851727648136</v>
      </c>
      <c r="AA19" s="72">
        <f t="shared" si="20"/>
        <v>1.7268448661518825</v>
      </c>
      <c r="AB19" s="72">
        <f t="shared" si="21"/>
        <v>1.2867567135704252</v>
      </c>
      <c r="AC19" s="72">
        <f>INDEX(Electricities!$C$3:$S$9,MATCH(AC$3,Electricities!$B$3:$B$9,0),MATCH($C19,Electricities!$C$2:$S$2,0))/INDEX(Electricities!$C$3:$S$9,MATCH(AC$3,Electricities!$B$3:$B$9,0),1)</f>
        <v>1.2556341678622815</v>
      </c>
      <c r="AD19" s="72">
        <f>INDEX(Electricities!$C$3:$S$9,MATCH(AD$3,Electricities!$B$3:$B$9,0),MATCH($C19,Electricities!$C$2:$S$2,0))/INDEX(Electricities!$C$3:$S$9,MATCH(AD$3,Electricities!$B$3:$B$9,0),1)</f>
        <v>1.3292875372691295</v>
      </c>
      <c r="AE19" s="72">
        <f>INDEX(Electricities!$C$3:$S$9,MATCH(AE$3,Electricities!$B$3:$B$9,0),MATCH($C19,Electricities!$C$2:$S$2,0))/INDEX(Electricities!$C$3:$S$9,MATCH(AE$3,Electricities!$B$3:$B$9,0),1)</f>
        <v>1.7504463023156698</v>
      </c>
      <c r="AF19" s="72">
        <f>INDEX(Electricities!$C$3:$S$9,MATCH(AF$3,Electricities!$B$3:$B$9,0),MATCH($C19,Electricities!$C$2:$S$2,0))/INDEX(Electricities!$C$3:$S$9,MATCH(AF$3,Electricities!$B$3:$B$9,0),1)</f>
        <v>1.6897816312936791</v>
      </c>
      <c r="AG19" s="72">
        <f>INDEX(Electricities!$C$3:$S$9,MATCH(AG$3,Electricities!$B$3:$B$9,0),MATCH($C19,Electricities!$C$2:$S$2,0))/INDEX(Electricities!$C$3:$S$9,MATCH(AG$3,Electricities!$B$3:$B$9,0),1)</f>
        <v>1.7389109398347058</v>
      </c>
      <c r="AH19" s="72">
        <f>INDEX(Electricities!$C$3:$S$9,MATCH(AH$3,Electricities!$B$3:$B$9,0),MATCH($C19,Electricities!$C$2:$S$2,0))/INDEX(Electricities!$C$3:$S$9,MATCH(AH$3,Electricities!$B$3:$B$9,0),1)</f>
        <v>2.13286210844129</v>
      </c>
      <c r="AI19" s="72">
        <f>INDEX(Electricities!$C$3:$S$9,MATCH(AI$3,Electricities!$B$3:$B$9,0),MATCH($C19,Electricities!$C$2:$S$2,0))/INDEX(Electricities!$C$3:$S$9,MATCH(AI$3,Electricities!$B$3:$B$9,0),1)</f>
        <v>2.1909913760464201</v>
      </c>
      <c r="AJ19" s="72">
        <f>INDEX(Electricities!$C$13:$S$19,MATCH(AJ$3,Electricities!$B$13:$B$19,0),MATCH($C19,Electricities!$C$2:$S$2,0))/INDEX(Electricities!$C$13:$S$19,MATCH(AJ$3,Electricities!$B$13:$B$19,0),1)</f>
        <v>1.252402439303685</v>
      </c>
      <c r="AK19" s="72">
        <f>INDEX(Electricities!$C$13:$S$19,MATCH(AK$3,Electricities!$B$13:$B$19,0),MATCH($C19,Electricities!$C$2:$S$2,0))/INDEX(Electricities!$C$13:$S$19,MATCH(AK$3,Electricities!$B$13:$B$19,0),1)</f>
        <v>1.2763228722086704</v>
      </c>
      <c r="AL19" s="72">
        <f>INDEX(Electricities!$C$13:$S$19,MATCH(AL$3,Electricities!$B$13:$B$19,0),MATCH($C19,Electricities!$C$2:$S$2,0))/INDEX(Electricities!$C$13:$S$19,MATCH(AL$3,Electricities!$B$13:$B$19,0),1)</f>
        <v>1.1714911087170901</v>
      </c>
      <c r="AM19" s="72">
        <f>INDEX(Electricities!$C$13:$S$19,MATCH(AM$3,Electricities!$B$13:$B$19,0),MATCH($C19,Electricities!$C$2:$S$2,0))/INDEX(Electricities!$C$13:$S$19,MATCH(AM$3,Electricities!$B$13:$B$19,0),1)</f>
        <v>1.5668672005688853</v>
      </c>
      <c r="AN19" s="72">
        <f>INDEX(Electricities!$C$13:$S$19,MATCH(AN$3,Electricities!$B$13:$B$19,0),MATCH($C19,Electricities!$C$2:$S$2,0))/INDEX(Electricities!$C$13:$S$19,MATCH(AN$3,Electricities!$B$13:$B$19,0),1)</f>
        <v>1.1326185290251409</v>
      </c>
      <c r="AO19" s="72">
        <f>INDEX(Electricities!$C$13:$S$19,MATCH(AO$3,Electricities!$B$13:$B$19,0),MATCH($C19,Electricities!$C$2:$S$2,0))/INDEX(Electricities!$C$13:$S$19,MATCH(AO$3,Electricities!$B$13:$B$19,0),1)</f>
        <v>1.2230289268493253</v>
      </c>
      <c r="AP19" s="72">
        <f>INDEX(Electricities!$C$13:$S$19,MATCH(AP$3,Electricities!$B$13:$B$19,0),MATCH($C19,Electricities!$C$2:$S$2,0))/INDEX(Electricities!$C$13:$S$19,MATCH(AP$3,Electricities!$B$13:$B$19,0),1)</f>
        <v>1.3845659183201804</v>
      </c>
    </row>
    <row r="20" spans="2:42" x14ac:dyDescent="0.25">
      <c r="C20" s="12">
        <v>2090</v>
      </c>
      <c r="D20" s="67">
        <v>71877254264110.75</v>
      </c>
      <c r="E20" s="68">
        <f t="shared" si="8"/>
        <v>438195480.79862177</v>
      </c>
      <c r="F20" s="68">
        <f t="shared" si="9"/>
        <v>164030.11307444962</v>
      </c>
      <c r="G20" s="67">
        <v>74601087.600883529</v>
      </c>
      <c r="H20" s="67">
        <v>83501161.257747829</v>
      </c>
      <c r="I20" s="67">
        <v>7482239.2448872961</v>
      </c>
      <c r="J20" s="67">
        <v>15210659.385740237</v>
      </c>
      <c r="K20" s="67">
        <v>106289840.22211593</v>
      </c>
      <c r="L20" s="67">
        <v>54868179.429761454</v>
      </c>
      <c r="M20" s="67">
        <v>96242313.657485425</v>
      </c>
      <c r="N20" s="70">
        <f t="shared" si="10"/>
        <v>4.3056587929542669</v>
      </c>
      <c r="O20" s="70">
        <f t="shared" si="11"/>
        <v>1.428859451293601</v>
      </c>
      <c r="P20" s="70">
        <f t="shared" si="12"/>
        <v>3.0133536150502342</v>
      </c>
      <c r="Q20" s="70">
        <f t="shared" si="13"/>
        <v>1.2277837554247548</v>
      </c>
      <c r="R20" s="70">
        <f t="shared" si="14"/>
        <v>1.2957278098525529</v>
      </c>
      <c r="S20" s="70">
        <f t="shared" si="15"/>
        <v>1.5376087116223629</v>
      </c>
      <c r="T20" s="70">
        <f t="shared" si="16"/>
        <v>1.2546740468223261</v>
      </c>
      <c r="U20" s="70">
        <f t="shared" si="17"/>
        <v>1.388817313751445</v>
      </c>
      <c r="V20" s="70">
        <f t="shared" si="18"/>
        <v>1.7281300027042952</v>
      </c>
      <c r="W20" s="70">
        <f t="shared" si="19"/>
        <v>1.7125337384076749</v>
      </c>
      <c r="X20" s="71"/>
      <c r="Y20" s="72">
        <f>INDEX(RoadRail!$C$10:$S$10,1,MATCH($C20,RoadRail!$C$2:$S$2,0))</f>
        <v>4.1073192653770096</v>
      </c>
      <c r="Z20" s="72">
        <f>INDEX(RoadRail!$C$20:$S$20,1,MATCH($C20,RoadRail!$C$2:$S$2,0))</f>
        <v>1.1348221300780281</v>
      </c>
      <c r="AA20" s="72">
        <f t="shared" si="20"/>
        <v>1.7844372470340206</v>
      </c>
      <c r="AB20" s="72">
        <f t="shared" si="21"/>
        <v>1.3164044769578016</v>
      </c>
      <c r="AC20" s="72">
        <f>INDEX(Electricities!$C$3:$S$9,MATCH(AC$3,Electricities!$B$3:$B$9,0),MATCH($C20,Electricities!$C$2:$S$2,0))/INDEX(Electricities!$C$3:$S$9,MATCH(AC$3,Electricities!$B$3:$B$9,0),1)</f>
        <v>1.292618424816643</v>
      </c>
      <c r="AD20" s="72">
        <f>INDEX(Electricities!$C$3:$S$9,MATCH(AD$3,Electricities!$B$3:$B$9,0),MATCH($C20,Electricities!$C$2:$S$2,0))/INDEX(Electricities!$C$3:$S$9,MATCH(AD$3,Electricities!$B$3:$B$9,0),1)</f>
        <v>1.3727032838229829</v>
      </c>
      <c r="AE20" s="72">
        <f>INDEX(Electricities!$C$3:$S$9,MATCH(AE$3,Electricities!$B$3:$B$9,0),MATCH($C20,Electricities!$C$2:$S$2,0))/INDEX(Electricities!$C$3:$S$9,MATCH(AE$3,Electricities!$B$3:$B$9,0),1)</f>
        <v>1.8093671233883457</v>
      </c>
      <c r="AF20" s="72">
        <f>INDEX(Electricities!$C$3:$S$9,MATCH(AF$3,Electricities!$B$3:$B$9,0),MATCH($C20,Electricities!$C$2:$S$2,0))/INDEX(Electricities!$C$3:$S$9,MATCH(AF$3,Electricities!$B$3:$B$9,0),1)</f>
        <v>1.7452192032800906</v>
      </c>
      <c r="AG20" s="72">
        <f>INDEX(Electricities!$C$3:$S$9,MATCH(AG$3,Electricities!$B$3:$B$9,0),MATCH($C20,Electricities!$C$2:$S$2,0))/INDEX(Electricities!$C$3:$S$9,MATCH(AG$3,Electricities!$B$3:$B$9,0),1)</f>
        <v>1.7888251475691488</v>
      </c>
      <c r="AH20" s="72">
        <f>INDEX(Electricities!$C$3:$S$9,MATCH(AH$3,Electricities!$B$3:$B$9,0),MATCH($C20,Electricities!$C$2:$S$2,0))/INDEX(Electricities!$C$3:$S$9,MATCH(AH$3,Electricities!$B$3:$B$9,0),1)</f>
        <v>2.2014362254001254</v>
      </c>
      <c r="AI20" s="72">
        <f>INDEX(Electricities!$C$3:$S$9,MATCH(AI$3,Electricities!$B$3:$B$9,0),MATCH($C20,Electricities!$C$2:$S$2,0))/INDEX(Electricities!$C$3:$S$9,MATCH(AI$3,Electricities!$B$3:$B$9,0),1)</f>
        <v>2.2808913209608064</v>
      </c>
      <c r="AJ20" s="72">
        <f>INDEX(Electricities!$C$13:$S$19,MATCH(AJ$3,Electricities!$B$13:$B$19,0),MATCH($C20,Electricities!$C$2:$S$2,0))/INDEX(Electricities!$C$13:$S$19,MATCH(AJ$3,Electricities!$B$13:$B$19,0),1)</f>
        <v>1.2863405713621725</v>
      </c>
      <c r="AK20" s="72">
        <f>INDEX(Electricities!$C$13:$S$19,MATCH(AK$3,Electricities!$B$13:$B$19,0),MATCH($C20,Electricities!$C$2:$S$2,0))/INDEX(Electricities!$C$13:$S$19,MATCH(AK$3,Electricities!$B$13:$B$19,0),1)</f>
        <v>1.3035478363550872</v>
      </c>
      <c r="AL20" s="72">
        <f>INDEX(Electricities!$C$13:$S$19,MATCH(AL$3,Electricities!$B$13:$B$19,0),MATCH($C20,Electricities!$C$2:$S$2,0))/INDEX(Electricities!$C$13:$S$19,MATCH(AL$3,Electricities!$B$13:$B$19,0),1)</f>
        <v>1.1827744648124572</v>
      </c>
      <c r="AM20" s="72">
        <f>INDEX(Electricities!$C$13:$S$19,MATCH(AM$3,Electricities!$B$13:$B$19,0),MATCH($C20,Electricities!$C$2:$S$2,0))/INDEX(Electricities!$C$13:$S$19,MATCH(AM$3,Electricities!$B$13:$B$19,0),1)</f>
        <v>1.6247766407793554</v>
      </c>
      <c r="AN20" s="72">
        <f>INDEX(Electricities!$C$13:$S$19,MATCH(AN$3,Electricities!$B$13:$B$19,0),MATCH($C20,Electricities!$C$2:$S$2,0))/INDEX(Electricities!$C$13:$S$19,MATCH(AN$3,Electricities!$B$13:$B$19,0),1)</f>
        <v>1.1541992885031593</v>
      </c>
      <c r="AO20" s="72">
        <f>INDEX(Electricities!$C$13:$S$19,MATCH(AO$3,Electricities!$B$13:$B$19,0),MATCH($C20,Electricities!$C$2:$S$2,0))/INDEX(Electricities!$C$13:$S$19,MATCH(AO$3,Electricities!$B$13:$B$19,0),1)</f>
        <v>1.2531770721384752</v>
      </c>
      <c r="AP20" s="72">
        <f>INDEX(Electricities!$C$13:$S$19,MATCH(AP$3,Electricities!$B$13:$B$19,0),MATCH($C20,Electricities!$C$2:$S$2,0))/INDEX(Electricities!$C$13:$S$19,MATCH(AP$3,Electricities!$B$13:$B$19,0),1)</f>
        <v>1.4100154647539036</v>
      </c>
    </row>
    <row r="21" spans="2:42" x14ac:dyDescent="0.25">
      <c r="B21" s="75" t="s">
        <v>247</v>
      </c>
      <c r="C21" s="74">
        <v>2200</v>
      </c>
      <c r="D21" s="67">
        <f>INDEX(RFFScen!$D$3:$G$20,MATCH(D$3&amp;$C21,RFFScen!$A$3:$A$20,0),MATCH($D$1,RFFScen!$D$2:$G$2,0))</f>
        <v>4200478647795.7402</v>
      </c>
      <c r="E21" s="68">
        <f>INDEX(RFFScen!$D$3:$G$20,MATCH(E$3&amp;$C21,RFFScen!$A$3:$A$20,0),MATCH($D$1,RFFScen!$D$2:$G$2,0))</f>
        <v>68484515.046168</v>
      </c>
      <c r="F21" s="68">
        <f t="shared" si="9"/>
        <v>61334.721359478688</v>
      </c>
      <c r="G21" s="67">
        <f>INDEX(RFFScen!$D$3:$G$20,MATCH(G$3&amp;$C21,RFFScen!$A$3:$A$20,0),MATCH($D$1,RFFScen!$D$2:$G$2,0))</f>
        <v>11659224.090928299</v>
      </c>
      <c r="H21" s="67">
        <f>INDEX(RFFScen!$D$3:$G$20,MATCH(H$3&amp;$C21,RFFScen!$A$3:$A$20,0),MATCH($D$1,RFFScen!$D$2:$G$2,0))</f>
        <v>13050195.1414619</v>
      </c>
      <c r="I21" s="67">
        <f>INDEX(RFFScen!$D$3:$G$20,MATCH(I$3&amp;$C21,RFFScen!$A$3:$A$20,0),MATCH($D$1,RFFScen!$D$2:$G$2,0))</f>
        <v>1169381.1291974499</v>
      </c>
      <c r="J21" s="67">
        <f>INDEX(RFFScen!$D$3:$G$20,MATCH(J$3&amp;$C21,RFFScen!$A$3:$A$20,0),MATCH($D$1,RFFScen!$D$2:$G$2,0))</f>
        <v>2377237.2769941599</v>
      </c>
      <c r="K21" s="67">
        <f>INDEX(RFFScen!$D$3:$G$20,MATCH(K$3&amp;$C21,RFFScen!$A$3:$A$20,0),MATCH($D$1,RFFScen!$D$2:$G$2,0))</f>
        <v>16611782.8250528</v>
      </c>
      <c r="L21" s="67">
        <f>INDEX(RFFScen!$D$3:$G$20,MATCH(L$3&amp;$C21,RFFScen!$A$3:$A$20,0),MATCH($D$1,RFFScen!$D$2:$G$2,0))</f>
        <v>8575215.4560448509</v>
      </c>
      <c r="M21" s="67">
        <f>INDEX(RFFScen!$D$3:$G$20,MATCH(M$3&amp;$C21,RFFScen!$A$3:$A$20,0),MATCH($D$1,RFFScen!$D$2:$G$2,0))</f>
        <v>15041479.126488499</v>
      </c>
      <c r="N21" s="70">
        <f t="shared" ref="N21:N22" si="22">D21/D$4</f>
        <v>0.25162101710288715</v>
      </c>
      <c r="O21" s="70">
        <f t="shared" ref="O21:O22" si="23">E21/E$4</f>
        <v>0.2233129981455613</v>
      </c>
      <c r="P21" s="70">
        <f t="shared" ref="P21:P22" si="24">F21/F$4</f>
        <v>1.1267638659298904</v>
      </c>
      <c r="Q21" s="70">
        <f t="shared" ref="Q21:Q22" si="25">G21/G$4</f>
        <v>0.19188736250447347</v>
      </c>
      <c r="R21" s="70">
        <f t="shared" ref="R21:R22" si="26">H21/H$4</f>
        <v>0.20250617493329615</v>
      </c>
      <c r="S21" s="70">
        <f t="shared" ref="S21:S22" si="27">I21/I$4</f>
        <v>0.24030915780852963</v>
      </c>
      <c r="T21" s="70">
        <f t="shared" ref="T21:T22" si="28">J21/J$4</f>
        <v>0.19608998130477803</v>
      </c>
      <c r="U21" s="70">
        <f t="shared" ref="U21:U22" si="29">K21/K$4</f>
        <v>0.21705490902517932</v>
      </c>
      <c r="V21" s="70">
        <f t="shared" ref="V21:V22" si="30">L21/L$4</f>
        <v>0.27008527097595975</v>
      </c>
      <c r="W21" s="70">
        <f t="shared" ref="W21:W22" si="31">M21/M$4</f>
        <v>0.26764776843727611</v>
      </c>
      <c r="X21" s="71"/>
      <c r="Y21" s="72">
        <f>INDEX(RoadRail!$C$10:$V$10,1,MATCH($C21,RoadRail!$C$2:$V$2,0))</f>
        <v>9.2349693636240744</v>
      </c>
      <c r="Z21" s="72">
        <f>INDEX(RoadRail!$C$20:$V$20,1,MATCH($C21,RoadRail!$C$2:$V$2,0))</f>
        <v>1.3128748159138253</v>
      </c>
      <c r="AA21" s="72">
        <f t="shared" ref="AA21" si="32">AVERAGE(AC21:AI21)</f>
        <v>3.0085902151597987</v>
      </c>
      <c r="AB21" s="72">
        <f t="shared" ref="AB21" si="33">AVERAGE(AJ21:AP21)</f>
        <v>2.2713579889273587</v>
      </c>
      <c r="AC21" s="72">
        <f>INDEX(Electricities!$C$3:$V$9,MATCH(AC$3,Electricities!$B$3:$B$9,0),MATCH($C21,Electricities!$C$2:$V$2,0))/INDEX(Electricities!$C$3:$S$9,MATCH(AC$3,Electricities!$B$3:$B$9,0),1)</f>
        <v>1.9989294347982012</v>
      </c>
      <c r="AD21" s="72">
        <f>INDEX(Electricities!$C$3:$V$9,MATCH(AD$3,Electricities!$B$3:$B$9,0),MATCH($C21,Electricities!$C$2:$V$2,0))/INDEX(Electricities!$C$3:$S$9,MATCH(AD$3,Electricities!$B$3:$B$9,0),1)</f>
        <v>2.2027780629825022</v>
      </c>
      <c r="AE21" s="72">
        <f>INDEX(Electricities!$C$3:$V$9,MATCH(AE$3,Electricities!$B$3:$B$9,0),MATCH($C21,Electricities!$C$2:$V$2,0))/INDEX(Electricities!$C$3:$S$9,MATCH(AE$3,Electricities!$B$3:$B$9,0),1)</f>
        <v>3.1427050068356568</v>
      </c>
      <c r="AF21" s="72">
        <f>INDEX(Electricities!$C$3:$V$9,MATCH(AF$3,Electricities!$B$3:$B$9,0),MATCH($C21,Electricities!$C$2:$V$2,0))/INDEX(Electricities!$C$3:$S$9,MATCH(AF$3,Electricities!$B$3:$B$9,0),1)</f>
        <v>2.8569672180717247</v>
      </c>
      <c r="AG21" s="72">
        <f>INDEX(Electricities!$C$3:$V$9,MATCH(AG$3,Electricities!$B$3:$B$9,0),MATCH($C21,Electricities!$C$2:$V$2,0))/INDEX(Electricities!$C$3:$S$9,MATCH(AG$3,Electricities!$B$3:$B$9,0),1)</f>
        <v>2.8381557429256681</v>
      </c>
      <c r="AH21" s="72">
        <f>INDEX(Electricities!$C$3:$V$9,MATCH(AH$3,Electricities!$B$3:$B$9,0),MATCH($C21,Electricities!$C$2:$V$2,0))/INDEX(Electricities!$C$3:$S$9,MATCH(AH$3,Electricities!$B$3:$B$9,0),1)</f>
        <v>3.7042093372308407</v>
      </c>
      <c r="AI21" s="72">
        <f>INDEX(Electricities!$C$3:$V$9,MATCH(AI$3,Electricities!$B$3:$B$9,0),MATCH($C21,Electricities!$C$2:$V$2,0))/INDEX(Electricities!$C$3:$S$9,MATCH(AI$3,Electricities!$B$3:$B$9,0),1)</f>
        <v>4.3163867032739986</v>
      </c>
      <c r="AJ21" s="72">
        <f>INDEX(Electricities!$C$13:$V$19,MATCH(AJ$3,Electricities!$B$13:$B$19,0),MATCH($C21,Electricities!$C$2:$V$2,0))/INDEX(Electricities!$C$13:$S$19,MATCH(AJ$3,Electricities!$B$13:$B$19,0),1)</f>
        <v>2.1678911090277841</v>
      </c>
      <c r="AK21" s="72">
        <f>INDEX(Electricities!$C$13:$V$19,MATCH(AK$3,Electricities!$B$13:$B$19,0),MATCH($C21,Electricities!$C$2:$V$2,0))/INDEX(Electricities!$C$13:$S$19,MATCH(AK$3,Electricities!$B$13:$B$19,0),1)</f>
        <v>2.0523315200515628</v>
      </c>
      <c r="AL21" s="72">
        <f>INDEX(Electricities!$C$13:$V$19,MATCH(AL$3,Electricities!$B$13:$B$19,0),MATCH($C21,Electricities!$C$2:$V$2,0))/INDEX(Electricities!$C$13:$S$19,MATCH(AL$3,Electricities!$B$13:$B$19,0),1)</f>
        <v>1.4668021366785828</v>
      </c>
      <c r="AM21" s="72">
        <f>INDEX(Electricities!$C$13:$V$19,MATCH(AM$3,Electricities!$B$13:$B$19,0),MATCH($C21,Electricities!$C$2:$V$2,0))/INDEX(Electricities!$C$13:$S$19,MATCH(AM$3,Electricities!$B$13:$B$19,0),1)</f>
        <v>3.816950098673054</v>
      </c>
      <c r="AN21" s="72">
        <f>INDEX(Electricities!$C$13:$V$19,MATCH(AN$3,Electricities!$B$13:$B$19,0),MATCH($C21,Electricities!$C$2:$V$2,0))/INDEX(Electricities!$C$13:$S$19,MATCH(AN$3,Electricities!$B$13:$B$19,0),1)</f>
        <v>1.8283222773931207</v>
      </c>
      <c r="AO21" s="72">
        <f>INDEX(Electricities!$C$13:$V$19,MATCH(AO$3,Electricities!$B$13:$B$19,0),MATCH($C21,Electricities!$C$2:$V$2,0))/INDEX(Electricities!$C$13:$S$19,MATCH(AO$3,Electricities!$B$13:$B$19,0),1)</f>
        <v>2.189975896239817</v>
      </c>
      <c r="AP21" s="72">
        <f>INDEX(Electricities!$C$13:$V$19,MATCH(AP$3,Electricities!$B$13:$B$19,0),MATCH($C21,Electricities!$C$2:$V$2,0))/INDEX(Electricities!$C$13:$S$19,MATCH(AP$3,Electricities!$B$13:$B$19,0),1)</f>
        <v>2.3772328844275914</v>
      </c>
    </row>
    <row r="22" spans="2:42" x14ac:dyDescent="0.25">
      <c r="C22" s="74">
        <v>2300</v>
      </c>
      <c r="D22" s="67">
        <f>INDEX(RFFScen!$D$3:$G$20,MATCH(D$3&amp;$C22,RFFScen!$A$3:$A$20,0),MATCH($D$1,RFFScen!$D$2:$G$2,0))</f>
        <v>978950932122.703</v>
      </c>
      <c r="E22" s="68">
        <f>INDEX(RFFScen!$D$3:$G$20,MATCH(E$3&amp;$C22,RFFScen!$A$3:$A$20,0),MATCH($D$1,RFFScen!$D$2:$G$2,0))</f>
        <v>17058933.900490999</v>
      </c>
      <c r="F22" s="68">
        <f t="shared" si="9"/>
        <v>57386.407487898541</v>
      </c>
      <c r="G22" s="67">
        <f>INDEX(RFFScen!$D$3:$G$20,MATCH(G$3&amp;$C22,RFFScen!$A$3:$A$20,0),MATCH($D$1,RFFScen!$D$2:$G$2,0))</f>
        <v>2904217.58793322</v>
      </c>
      <c r="H22" s="67">
        <f>INDEX(RFFScen!$D$3:$G$20,MATCH(H$3&amp;$C22,RFFScen!$A$3:$A$20,0),MATCH($D$1,RFFScen!$D$2:$G$2,0))</f>
        <v>3250697.1270312602</v>
      </c>
      <c r="I22" s="67">
        <f>INDEX(RFFScen!$D$3:$G$20,MATCH(I$3&amp;$C22,RFFScen!$A$3:$A$20,0),MATCH($D$1,RFFScen!$D$2:$G$2,0))</f>
        <v>291283.29775005201</v>
      </c>
      <c r="J22" s="67">
        <f>INDEX(RFFScen!$D$3:$G$20,MATCH(J$3&amp;$C22,RFFScen!$A$3:$A$20,0),MATCH($D$1,RFFScen!$D$2:$G$2,0))</f>
        <v>592150.40869732702</v>
      </c>
      <c r="K22" s="67">
        <f>INDEX(RFFScen!$D$3:$G$20,MATCH(K$3&amp;$C22,RFFScen!$A$3:$A$20,0),MATCH($D$1,RFFScen!$D$2:$G$2,0))</f>
        <v>4137859.55833739</v>
      </c>
      <c r="L22" s="67">
        <f>INDEX(RFFScen!$D$3:$G$20,MATCH(L$3&amp;$C22,RFFScen!$A$3:$A$20,0),MATCH($D$1,RFFScen!$D$2:$G$2,0))</f>
        <v>2136016.2008670499</v>
      </c>
      <c r="M22" s="67">
        <f>INDEX(RFFScen!$D$3:$G$20,MATCH(M$3&amp;$C22,RFFScen!$A$3:$A$20,0),MATCH($D$1,RFFScen!$D$2:$G$2,0))</f>
        <v>3746709.7198747098</v>
      </c>
      <c r="N22" s="70">
        <f t="shared" si="22"/>
        <v>5.8642038179100429E-2</v>
      </c>
      <c r="O22" s="70">
        <f t="shared" si="23"/>
        <v>5.5625445721817317E-2</v>
      </c>
      <c r="P22" s="70">
        <f t="shared" si="24"/>
        <v>1.0542304410893006</v>
      </c>
      <c r="Q22" s="70">
        <f t="shared" si="25"/>
        <v>4.7797576300228649E-2</v>
      </c>
      <c r="R22" s="70">
        <f t="shared" si="26"/>
        <v>5.0442635832341549E-2</v>
      </c>
      <c r="S22" s="70">
        <f t="shared" si="27"/>
        <v>5.9859050414167413E-2</v>
      </c>
      <c r="T22" s="70">
        <f t="shared" si="28"/>
        <v>4.8844414352232447E-2</v>
      </c>
      <c r="U22" s="70">
        <f t="shared" si="29"/>
        <v>5.4066606784635478E-2</v>
      </c>
      <c r="V22" s="70">
        <f t="shared" si="30"/>
        <v>6.7276037246801021E-2</v>
      </c>
      <c r="W22" s="70">
        <f t="shared" si="31"/>
        <v>6.6668875253149781E-2</v>
      </c>
      <c r="X22" s="71"/>
      <c r="Y22" s="72">
        <f>INDEX(RoadRail!$C$10:$V$10,1,MATCH($C22,RoadRail!$C$2:$V$2,0))</f>
        <v>13.941395106261268</v>
      </c>
      <c r="Z22" s="72">
        <f>INDEX(RoadRail!$C$20:$V$20,1,MATCH($C22,RoadRail!$C$2:$V$2,0))</f>
        <v>1.4639386950798561</v>
      </c>
      <c r="AA22" s="72">
        <f t="shared" ref="AA22" si="34">AVERAGE(AC22:AI22)</f>
        <v>4.1248634844414962</v>
      </c>
      <c r="AB22" s="72">
        <f t="shared" ref="AB22" si="35">AVERAGE(AJ22:AP22)</f>
        <v>3.1205343544015407</v>
      </c>
      <c r="AC22" s="72">
        <f>INDEX(Electricities!$C$3:$V$9,MATCH(AC$3,Electricities!$B$3:$B$9,0),MATCH($C22,Electricities!$C$2:$V$2,0))/INDEX(Electricities!$C$3:$S$9,MATCH(AC$3,Electricities!$B$3:$B$9,0),1)</f>
        <v>2.6476817214999353</v>
      </c>
      <c r="AD22" s="72">
        <f>INDEX(Electricities!$C$3:$V$9,MATCH(AD$3,Electricities!$B$3:$B$9,0),MATCH($C22,Electricities!$C$2:$V$2,0))/INDEX(Electricities!$C$3:$S$9,MATCH(AD$3,Electricities!$B$3:$B$9,0),1)</f>
        <v>2.9662573199459161</v>
      </c>
      <c r="AE22" s="72">
        <f>INDEX(Electricities!$C$3:$V$9,MATCH(AE$3,Electricities!$B$3:$B$9,0),MATCH($C22,Electricities!$C$2:$V$2,0))/INDEX(Electricities!$C$3:$S$9,MATCH(AE$3,Electricities!$B$3:$B$9,0),1)</f>
        <v>4.3546296481836446</v>
      </c>
      <c r="AF22" s="72">
        <f>INDEX(Electricities!$C$3:$V$9,MATCH(AF$3,Electricities!$B$3:$B$9,0),MATCH($C22,Electricities!$C$2:$V$2,0))/INDEX(Electricities!$C$3:$S$9,MATCH(AF$3,Electricities!$B$3:$B$9,0),1)</f>
        <v>3.8706316078009584</v>
      </c>
      <c r="AG22" s="72">
        <f>INDEX(Electricities!$C$3:$V$9,MATCH(AG$3,Electricities!$B$3:$B$9,0),MATCH($C22,Electricities!$C$2:$V$2,0))/INDEX(Electricities!$C$3:$S$9,MATCH(AG$3,Electricities!$B$3:$B$9,0),1)</f>
        <v>3.7936210113056434</v>
      </c>
      <c r="AH22" s="72">
        <f>INDEX(Electricities!$C$3:$V$9,MATCH(AH$3,Electricities!$B$3:$B$9,0),MATCH($C22,Electricities!$C$2:$V$2,0))/INDEX(Electricities!$C$3:$S$9,MATCH(AH$3,Electricities!$B$3:$B$9,0),1)</f>
        <v>5.0742263601050039</v>
      </c>
      <c r="AI22" s="72">
        <f>INDEX(Electricities!$C$3:$V$9,MATCH(AI$3,Electricities!$B$3:$B$9,0),MATCH($C22,Electricities!$C$2:$V$2,0))/INDEX(Electricities!$C$3:$S$9,MATCH(AI$3,Electricities!$B$3:$B$9,0),1)</f>
        <v>6.1669967222493716</v>
      </c>
      <c r="AJ22" s="72">
        <f>INDEX(Electricities!$C$13:$V$19,MATCH(AJ$3,Electricities!$B$13:$B$19,0),MATCH($C22,Electricities!$C$2:$V$2,0))/INDEX(Electricities!$C$13:$S$19,MATCH(AJ$3,Electricities!$B$13:$B$19,0),1)</f>
        <v>2.9585208373581229</v>
      </c>
      <c r="AK22" s="72">
        <f>INDEX(Electricities!$C$13:$V$19,MATCH(AK$3,Electricities!$B$13:$B$19,0),MATCH($C22,Electricities!$C$2:$V$2,0))/INDEX(Electricities!$C$13:$S$19,MATCH(AK$3,Electricities!$B$13:$B$19,0),1)</f>
        <v>2.7229765436790787</v>
      </c>
      <c r="AL22" s="72">
        <f>INDEX(Electricities!$C$13:$V$19,MATCH(AL$3,Electricities!$B$13:$B$19,0),MATCH($C22,Electricities!$C$2:$V$2,0))/INDEX(Electricities!$C$13:$S$19,MATCH(AL$3,Electricities!$B$13:$B$19,0),1)</f>
        <v>1.725468111827005</v>
      </c>
      <c r="AM22" s="72">
        <f>INDEX(Electricities!$C$13:$V$19,MATCH(AM$3,Electricities!$B$13:$B$19,0),MATCH($C22,Electricities!$C$2:$V$2,0))/INDEX(Electricities!$C$13:$S$19,MATCH(AM$3,Electricities!$B$13:$B$19,0),1)</f>
        <v>5.749820048116522</v>
      </c>
      <c r="AN22" s="72">
        <f>INDEX(Electricities!$C$13:$V$19,MATCH(AN$3,Electricities!$B$13:$B$19,0),MATCH($C22,Electricities!$C$2:$V$2,0))/INDEX(Electricities!$C$13:$S$19,MATCH(AN$3,Electricities!$B$13:$B$19,0),1)</f>
        <v>2.4263574593340018</v>
      </c>
      <c r="AO22" s="72">
        <f>INDEX(Electricities!$C$13:$V$19,MATCH(AO$3,Electricities!$B$13:$B$19,0),MATCH($C22,Electricities!$C$2:$V$2,0))/INDEX(Electricities!$C$13:$S$19,MATCH(AO$3,Electricities!$B$13:$B$19,0),1)</f>
        <v>3.0248264104450788</v>
      </c>
      <c r="AP22" s="72">
        <f>INDEX(Electricities!$C$13:$V$19,MATCH(AP$3,Electricities!$B$13:$B$19,0),MATCH($C22,Electricities!$C$2:$V$2,0))/INDEX(Electricities!$C$13:$S$19,MATCH(AP$3,Electricities!$B$13:$B$19,0),1)</f>
        <v>3.2357710700509763</v>
      </c>
    </row>
    <row r="23" spans="2:42" x14ac:dyDescent="0.25">
      <c r="X23" s="71"/>
    </row>
    <row r="24" spans="2:42" x14ac:dyDescent="0.25">
      <c r="X24" s="71"/>
    </row>
    <row r="44" spans="20:20" x14ac:dyDescent="0.25">
      <c r="T44" t="s">
        <v>245</v>
      </c>
    </row>
    <row r="45" spans="20:20" x14ac:dyDescent="0.25">
      <c r="T45" t="s">
        <v>244</v>
      </c>
    </row>
    <row r="46" spans="20:20" x14ac:dyDescent="0.25">
      <c r="T46" t="s">
        <v>246</v>
      </c>
    </row>
  </sheetData>
  <mergeCells count="3">
    <mergeCell ref="N2:P2"/>
    <mergeCell ref="AC2:AI2"/>
    <mergeCell ref="AJ2:AP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5034CA-91CA-4550-8454-FA810CB87117}">
          <x14:formula1>
            <xm:f>RFFScen!$D$2:$G$2</xm:f>
          </x14:formula1>
          <xm:sqref>D1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AA7-18CE-4CFF-8A53-1C27AE125454}">
  <dimension ref="A2:G20"/>
  <sheetViews>
    <sheetView workbookViewId="0">
      <selection activeCell="B17" sqref="B17:B18"/>
    </sheetView>
  </sheetViews>
  <sheetFormatPr defaultRowHeight="15" x14ac:dyDescent="0.25"/>
  <cols>
    <col min="1" max="1" width="19.140625" bestFit="1" customWidth="1"/>
    <col min="2" max="2" width="19.5703125" bestFit="1" customWidth="1"/>
  </cols>
  <sheetData>
    <row r="2" spans="1:7" x14ac:dyDescent="0.25">
      <c r="D2" t="s">
        <v>248</v>
      </c>
      <c r="E2" t="s">
        <v>249</v>
      </c>
      <c r="F2" t="s">
        <v>250</v>
      </c>
      <c r="G2" t="s">
        <v>251</v>
      </c>
    </row>
    <row r="3" spans="1:7" x14ac:dyDescent="0.25">
      <c r="A3" t="str">
        <f>B3&amp;C3</f>
        <v>gdp_usd2200</v>
      </c>
      <c r="B3" t="s">
        <v>233</v>
      </c>
      <c r="C3">
        <v>2200</v>
      </c>
      <c r="D3">
        <v>1568993576030700</v>
      </c>
      <c r="E3">
        <v>87388365031171.203</v>
      </c>
      <c r="F3">
        <v>4200478647795.7402</v>
      </c>
      <c r="G3">
        <v>9028014032808610</v>
      </c>
    </row>
    <row r="4" spans="1:7" x14ac:dyDescent="0.25">
      <c r="A4" t="str">
        <f t="shared" ref="A4:A20" si="0">B4&amp;C4</f>
        <v>gdp_usd2300</v>
      </c>
      <c r="B4" t="s">
        <v>233</v>
      </c>
      <c r="C4">
        <v>2300</v>
      </c>
      <c r="D4">
        <v>2.0829834988375501E+17</v>
      </c>
      <c r="E4">
        <v>129650265770711</v>
      </c>
      <c r="F4">
        <v>978950932122.703</v>
      </c>
      <c r="G4">
        <v>1.8925306259642499E+17</v>
      </c>
    </row>
    <row r="5" spans="1:7" x14ac:dyDescent="0.25">
      <c r="A5" t="str">
        <f t="shared" si="0"/>
        <v>pop_Midwest2200</v>
      </c>
      <c r="B5" t="s">
        <v>234</v>
      </c>
      <c r="C5">
        <v>2200</v>
      </c>
      <c r="D5">
        <v>65667482.705891803</v>
      </c>
      <c r="E5">
        <v>61616386.026695997</v>
      </c>
      <c r="F5">
        <v>11659224.090928299</v>
      </c>
      <c r="G5">
        <v>146109132.018567</v>
      </c>
    </row>
    <row r="6" spans="1:7" x14ac:dyDescent="0.25">
      <c r="A6" t="str">
        <f t="shared" si="0"/>
        <v>pop_Midwest2300</v>
      </c>
      <c r="B6" t="s">
        <v>234</v>
      </c>
      <c r="C6">
        <v>2300</v>
      </c>
      <c r="D6">
        <v>62887526.001095198</v>
      </c>
      <c r="E6">
        <v>45565424.3541715</v>
      </c>
      <c r="F6">
        <v>2904217.58793322</v>
      </c>
      <c r="G6">
        <v>218525916.28220701</v>
      </c>
    </row>
    <row r="7" spans="1:7" x14ac:dyDescent="0.25">
      <c r="A7" t="str">
        <f t="shared" si="0"/>
        <v>Total Pop2200</v>
      </c>
      <c r="B7" t="s">
        <v>241</v>
      </c>
      <c r="C7">
        <v>2200</v>
      </c>
      <c r="D7">
        <v>385720839.769669</v>
      </c>
      <c r="E7">
        <v>361925311.92697698</v>
      </c>
      <c r="F7">
        <v>68484515.046168</v>
      </c>
      <c r="G7">
        <v>858222894.77166796</v>
      </c>
    </row>
    <row r="8" spans="1:7" x14ac:dyDescent="0.25">
      <c r="A8" t="str">
        <f t="shared" si="0"/>
        <v>Total Pop2300</v>
      </c>
      <c r="B8" t="s">
        <v>241</v>
      </c>
      <c r="C8">
        <v>2300</v>
      </c>
      <c r="D8">
        <v>369391795.46169698</v>
      </c>
      <c r="E8">
        <v>267644396.01056099</v>
      </c>
      <c r="F8">
        <v>17058933.900490999</v>
      </c>
      <c r="G8">
        <v>1283588108.8563001</v>
      </c>
    </row>
    <row r="9" spans="1:7" x14ac:dyDescent="0.25">
      <c r="A9" t="str">
        <f t="shared" si="0"/>
        <v>pop_Northeast2200</v>
      </c>
      <c r="B9" t="s">
        <v>235</v>
      </c>
      <c r="C9">
        <v>2200</v>
      </c>
      <c r="D9">
        <v>73501757.670756802</v>
      </c>
      <c r="E9">
        <v>68967356.257066697</v>
      </c>
      <c r="F9">
        <v>13050195.1414619</v>
      </c>
      <c r="G9">
        <v>163540272.484813</v>
      </c>
    </row>
    <row r="10" spans="1:7" x14ac:dyDescent="0.25">
      <c r="A10" t="str">
        <f t="shared" si="0"/>
        <v>pop_Northeast2300</v>
      </c>
      <c r="B10" t="s">
        <v>235</v>
      </c>
      <c r="C10">
        <v>2300</v>
      </c>
      <c r="D10">
        <v>70390146.023233905</v>
      </c>
      <c r="E10">
        <v>51001479.591435999</v>
      </c>
      <c r="F10">
        <v>3250697.1270312602</v>
      </c>
      <c r="G10">
        <v>244596538.21805099</v>
      </c>
    </row>
    <row r="11" spans="1:7" x14ac:dyDescent="0.25">
      <c r="A11" t="str">
        <f t="shared" si="0"/>
        <v>pop_Northern.Plains2200</v>
      </c>
      <c r="B11" t="s">
        <v>236</v>
      </c>
      <c r="C11">
        <v>2200</v>
      </c>
      <c r="D11">
        <v>6586228.5928544896</v>
      </c>
      <c r="E11">
        <v>6179917.1631863602</v>
      </c>
      <c r="F11">
        <v>1169381.1291974499</v>
      </c>
      <c r="G11">
        <v>14654256.617202301</v>
      </c>
    </row>
    <row r="12" spans="1:7" x14ac:dyDescent="0.25">
      <c r="A12" t="str">
        <f t="shared" si="0"/>
        <v>pop_Northern.Plains2300</v>
      </c>
      <c r="B12" t="s">
        <v>236</v>
      </c>
      <c r="C12">
        <v>2300</v>
      </c>
      <c r="D12">
        <v>6307408.24552928</v>
      </c>
      <c r="E12">
        <v>4570059.4626275599</v>
      </c>
      <c r="F12">
        <v>291283.29775005201</v>
      </c>
      <c r="G12">
        <v>21917417.552667499</v>
      </c>
    </row>
    <row r="13" spans="1:7" x14ac:dyDescent="0.25">
      <c r="A13" t="str">
        <f t="shared" si="0"/>
        <v>pop_Northwest2200</v>
      </c>
      <c r="B13" t="s">
        <v>237</v>
      </c>
      <c r="C13">
        <v>2200</v>
      </c>
      <c r="D13">
        <v>13389157.508026401</v>
      </c>
      <c r="E13">
        <v>12563166.1758944</v>
      </c>
      <c r="F13">
        <v>2377237.2769941599</v>
      </c>
      <c r="G13">
        <v>29790668.095491</v>
      </c>
    </row>
    <row r="14" spans="1:7" x14ac:dyDescent="0.25">
      <c r="A14" t="str">
        <f t="shared" si="0"/>
        <v>pop_Northwest2300</v>
      </c>
      <c r="B14" t="s">
        <v>237</v>
      </c>
      <c r="C14">
        <v>2300</v>
      </c>
      <c r="D14">
        <v>12822343.0566073</v>
      </c>
      <c r="E14">
        <v>9290483.1807010807</v>
      </c>
      <c r="F14">
        <v>592150.40869732702</v>
      </c>
      <c r="G14">
        <v>44555962.7402279</v>
      </c>
    </row>
    <row r="15" spans="1:7" x14ac:dyDescent="0.25">
      <c r="A15" t="str">
        <f t="shared" si="0"/>
        <v>pop_Southeast2200</v>
      </c>
      <c r="B15" t="s">
        <v>238</v>
      </c>
      <c r="C15">
        <v>2200</v>
      </c>
      <c r="D15">
        <v>93561454.250368595</v>
      </c>
      <c r="E15">
        <v>87789548.871994793</v>
      </c>
      <c r="F15">
        <v>16611782.8250528</v>
      </c>
      <c r="G15">
        <v>208172786.70695299</v>
      </c>
    </row>
    <row r="16" spans="1:7" x14ac:dyDescent="0.25">
      <c r="A16" t="str">
        <f t="shared" si="0"/>
        <v>pop_Southeast2300</v>
      </c>
      <c r="B16" t="s">
        <v>238</v>
      </c>
      <c r="C16">
        <v>2300</v>
      </c>
      <c r="D16">
        <v>89600638.617786095</v>
      </c>
      <c r="E16">
        <v>64920523.681486398</v>
      </c>
      <c r="F16">
        <v>4137859.55833739</v>
      </c>
      <c r="G16">
        <v>311350483.92715698</v>
      </c>
    </row>
    <row r="17" spans="1:7" x14ac:dyDescent="0.25">
      <c r="A17" t="str">
        <f t="shared" si="0"/>
        <v>pop_Southern.Plains2200</v>
      </c>
      <c r="B17" t="s">
        <v>239</v>
      </c>
      <c r="C17">
        <v>2200</v>
      </c>
      <c r="D17">
        <v>48297623.260990597</v>
      </c>
      <c r="E17">
        <v>45318091.6398082</v>
      </c>
      <c r="F17">
        <v>8575215.4560448509</v>
      </c>
      <c r="G17">
        <v>107461463.76324999</v>
      </c>
    </row>
    <row r="18" spans="1:7" x14ac:dyDescent="0.25">
      <c r="A18" t="str">
        <f t="shared" si="0"/>
        <v>pop_Southern.Plains2300</v>
      </c>
      <c r="B18" t="s">
        <v>239</v>
      </c>
      <c r="C18">
        <v>2300</v>
      </c>
      <c r="D18">
        <v>46252999.406419002</v>
      </c>
      <c r="E18">
        <v>33512807.382024001</v>
      </c>
      <c r="F18">
        <v>2136016.2008670499</v>
      </c>
      <c r="G18">
        <v>160723115.040526</v>
      </c>
    </row>
    <row r="19" spans="1:7" x14ac:dyDescent="0.25">
      <c r="A19" t="str">
        <f t="shared" si="0"/>
        <v>pop_Southwest2200</v>
      </c>
      <c r="B19" t="s">
        <v>240</v>
      </c>
      <c r="C19">
        <v>2200</v>
      </c>
      <c r="D19">
        <v>84717135.7807803</v>
      </c>
      <c r="E19">
        <v>79490845.792330503</v>
      </c>
      <c r="F19">
        <v>15041479.126488499</v>
      </c>
      <c r="G19">
        <v>188494315.08539101</v>
      </c>
    </row>
    <row r="20" spans="1:7" x14ac:dyDescent="0.25">
      <c r="A20" t="str">
        <f t="shared" si="0"/>
        <v>pop_Southwest2300</v>
      </c>
      <c r="B20" t="s">
        <v>240</v>
      </c>
      <c r="C20">
        <v>2300</v>
      </c>
      <c r="D20">
        <v>81130734.111026406</v>
      </c>
      <c r="E20">
        <v>58783618.358114503</v>
      </c>
      <c r="F20">
        <v>3746709.7198747098</v>
      </c>
      <c r="G20">
        <v>281918675.09546202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SummaryTable</vt:lpstr>
      <vt:lpstr>post2090scalars</vt:lpstr>
      <vt:lpstr>Electricities</vt:lpstr>
      <vt:lpstr>RoadRail</vt:lpstr>
      <vt:lpstr>Popweights</vt:lpstr>
      <vt:lpstr>2010.2090Runs</vt:lpstr>
      <vt:lpstr>FrEDI Inputs</vt:lpstr>
      <vt:lpstr>Scalars5.10.22</vt:lpstr>
      <vt:lpstr>DefaultInputComp</vt:lpstr>
      <vt:lpstr>RFFScen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Willwerth</dc:creator>
  <cp:lastModifiedBy>Karen Noiva</cp:lastModifiedBy>
  <dcterms:created xsi:type="dcterms:W3CDTF">2015-06-05T18:17:20Z</dcterms:created>
  <dcterms:modified xsi:type="dcterms:W3CDTF">2022-10-25T21:27:22Z</dcterms:modified>
</cp:coreProperties>
</file>