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filterPrivacy="1" updateLinks="never" codeName="ThisWorkbook" defaultThemeVersion="166925"/>
  <xr:revisionPtr revIDLastSave="0" documentId="13_ncr:1_{4FC3F201-11BE-49F8-A803-29D257B5DE48}" xr6:coauthVersionLast="47" xr6:coauthVersionMax="47" xr10:uidLastSave="{00000000-0000-0000-0000-000000000000}"/>
  <bookViews>
    <workbookView xWindow="15" yWindow="15" windowWidth="28770" windowHeight="15450" tabRatio="764" activeTab="2" xr2:uid="{00000000-000D-0000-FFFF-FFFF00000000}"/>
  </bookViews>
  <sheets>
    <sheet name="ReadMe" sheetId="48" r:id="rId1"/>
    <sheet name="tableNames" sheetId="43" r:id="rId2"/>
    <sheet name="controlTables" sheetId="24" r:id="rId3"/>
    <sheet name="slrReadMe" sheetId="50" state="hidden" r:id="rId4"/>
    <sheet name="slr_cm" sheetId="49"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24" i="24" l="1"/>
  <c r="B12" i="43"/>
  <c r="F12" i="43"/>
  <c r="G174" i="24" a="1"/>
  <c r="G174" i="24" s="1"/>
  <c r="G175" i="24" a="1"/>
  <c r="G175" i="24" s="1"/>
  <c r="G176" i="24" a="1"/>
  <c r="G176" i="24" s="1"/>
  <c r="G177" i="24" a="1"/>
  <c r="G177" i="24" s="1"/>
  <c r="G178" i="24" a="1"/>
  <c r="G178" i="24" s="1"/>
  <c r="G179" i="24" a="1"/>
  <c r="G179" i="24" s="1"/>
  <c r="G180" i="24" a="1"/>
  <c r="G180" i="24" s="1"/>
  <c r="G181" i="24" a="1"/>
  <c r="G181" i="24" s="1"/>
  <c r="G182" i="24" a="1"/>
  <c r="G182" i="24" s="1"/>
  <c r="G183" i="24" a="1"/>
  <c r="G183" i="24" s="1"/>
  <c r="G184" i="24" a="1"/>
  <c r="G184" i="24" s="1"/>
  <c r="G185" i="24" a="1"/>
  <c r="G185" i="24" s="1"/>
  <c r="G186" i="24" a="1"/>
  <c r="G186" i="24" s="1"/>
  <c r="G187" i="24" a="1"/>
  <c r="G187" i="24" s="1"/>
  <c r="G188" i="24" a="1"/>
  <c r="G188" i="24" s="1"/>
  <c r="G189" i="24" a="1"/>
  <c r="G189" i="24" s="1"/>
  <c r="G190" i="24" a="1"/>
  <c r="G190" i="24" s="1"/>
  <c r="G191" i="24" a="1"/>
  <c r="G191" i="24" s="1"/>
  <c r="G192" i="24" a="1"/>
  <c r="G192" i="24" s="1"/>
  <c r="G193" i="24" a="1"/>
  <c r="G193" i="24" s="1"/>
  <c r="G194" i="24" a="1"/>
  <c r="G194" i="24" s="1"/>
  <c r="G195" i="24" a="1"/>
  <c r="G195" i="24" s="1"/>
  <c r="G196" i="24" a="1"/>
  <c r="G196" i="24" s="1"/>
  <c r="G197" i="24" a="1"/>
  <c r="G197" i="24" s="1"/>
  <c r="G198" i="24" a="1"/>
  <c r="G198" i="24" s="1"/>
  <c r="G199" i="24" a="1"/>
  <c r="G199" i="24" s="1"/>
  <c r="G200" i="24" a="1"/>
  <c r="G200" i="24" s="1"/>
  <c r="G201" i="24" a="1"/>
  <c r="G201" i="24" s="1"/>
  <c r="G202" i="24" a="1"/>
  <c r="G202" i="24" s="1"/>
  <c r="G203" i="24" a="1"/>
  <c r="G203" i="24" s="1"/>
  <c r="G204" i="24" a="1"/>
  <c r="G204" i="24" s="1"/>
  <c r="G205" i="24" a="1"/>
  <c r="G205" i="24" s="1"/>
  <c r="G206" i="24" a="1"/>
  <c r="G206" i="24" s="1"/>
  <c r="G207" i="24" a="1"/>
  <c r="G207" i="24" s="1"/>
  <c r="G208" i="24" a="1"/>
  <c r="G208" i="24" s="1"/>
  <c r="G209" i="24" a="1"/>
  <c r="G209" i="24" s="1"/>
  <c r="G210" i="24" a="1"/>
  <c r="G210" i="24" s="1"/>
  <c r="G211" i="24" a="1"/>
  <c r="G211" i="24" s="1"/>
  <c r="G212" i="24" a="1"/>
  <c r="G212" i="24" s="1"/>
  <c r="G213" i="24" a="1"/>
  <c r="G213" i="24" s="1"/>
  <c r="G214" i="24" a="1"/>
  <c r="G214" i="24" s="1"/>
  <c r="G215" i="24" a="1"/>
  <c r="G215" i="24" s="1"/>
  <c r="G216" i="24" a="1"/>
  <c r="G216" i="24" s="1"/>
  <c r="G217" i="24" a="1"/>
  <c r="G217" i="24" s="1"/>
  <c r="G218" i="24" a="1"/>
  <c r="G218" i="24" s="1"/>
  <c r="G219" i="24" a="1"/>
  <c r="G219" i="24" s="1"/>
  <c r="G220" i="24" a="1"/>
  <c r="G220" i="24" s="1"/>
  <c r="G221" i="24" a="1"/>
  <c r="G221" i="24" s="1"/>
  <c r="G222" i="24" a="1"/>
  <c r="G222" i="24" s="1"/>
  <c r="G223" i="24" a="1"/>
  <c r="G223" i="24" s="1"/>
  <c r="G224" i="24" a="1"/>
  <c r="G224" i="24" s="1"/>
  <c r="G225" i="24" a="1"/>
  <c r="G225" i="24" s="1"/>
  <c r="B116" i="24"/>
  <c r="B115" i="24"/>
  <c r="B114" i="24"/>
  <c r="B113" i="24"/>
  <c r="B112" i="24"/>
  <c r="B111" i="24"/>
  <c r="B110" i="24"/>
  <c r="B109" i="24"/>
  <c r="B108" i="24"/>
  <c r="B107" i="24"/>
  <c r="B106" i="24"/>
  <c r="B105" i="24"/>
  <c r="B73" i="24"/>
  <c r="B9" i="43"/>
  <c r="F9" i="43"/>
  <c r="B72" i="24"/>
  <c r="B71" i="24"/>
  <c r="B70" i="24"/>
  <c r="B4" i="43"/>
  <c r="F4" i="43"/>
  <c r="B26" i="24"/>
  <c r="B25" i="24"/>
  <c r="B24" i="24"/>
  <c r="B23" i="24"/>
  <c r="B127" i="24"/>
  <c r="B128" i="24"/>
  <c r="B129" i="24"/>
  <c r="B126" i="24"/>
  <c r="B125" i="24"/>
  <c r="B123" i="24"/>
  <c r="B64" i="24"/>
  <c r="H9" i="43"/>
  <c r="C2" i="24"/>
  <c r="H12" i="43"/>
  <c r="G9" i="43" a="1"/>
  <c r="G12" i="43" a="1"/>
  <c r="C8" i="24"/>
  <c r="C11" i="24"/>
  <c r="H4" i="43"/>
  <c r="K12" i="43" a="1"/>
  <c r="C4" i="24"/>
  <c r="C14" i="24"/>
  <c r="G4" i="43" a="1"/>
  <c r="K4" i="43" a="1"/>
  <c r="C12" i="24"/>
  <c r="J12" i="43" a="1"/>
  <c r="C7" i="24"/>
  <c r="K9" i="43" a="1"/>
  <c r="C13" i="24"/>
  <c r="C10" i="24"/>
  <c r="J12" i="43" l="1"/>
  <c r="G12" i="43"/>
  <c r="I12" i="43" s="1"/>
  <c r="K12" i="43"/>
  <c r="G9" i="43"/>
  <c r="I9" i="43" s="1"/>
  <c r="K9" i="43"/>
  <c r="G4" i="43"/>
  <c r="I4" i="43" s="1"/>
  <c r="K4" i="43"/>
  <c r="J9" i="43" a="1"/>
  <c r="J4" i="43" a="1"/>
  <c r="L12" i="43" l="1"/>
  <c r="J9" i="43"/>
  <c r="L9" i="43" s="1"/>
  <c r="J4" i="43"/>
  <c r="L4" i="43" s="1"/>
  <c r="K93" i="24" l="1"/>
  <c r="K94" i="24"/>
  <c r="K95" i="24"/>
  <c r="K96" i="24"/>
  <c r="K97" i="24"/>
  <c r="K98" i="24"/>
  <c r="K99" i="24"/>
  <c r="B99" i="24"/>
  <c r="G99" i="24"/>
  <c r="B98" i="24"/>
  <c r="G98" i="24"/>
  <c r="B97" i="24"/>
  <c r="G97" i="24"/>
  <c r="B225" i="24"/>
  <c r="B185" i="24"/>
  <c r="B175" i="24"/>
  <c r="B166" i="24"/>
  <c r="B167" i="24"/>
  <c r="B142" i="24"/>
  <c r="B139" i="24"/>
  <c r="B141" i="24"/>
  <c r="B140" i="24"/>
  <c r="B151" i="24"/>
  <c r="B150" i="24"/>
  <c r="B149" i="24"/>
  <c r="B148" i="24"/>
  <c r="B168" i="24"/>
  <c r="D80" i="24"/>
  <c r="D81" i="24"/>
  <c r="D82" i="24"/>
  <c r="D83" i="24"/>
  <c r="D84" i="24"/>
  <c r="D85" i="24"/>
  <c r="D86" i="24"/>
  <c r="B86" i="24"/>
  <c r="B85" i="24"/>
  <c r="B84" i="24"/>
  <c r="B83" i="24"/>
  <c r="B82" i="24"/>
  <c r="B81" i="24"/>
  <c r="B80" i="24"/>
  <c r="B45" i="24"/>
  <c r="B46" i="24"/>
  <c r="F17" i="43" l="1"/>
  <c r="B17" i="43"/>
  <c r="B174" i="24"/>
  <c r="B176" i="24"/>
  <c r="B177" i="24"/>
  <c r="B178" i="24"/>
  <c r="B179" i="24"/>
  <c r="B180" i="24"/>
  <c r="B181" i="24"/>
  <c r="B182" i="24"/>
  <c r="B183" i="24"/>
  <c r="B184" i="24"/>
  <c r="B186" i="24"/>
  <c r="B187" i="24"/>
  <c r="B188" i="24"/>
  <c r="B189" i="24"/>
  <c r="B190" i="24"/>
  <c r="B191" i="24"/>
  <c r="B192" i="24"/>
  <c r="B193" i="24"/>
  <c r="B194" i="24"/>
  <c r="B195" i="24"/>
  <c r="B196" i="24"/>
  <c r="B197" i="24"/>
  <c r="B198" i="24"/>
  <c r="B199" i="24"/>
  <c r="B200" i="24"/>
  <c r="B201" i="24"/>
  <c r="B202" i="24"/>
  <c r="B203" i="24"/>
  <c r="B204" i="24"/>
  <c r="B205" i="24"/>
  <c r="B206" i="24"/>
  <c r="B207" i="24"/>
  <c r="B208" i="24"/>
  <c r="B209" i="24"/>
  <c r="B210" i="24"/>
  <c r="B211" i="24"/>
  <c r="B212" i="24"/>
  <c r="B213" i="24"/>
  <c r="B214" i="24"/>
  <c r="B215" i="24"/>
  <c r="B216" i="24"/>
  <c r="B217" i="24"/>
  <c r="B218" i="24"/>
  <c r="B219" i="24"/>
  <c r="B220" i="24"/>
  <c r="B221" i="24"/>
  <c r="B222" i="24"/>
  <c r="B223" i="24"/>
  <c r="B224" i="24"/>
  <c r="K17" i="43" a="1"/>
  <c r="H17" i="43"/>
  <c r="C15" i="24"/>
  <c r="K17" i="43" l="1"/>
  <c r="G17" i="43" a="1"/>
  <c r="J17" i="43" a="1"/>
  <c r="G17" i="43" l="1"/>
  <c r="I17" i="43" s="1"/>
  <c r="J17" i="43"/>
  <c r="L17" i="43" s="1"/>
  <c r="B34" i="24" l="1"/>
  <c r="B18" i="43" l="1"/>
  <c r="F18" i="43"/>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K18" i="43" a="1"/>
  <c r="G18" i="43" a="1"/>
  <c r="G18" i="43" l="1"/>
  <c r="K18" i="43"/>
  <c r="H18" i="43"/>
  <c r="J18" i="43" a="1"/>
  <c r="I18" i="43" l="1"/>
  <c r="J18" i="43"/>
  <c r="L18" i="43" s="1"/>
  <c r="B11" i="43" l="1"/>
  <c r="F11" i="43"/>
  <c r="G95" i="24"/>
  <c r="G96" i="24"/>
  <c r="B96" i="24"/>
  <c r="B95" i="24"/>
  <c r="B94" i="24"/>
  <c r="B93" i="24"/>
  <c r="K11" i="43" a="1"/>
  <c r="G11" i="43" a="1"/>
  <c r="C6" i="24"/>
  <c r="C3" i="24"/>
  <c r="C9" i="24"/>
  <c r="K11" i="43" l="1"/>
  <c r="G11" i="43"/>
  <c r="H11" i="43"/>
  <c r="J11" i="43" a="1"/>
  <c r="I11" i="43" l="1"/>
  <c r="J11" i="43"/>
  <c r="L11" i="43" s="1"/>
  <c r="B33" i="24" l="1"/>
  <c r="B8" i="43" l="1"/>
  <c r="F8" i="43"/>
  <c r="K8" i="43" a="1"/>
  <c r="J8" i="43" a="1"/>
  <c r="J8" i="43" l="1"/>
  <c r="K8" i="43"/>
  <c r="G8" i="43" a="1"/>
  <c r="G8" i="43" l="1"/>
  <c r="L8" i="43"/>
  <c r="B7" i="43" l="1"/>
  <c r="F7" i="43"/>
  <c r="B55" i="24"/>
  <c r="B54" i="24"/>
  <c r="B53" i="24"/>
  <c r="K7" i="43" a="1"/>
  <c r="J7" i="43" a="1"/>
  <c r="J7" i="43" l="1"/>
  <c r="M7" i="43" s="1"/>
  <c r="K7" i="43"/>
  <c r="B47" i="24"/>
  <c r="H7" i="43"/>
  <c r="G7" i="43" a="1"/>
  <c r="G7" i="43" l="1"/>
  <c r="I7" i="43" s="1"/>
  <c r="L7" i="43"/>
  <c r="B13" i="43"/>
  <c r="F13" i="43"/>
  <c r="B16" i="43"/>
  <c r="F16" i="43"/>
  <c r="K16" i="43" a="1"/>
  <c r="J16" i="43" a="1"/>
  <c r="K13" i="43" a="1"/>
  <c r="G13" i="43" a="1"/>
  <c r="K13" i="43" l="1"/>
  <c r="G13" i="43"/>
  <c r="K16" i="43"/>
  <c r="J16" i="43"/>
  <c r="J13" i="43" a="1"/>
  <c r="G16" i="43" a="1"/>
  <c r="G16" i="43" l="1"/>
  <c r="L16" i="43"/>
  <c r="J13" i="43"/>
  <c r="L13" i="43" s="1"/>
  <c r="B6" i="43" l="1"/>
  <c r="F6" i="43"/>
  <c r="B15" i="43"/>
  <c r="F15" i="43"/>
  <c r="B14" i="43"/>
  <c r="F14" i="43"/>
  <c r="B10" i="43"/>
  <c r="F10" i="43"/>
  <c r="B44" i="24"/>
  <c r="F5" i="43"/>
  <c r="G5" i="43" a="1"/>
  <c r="K10" i="43" a="1"/>
  <c r="K6" i="43" a="1"/>
  <c r="K15" i="43" a="1"/>
  <c r="G6" i="43" a="1"/>
  <c r="G15" i="43" a="1"/>
  <c r="K14" i="43" a="1"/>
  <c r="G14" i="43" a="1"/>
  <c r="G10" i="43" a="1"/>
  <c r="G5" i="43" l="1"/>
  <c r="G10" i="43"/>
  <c r="G6" i="43"/>
  <c r="K6" i="43"/>
  <c r="G15" i="43"/>
  <c r="K15" i="43"/>
  <c r="G14" i="43"/>
  <c r="K14" i="43"/>
  <c r="K10" i="43"/>
  <c r="J15" i="43" a="1"/>
  <c r="J5" i="43" a="1"/>
  <c r="J6" i="43" a="1"/>
  <c r="J14" i="43" a="1"/>
  <c r="J10" i="43" a="1"/>
  <c r="J5" i="43" l="1"/>
  <c r="J10" i="43"/>
  <c r="J6" i="43"/>
  <c r="J15" i="43"/>
  <c r="J14" i="43"/>
  <c r="L14" i="43" s="1"/>
  <c r="L10" i="43" l="1"/>
  <c r="L6" i="43"/>
  <c r="L15" i="43"/>
  <c r="H10" i="43"/>
  <c r="I10" i="43" l="1"/>
  <c r="B43" i="24" l="1"/>
  <c r="H6" i="43"/>
  <c r="I6" i="43" l="1"/>
  <c r="H15" i="43"/>
  <c r="I15" i="43" l="1"/>
  <c r="B5" i="43" l="1"/>
  <c r="K5" i="43" a="1"/>
  <c r="K5" i="43" l="1"/>
  <c r="L5" i="43" s="1"/>
  <c r="B35" i="24"/>
  <c r="B62" i="24"/>
  <c r="B63" i="24"/>
  <c r="B159" i="24"/>
  <c r="B160" i="24"/>
  <c r="B161" i="24"/>
  <c r="B162" i="24"/>
  <c r="B163" i="24"/>
  <c r="B164" i="24"/>
  <c r="B165" i="24"/>
  <c r="H14" i="43"/>
  <c r="H16" i="43"/>
  <c r="H5" i="43"/>
  <c r="H8" i="43"/>
  <c r="H13" i="43"/>
  <c r="I8" i="43" l="1"/>
  <c r="I16" i="43"/>
  <c r="I13" i="43"/>
  <c r="I14" i="43"/>
  <c r="I5" i="4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tc={74E8C379-DF77-4FAE-8C13-4D0000C68271}</author>
    <author>tc={984021BA-DD3F-4758-AAFF-698CBFB1E97F}</author>
    <author>tc={04C2609E-738A-4447-BEFC-B1B6670FF5D0}</author>
    <author>tc={A5816E78-F7FA-40E3-ACC3-4CDB677E4DA9}</author>
  </authors>
  <commentList>
    <comment ref="J61" authorId="0"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L61" authorId="1"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D79" authorId="2" shapeId="0" xr:uid="{04C2609E-738A-4447-BEFC-B1B6670FF5D0}">
      <text>
        <t>[Threaded comment]
Your version of Excel allows you to read this threaded comment; however, any edits to it will get removed if the file is opened in a newer version of Excel. Learn more: https://go.microsoft.com/fwlink/?linkid=870924
Comment:
    Max extrapolation temperature</t>
      </text>
    </comment>
    <comment ref="L92" authorId="3"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<sst xmlns="http://schemas.openxmlformats.org/spreadsheetml/2006/main" count="630" uniqueCount="370">
  <si>
    <t>Midwest</t>
  </si>
  <si>
    <t>Northeast</t>
  </si>
  <si>
    <t>Northern Plains</t>
  </si>
  <si>
    <t>Northwest</t>
  </si>
  <si>
    <t>Southeast</t>
  </si>
  <si>
    <t>Southern Plains</t>
  </si>
  <si>
    <t>Southwest</t>
  </si>
  <si>
    <t/>
  </si>
  <si>
    <t>CoastalProperties</t>
  </si>
  <si>
    <t>NoAdapt</t>
  </si>
  <si>
    <t>Reactive</t>
  </si>
  <si>
    <t>N/A</t>
  </si>
  <si>
    <t>Proactive</t>
  </si>
  <si>
    <t>ID</t>
  </si>
  <si>
    <t>region</t>
  </si>
  <si>
    <t>sector_id</t>
  </si>
  <si>
    <t>HTF</t>
  </si>
  <si>
    <t>Notes</t>
  </si>
  <si>
    <t>year</t>
  </si>
  <si>
    <t>Regions</t>
  </si>
  <si>
    <t>region_label</t>
  </si>
  <si>
    <t>output_lookupID</t>
  </si>
  <si>
    <t>Table Name</t>
  </si>
  <si>
    <t>Worksheet</t>
  </si>
  <si>
    <t>Number of Data Rows</t>
  </si>
  <si>
    <t>co_regions</t>
  </si>
  <si>
    <t>ID_columnName</t>
  </si>
  <si>
    <t>tableNames</t>
  </si>
  <si>
    <t>This worksheet contains the names of data tables to import into R</t>
  </si>
  <si>
    <t>Import</t>
  </si>
  <si>
    <t>scalarLabel</t>
  </si>
  <si>
    <t>scalarName</t>
  </si>
  <si>
    <t>value</t>
  </si>
  <si>
    <t>none</t>
  </si>
  <si>
    <t>gdp_percap</t>
  </si>
  <si>
    <t>Last Row</t>
  </si>
  <si>
    <t>Header Row</t>
  </si>
  <si>
    <t>Direct Adaptation</t>
  </si>
  <si>
    <t>No Adaptation</t>
  </si>
  <si>
    <t>Proactive Adaptation</t>
  </si>
  <si>
    <t>Reactive Adaptation</t>
  </si>
  <si>
    <t>Reasonably Anticipated Adaptation</t>
  </si>
  <si>
    <t>row_id</t>
  </si>
  <si>
    <t>Ozone</t>
  </si>
  <si>
    <t>scalarType</t>
  </si>
  <si>
    <t>econScalar</t>
  </si>
  <si>
    <t>damageAdj</t>
  </si>
  <si>
    <t>physScalar</t>
  </si>
  <si>
    <t>valueYear</t>
  </si>
  <si>
    <t>slr</t>
  </si>
  <si>
    <t>gcm</t>
  </si>
  <si>
    <t>temp_C_conus</t>
  </si>
  <si>
    <t>pop_Midwest</t>
  </si>
  <si>
    <t>pop_Northeast</t>
  </si>
  <si>
    <t>pop_Northwest</t>
  </si>
  <si>
    <t>pop_Southeast</t>
  </si>
  <si>
    <t>pop_Southwest</t>
  </si>
  <si>
    <t>defaultScenario</t>
  </si>
  <si>
    <t>physAdj</t>
  </si>
  <si>
    <t>scalarData</t>
  </si>
  <si>
    <t>regional</t>
  </si>
  <si>
    <t>gdp_usd</t>
  </si>
  <si>
    <t>U.S. National GDP</t>
  </si>
  <si>
    <t>GDP per capita (national)</t>
  </si>
  <si>
    <t>None</t>
  </si>
  <si>
    <t>econMultiplierName</t>
  </si>
  <si>
    <t>co_econMultipliers</t>
  </si>
  <si>
    <t>sector</t>
  </si>
  <si>
    <t>impactYear</t>
  </si>
  <si>
    <t>adaptation</t>
  </si>
  <si>
    <t>outputRowID</t>
  </si>
  <si>
    <t>id_colIndex</t>
  </si>
  <si>
    <t>last_colIndex</t>
  </si>
  <si>
    <t>num_tableCols</t>
  </si>
  <si>
    <t>NA</t>
  </si>
  <si>
    <t>impactType</t>
  </si>
  <si>
    <t>model</t>
  </si>
  <si>
    <t>excludeCol_ids</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</si>
  <si>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</si>
  <si>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</si>
  <si>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</si>
  <si>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</si>
  <si>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</si>
  <si>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</si>
  <si>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</si>
  <si>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</si>
  <si>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scaledImpacts</t>
  </si>
  <si>
    <t>Temperature</t>
  </si>
  <si>
    <t>GCM</t>
  </si>
  <si>
    <t>SLR</t>
  </si>
  <si>
    <t>degrees Celsius</t>
  </si>
  <si>
    <t>cm</t>
  </si>
  <si>
    <t>celsius</t>
  </si>
  <si>
    <t>co_modelTypes</t>
  </si>
  <si>
    <t>controlTables</t>
  </si>
  <si>
    <t>modelUnitValue</t>
  </si>
  <si>
    <t>Table with information about model types (GCM vs SLR)</t>
  </si>
  <si>
    <t>Calculated value</t>
  </si>
  <si>
    <t>Column used for record-keeping of data checks</t>
  </si>
  <si>
    <t>Color Legend</t>
  </si>
  <si>
    <t>Table of Contents</t>
  </si>
  <si>
    <t>Model Types</t>
  </si>
  <si>
    <t>Economic Multipliers</t>
  </si>
  <si>
    <t>Hard-coded value/included in model</t>
  </si>
  <si>
    <t>Temperature and SLR-binning model types</t>
  </si>
  <si>
    <t>Overview of impact estimate years associated with each sector</t>
  </si>
  <si>
    <t>List of regions</t>
  </si>
  <si>
    <t>inputName</t>
  </si>
  <si>
    <t>temp</t>
  </si>
  <si>
    <t>gdp</t>
  </si>
  <si>
    <t>pop</t>
  </si>
  <si>
    <t>inputType</t>
  </si>
  <si>
    <t>GDP</t>
  </si>
  <si>
    <t>inputUnit</t>
  </si>
  <si>
    <t>2015$</t>
  </si>
  <si>
    <t>capita</t>
  </si>
  <si>
    <t>inputMin</t>
  </si>
  <si>
    <t>inputMax</t>
  </si>
  <si>
    <t>GMSL (SLR)</t>
  </si>
  <si>
    <t>valueCol</t>
  </si>
  <si>
    <t>temp_C</t>
  </si>
  <si>
    <t>slr_cm</t>
  </si>
  <si>
    <t>Table with information about input scenarios</t>
  </si>
  <si>
    <t>Information about input scenarios</t>
  </si>
  <si>
    <t>Description</t>
  </si>
  <si>
    <t>Field</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</si>
  <si>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</si>
  <si>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</si>
  <si>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</si>
  <si>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</si>
  <si>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</si>
  <si>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</si>
  <si>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</si>
  <si>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</si>
  <si>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</si>
  <si>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</si>
  <si>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</si>
  <si>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Table with variant information</t>
  </si>
  <si>
    <t>Table of sector names and labels. Added variants impact years, and impact types list (columns 7-9), which the R Tool filters out.</t>
  </si>
  <si>
    <t>Table with heights in cm of SLR scenarios</t>
  </si>
  <si>
    <t>States</t>
  </si>
  <si>
    <t>state</t>
  </si>
  <si>
    <t>postal</t>
  </si>
  <si>
    <t>fips</t>
  </si>
  <si>
    <t>Alabama</t>
  </si>
  <si>
    <t>AL</t>
  </si>
  <si>
    <t>Arizona</t>
  </si>
  <si>
    <t>AZ</t>
  </si>
  <si>
    <t>Arkansas</t>
  </si>
  <si>
    <t>AR</t>
  </si>
  <si>
    <t>California</t>
  </si>
  <si>
    <t>CA</t>
  </si>
  <si>
    <t>Colorado</t>
  </si>
  <si>
    <t>CO</t>
  </si>
  <si>
    <t>Connecticut</t>
  </si>
  <si>
    <t>CT</t>
  </si>
  <si>
    <t>Delaware</t>
  </si>
  <si>
    <t>DE</t>
  </si>
  <si>
    <t>District of Columbia</t>
  </si>
  <si>
    <t>DC</t>
  </si>
  <si>
    <t>Florida</t>
  </si>
  <si>
    <t>FL</t>
  </si>
  <si>
    <t>Georgia</t>
  </si>
  <si>
    <t>GA</t>
  </si>
  <si>
    <t>Idaho</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</si>
  <si>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</si>
  <si>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</si>
  <si>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</si>
  <si>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</si>
  <si>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</si>
  <si>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</si>
  <si>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</si>
  <si>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</si>
  <si>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</si>
  <si>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</si>
  <si>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</si>
  <si>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</si>
  <si>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</si>
  <si>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</si>
  <si>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</si>
  <si>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</si>
  <si>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</si>
  <si>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</si>
  <si>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</si>
  <si>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</si>
  <si>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</si>
  <si>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</si>
  <si>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</si>
  <si>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</si>
  <si>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</si>
  <si>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</si>
  <si>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</si>
  <si>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</si>
  <si>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</si>
  <si>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</si>
  <si>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</si>
  <si>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</si>
  <si>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</si>
  <si>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</si>
  <si>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</si>
  <si>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</si>
  <si>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</si>
  <si>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</si>
  <si>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</si>
  <si>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</si>
  <si>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</si>
  <si>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</si>
  <si>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</si>
  <si>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</si>
  <si>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</si>
  <si>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</si>
  <si>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</si>
  <si>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</si>
  <si>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</si>
  <si>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</si>
  <si>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</si>
  <si>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</si>
  <si>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</si>
  <si>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</si>
  <si>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</si>
  <si>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</si>
  <si>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</si>
  <si>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</si>
  <si>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</si>
  <si>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</si>
  <si>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</si>
  <si>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</si>
  <si>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</si>
  <si>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</si>
  <si>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</si>
  <si>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</si>
  <si>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</si>
  <si>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</si>
  <si>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</si>
  <si>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</si>
  <si>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</si>
  <si>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</si>
  <si>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</si>
  <si>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</si>
  <si>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</si>
  <si>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</si>
  <si>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List of states</t>
  </si>
  <si>
    <t>co_states</t>
  </si>
  <si>
    <t>Table with information about states</t>
  </si>
  <si>
    <t>refYear</t>
  </si>
  <si>
    <t>0cm</t>
  </si>
  <si>
    <t>30cm</t>
  </si>
  <si>
    <t>50cm</t>
  </si>
  <si>
    <t>100cm</t>
  </si>
  <si>
    <t>150cm</t>
  </si>
  <si>
    <t>200cm</t>
  </si>
  <si>
    <t>250cm</t>
  </si>
  <si>
    <t>co_inputInfo</t>
  </si>
  <si>
    <t>model_type</t>
  </si>
  <si>
    <t>econMultiplierLabel</t>
  </si>
  <si>
    <t>model_type_label</t>
  </si>
  <si>
    <t>driverType</t>
  </si>
  <si>
    <t>driverUnit</t>
  </si>
  <si>
    <t>driverUnit_label</t>
  </si>
  <si>
    <t>driverUnitScale</t>
  </si>
  <si>
    <t>driverRefYear</t>
  </si>
  <si>
    <t>driverMaxOutput</t>
  </si>
  <si>
    <t>minYear</t>
  </si>
  <si>
    <t>driverDataMax</t>
  </si>
  <si>
    <t>Impact Year Levels</t>
  </si>
  <si>
    <t>impactYear_label</t>
  </si>
  <si>
    <t>impYrNum</t>
  </si>
  <si>
    <t>row0</t>
  </si>
  <si>
    <t>SLR Scenario Heights</t>
  </si>
  <si>
    <t>model_cm</t>
  </si>
  <si>
    <t>MW</t>
  </si>
  <si>
    <t>NP</t>
  </si>
  <si>
    <t>NW</t>
  </si>
  <si>
    <t>SE</t>
  </si>
  <si>
    <t>SP</t>
  </si>
  <si>
    <t>SW</t>
  </si>
  <si>
    <t>AK</t>
  </si>
  <si>
    <t>HI</t>
  </si>
  <si>
    <t>Alaska</t>
  </si>
  <si>
    <t>Hawaii</t>
  </si>
  <si>
    <t>National</t>
  </si>
  <si>
    <t>area</t>
  </si>
  <si>
    <t>CONUS</t>
  </si>
  <si>
    <t>US</t>
  </si>
  <si>
    <t>fredi</t>
  </si>
  <si>
    <t>Module Areas</t>
  </si>
  <si>
    <t>sv</t>
  </si>
  <si>
    <t>ghg</t>
  </si>
  <si>
    <t>extremes</t>
  </si>
  <si>
    <t>Areas</t>
  </si>
  <si>
    <t>area_label</t>
  </si>
  <si>
    <t>Contiguous U.S.</t>
  </si>
  <si>
    <t>U.S.</t>
  </si>
  <si>
    <t>National Total</t>
  </si>
  <si>
    <t>region_order</t>
  </si>
  <si>
    <t>area_order</t>
  </si>
  <si>
    <t>module</t>
  </si>
  <si>
    <t>All</t>
  </si>
  <si>
    <t>state_order</t>
  </si>
  <si>
    <t>ch4</t>
  </si>
  <si>
    <t>nox</t>
  </si>
  <si>
    <t>o3</t>
  </si>
  <si>
    <t>Methane</t>
  </si>
  <si>
    <t>NOx</t>
  </si>
  <si>
    <t>GMSL</t>
  </si>
  <si>
    <t>Population</t>
  </si>
  <si>
    <t>CH4_ppbv</t>
  </si>
  <si>
    <t>ppbv</t>
  </si>
  <si>
    <t>pptv</t>
  </si>
  <si>
    <t>O3_pptv</t>
  </si>
  <si>
    <t>Mt</t>
  </si>
  <si>
    <t>valueColLC</t>
  </si>
  <si>
    <t>econMultiplier</t>
  </si>
  <si>
    <t>gcm_ghg</t>
  </si>
  <si>
    <t>Ozone Response</t>
  </si>
  <si>
    <t>pptv/ppbv</t>
  </si>
  <si>
    <t>co_impYrLvls</t>
  </si>
  <si>
    <t>co_slrCm</t>
  </si>
  <si>
    <t>co_areas</t>
  </si>
  <si>
    <t>Module Info</t>
  </si>
  <si>
    <t>moduleMinYr</t>
  </si>
  <si>
    <t>moduleMaxYr</t>
  </si>
  <si>
    <t>co_moduleInfo</t>
  </si>
  <si>
    <t>List of scalar types</t>
  </si>
  <si>
    <t>Scalar Types</t>
  </si>
  <si>
    <t>co_scalarTypes</t>
  </si>
  <si>
    <t>List of economic multipliers</t>
  </si>
  <si>
    <t>Info on SLR scenario heights</t>
  </si>
  <si>
    <t>List of areas associated with regions</t>
  </si>
  <si>
    <t>Info on areas associated with modules</t>
  </si>
  <si>
    <t>Overview of modules, such as min/max year</t>
  </si>
  <si>
    <t>defaultMaxYr</t>
  </si>
  <si>
    <t>defaultMinYr</t>
  </si>
  <si>
    <t>Module Model Types</t>
  </si>
  <si>
    <t>co_moduleModTypes</t>
  </si>
  <si>
    <t>co_moduleAreas</t>
  </si>
  <si>
    <t>Module Inputs/Default Scenarios</t>
  </si>
  <si>
    <t>Default scenarios for inputs associated with module</t>
  </si>
  <si>
    <t>EPPA_v6_GDP</t>
  </si>
  <si>
    <t>Input Info</t>
  </si>
  <si>
    <t>Scenarios</t>
  </si>
  <si>
    <t>scenarioName</t>
  </si>
  <si>
    <t>Hector_v5.3_GCAM</t>
  </si>
  <si>
    <t>ICLUS_State_Population</t>
  </si>
  <si>
    <t>tempType</t>
  </si>
  <si>
    <t>popArea</t>
  </si>
  <si>
    <t>conus</t>
  </si>
  <si>
    <t>global</t>
  </si>
  <si>
    <t>o3default</t>
  </si>
  <si>
    <t>ch4default</t>
  </si>
  <si>
    <t>noxdefault</t>
  </si>
  <si>
    <t>noxDefault</t>
  </si>
  <si>
    <t>ch4Default</t>
  </si>
  <si>
    <t>o3Default</t>
  </si>
  <si>
    <t>co_moduleScenarios</t>
  </si>
  <si>
    <t>co_scenarios</t>
  </si>
  <si>
    <t>Information about module default scenarios</t>
  </si>
  <si>
    <t>inputArgType</t>
  </si>
  <si>
    <t>inputArgVal</t>
  </si>
  <si>
    <t>NOx_Mt</t>
  </si>
  <si>
    <t>baseline</t>
  </si>
  <si>
    <t>mitigated</t>
  </si>
  <si>
    <t>rff_mean</t>
  </si>
  <si>
    <t>0to6_to2300</t>
  </si>
  <si>
    <t>groupCols</t>
  </si>
  <si>
    <t>scenario</t>
  </si>
  <si>
    <t>postal, model</t>
  </si>
  <si>
    <t>state, postal</t>
  </si>
  <si>
    <t>idCol0</t>
  </si>
  <si>
    <t>ECS_3.0_REF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</si>
</sst>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5" x14ac:knownFonts="1">
    <font>
      <sz val="11"/>
      <color theme="1"/>
      <name val="Calibri"/>
      <family val="2"/>
      <scheme val="minor"/>
    </font>
    <font>
      <b/>
      <sz val="11"/>
      <color theme="1"/>
      <name val="Calibri"/>
      <family val="2"/>
      <scheme val="minor"/>
    </font>
    <font>
      <sz val="11"/>
      <color theme="1"/>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b/>
      <sz val="11"/>
      <color theme="0"/>
      <name val="Calibri"/>
      <family val="2"/>
      <scheme val="minor"/>
    </font>
    <font>
      <sz val="8"/>
      <color theme="1"/>
      <name val="Calibri"/>
      <family val="2"/>
      <scheme val="minor"/>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
      <sz val="11"/>
      <color indexed="8"/>
      <name val="Calibri"/>
      <family val="2"/>
      <scheme val="minor"/>
    </font>
    <font>
      <sz val="11"/>
      <color rgb="FF000000"/>
      <name val="Calibri"/>
      <family val="2"/>
      <scheme val="minor"/>
    </font>
  </fonts>
  <fills count="46">
    <fill>
      <patternFill patternType="none"/>
    </fill>
    <fill>
      <patternFill patternType="gray125"/>
    </fill>
    <fill>
      <patternFill patternType="solid">
        <fgColor theme="0" tint="-4.9989318521683403E-2"/>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79998168889431442"/>
        <bgColor indexed="64"/>
      </patternFill>
    </fill>
  </fills>
  <borders count="13">
    <border>
      <left/>
      <right/>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63">
    <xf numFmtId="0" fontId="0" fillId="0" borderId="0"/>
    <xf numFmtId="0" fontId="2" fillId="0" borderId="0"/>
    <xf numFmtId="0" fontId="4" fillId="3" borderId="0" applyNumberFormat="0" applyProtection="0">
      <alignment horizontal="left" wrapText="1" indent="4"/>
    </xf>
    <xf numFmtId="0" fontId="5" fillId="3" borderId="0" applyNumberFormat="0" applyProtection="0">
      <alignment horizontal="left" wrapText="1" indent="4"/>
    </xf>
    <xf numFmtId="0" fontId="6" fillId="3" borderId="0" applyNumberFormat="0" applyBorder="0" applyProtection="0">
      <alignment horizontal="left" indent="1"/>
    </xf>
    <xf numFmtId="0" fontId="7" fillId="0" borderId="0"/>
    <xf numFmtId="0" fontId="2" fillId="4" borderId="1"/>
    <xf numFmtId="0" fontId="2" fillId="2" borderId="0"/>
    <xf numFmtId="0" fontId="3" fillId="5" borderId="0" applyNumberFormat="0" applyBorder="0" applyProtection="0"/>
    <xf numFmtId="0" fontId="2" fillId="2" borderId="2"/>
    <xf numFmtId="0" fontId="2" fillId="0" borderId="0"/>
    <xf numFmtId="0" fontId="3" fillId="0" borderId="0"/>
    <xf numFmtId="0" fontId="2" fillId="0" borderId="0"/>
    <xf numFmtId="0" fontId="16" fillId="0" borderId="0" applyNumberFormat="0" applyFill="0" applyBorder="0" applyAlignment="0" applyProtection="0"/>
    <xf numFmtId="0" fontId="16" fillId="0" borderId="0" applyNumberFormat="0" applyFill="0" applyBorder="0" applyAlignment="0" applyProtection="0"/>
    <xf numFmtId="0" fontId="20" fillId="0" borderId="0" applyNumberFormat="0" applyFill="0" applyBorder="0" applyAlignment="0" applyProtection="0"/>
    <xf numFmtId="0" fontId="21" fillId="0" borderId="5" applyNumberFormat="0" applyFill="0" applyAlignment="0" applyProtection="0"/>
    <xf numFmtId="0" fontId="22" fillId="0" borderId="6" applyNumberFormat="0" applyFill="0" applyAlignment="0" applyProtection="0"/>
    <xf numFmtId="0" fontId="23" fillId="0" borderId="7" applyNumberFormat="0" applyFill="0" applyAlignment="0" applyProtection="0"/>
    <xf numFmtId="0" fontId="23" fillId="0" borderId="0" applyNumberFormat="0" applyFill="0" applyBorder="0" applyAlignment="0" applyProtection="0"/>
    <xf numFmtId="0" fontId="24" fillId="14" borderId="0" applyNumberFormat="0" applyBorder="0" applyAlignment="0" applyProtection="0"/>
    <xf numFmtId="0" fontId="25" fillId="15" borderId="0" applyNumberFormat="0" applyBorder="0" applyAlignment="0" applyProtection="0"/>
    <xf numFmtId="0" fontId="26" fillId="16" borderId="0" applyNumberFormat="0" applyBorder="0" applyAlignment="0" applyProtection="0"/>
    <xf numFmtId="0" fontId="27" fillId="17" borderId="8" applyNumberFormat="0" applyAlignment="0" applyProtection="0"/>
    <xf numFmtId="0" fontId="28" fillId="18" borderId="9" applyNumberFormat="0" applyAlignment="0" applyProtection="0"/>
    <xf numFmtId="0" fontId="29" fillId="18" borderId="8" applyNumberFormat="0" applyAlignment="0" applyProtection="0"/>
    <xf numFmtId="0" fontId="30" fillId="0" borderId="10" applyNumberFormat="0" applyFill="0" applyAlignment="0" applyProtection="0"/>
    <xf numFmtId="0" fontId="14" fillId="19" borderId="11" applyNumberFormat="0" applyAlignment="0" applyProtection="0"/>
    <xf numFmtId="0" fontId="18" fillId="0" borderId="0" applyNumberFormat="0" applyFill="0" applyBorder="0" applyAlignment="0" applyProtection="0"/>
    <xf numFmtId="0" fontId="2" fillId="20" borderId="1" applyNumberFormat="0" applyFont="0" applyAlignment="0" applyProtection="0"/>
    <xf numFmtId="0" fontId="31" fillId="0" borderId="0" applyNumberFormat="0" applyFill="0" applyBorder="0" applyAlignment="0" applyProtection="0"/>
    <xf numFmtId="0" fontId="1" fillId="0" borderId="12" applyNumberFormat="0" applyFill="0" applyAlignment="0" applyProtection="0"/>
    <xf numFmtId="0" fontId="3"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3"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3"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3" fillId="33"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3" fillId="37" borderId="0" applyNumberFormat="0" applyBorder="0" applyAlignment="0" applyProtection="0"/>
    <xf numFmtId="0" fontId="2" fillId="38" borderId="0" applyNumberFormat="0" applyBorder="0" applyAlignment="0" applyProtection="0"/>
    <xf numFmtId="0" fontId="2" fillId="39" borderId="0" applyNumberFormat="0" applyBorder="0" applyAlignment="0" applyProtection="0"/>
    <xf numFmtId="0" fontId="2" fillId="40" borderId="0" applyNumberFormat="0" applyBorder="0" applyAlignment="0" applyProtection="0"/>
    <xf numFmtId="0" fontId="3" fillId="41" borderId="0" applyNumberFormat="0" applyBorder="0" applyAlignment="0" applyProtection="0"/>
    <xf numFmtId="0" fontId="2" fillId="42" borderId="0" applyNumberFormat="0" applyBorder="0" applyAlignment="0" applyProtection="0"/>
    <xf numFmtId="0" fontId="2" fillId="43" borderId="0" applyNumberFormat="0" applyBorder="0" applyAlignment="0" applyProtection="0"/>
    <xf numFmtId="0" fontId="2" fillId="44" borderId="0" applyNumberFormat="0" applyBorder="0" applyAlignment="0" applyProtection="0"/>
    <xf numFmtId="0" fontId="32" fillId="0" borderId="0"/>
    <xf numFmtId="0" fontId="32" fillId="0" borderId="0"/>
    <xf numFmtId="0" fontId="33" fillId="0" borderId="0"/>
    <xf numFmtId="0" fontId="2" fillId="0" borderId="0"/>
    <xf numFmtId="0" fontId="7" fillId="0" borderId="0"/>
    <xf numFmtId="0" fontId="16" fillId="0" borderId="0" applyNumberFormat="0" applyFill="0" applyBorder="0" applyAlignment="0" applyProtection="0"/>
    <xf numFmtId="0" fontId="34" fillId="0" borderId="0"/>
  </cellStyleXfs>
  <cellXfs count="62">
    <xf numFmtId="0" fontId="0" fillId="0" borderId="0" xfId="0"/>
    <xf numFmtId="0" fontId="0" fillId="0" borderId="0" xfId="0" applyAlignment="1">
      <alignment horizontal="left"/>
    </xf>
    <xf numFmtId="0" fontId="9" fillId="0" borderId="0" xfId="0" applyFont="1"/>
    <xf numFmtId="0" fontId="9" fillId="0" borderId="0" xfId="0" applyFont="1" applyAlignment="1">
      <alignment horizontal="left" vertical="center"/>
    </xf>
    <xf numFmtId="0" fontId="1" fillId="0" borderId="0" xfId="0" applyFont="1"/>
    <xf numFmtId="0" fontId="9" fillId="0" borderId="0" xfId="0" applyFont="1" applyAlignment="1">
      <alignment horizontal="left" vertical="center" wrapText="1"/>
    </xf>
    <xf numFmtId="0" fontId="9" fillId="6" borderId="0" xfId="0" applyFont="1" applyFill="1" applyAlignment="1">
      <alignment horizontal="left" vertical="center"/>
    </xf>
    <xf numFmtId="0" fontId="0" fillId="0" borderId="0" xfId="0" applyAlignment="1">
      <alignment wrapText="1"/>
    </xf>
    <xf numFmtId="0" fontId="9" fillId="0" borderId="0" xfId="0" applyFont="1" applyAlignment="1">
      <alignment wrapText="1"/>
    </xf>
    <xf numFmtId="0" fontId="9" fillId="0" borderId="0" xfId="0" applyFont="1" applyAlignment="1">
      <alignment horizontal="center" vertical="center" wrapText="1"/>
    </xf>
    <xf numFmtId="0" fontId="0" fillId="9" borderId="0" xfId="0" applyFill="1"/>
    <xf numFmtId="0" fontId="14" fillId="10" borderId="0" xfId="0" applyFont="1" applyFill="1" applyAlignment="1">
      <alignment horizontal="left" indent="1"/>
    </xf>
    <xf numFmtId="0" fontId="17" fillId="6" borderId="0" xfId="0" applyFont="1" applyFill="1" applyAlignment="1">
      <alignment vertical="center" wrapText="1"/>
    </xf>
    <xf numFmtId="0" fontId="9" fillId="6" borderId="0" xfId="0" applyFont="1" applyFill="1" applyAlignment="1">
      <alignment horizontal="center" vertical="center"/>
    </xf>
    <xf numFmtId="0" fontId="9" fillId="0" borderId="0" xfId="0" applyFont="1" applyAlignment="1">
      <alignment vertical="center"/>
    </xf>
    <xf numFmtId="0" fontId="9" fillId="0" borderId="0" xfId="0" applyFont="1" applyAlignment="1">
      <alignment vertical="center" wrapText="1"/>
    </xf>
    <xf numFmtId="0" fontId="9" fillId="0" borderId="0" xfId="0" applyFont="1" applyAlignment="1">
      <alignment horizontal="center" vertical="center"/>
    </xf>
    <xf numFmtId="0" fontId="17" fillId="6" borderId="0" xfId="0" applyFont="1" applyFill="1" applyAlignment="1">
      <alignment horizontal="left" vertical="center" wrapText="1"/>
    </xf>
    <xf numFmtId="0" fontId="12" fillId="0" borderId="0" xfId="0" applyFont="1" applyAlignment="1">
      <alignment horizontal="left" vertical="center"/>
    </xf>
    <xf numFmtId="0" fontId="13" fillId="0" borderId="0" xfId="0" applyFont="1" applyAlignment="1">
      <alignment vertical="center"/>
    </xf>
    <xf numFmtId="0" fontId="12" fillId="0" borderId="0" xfId="0" applyFont="1" applyAlignment="1">
      <alignment vertical="center" wrapText="1"/>
    </xf>
    <xf numFmtId="0" fontId="12" fillId="0" borderId="0" xfId="0" applyFont="1" applyAlignment="1">
      <alignment vertical="center"/>
    </xf>
    <xf numFmtId="0" fontId="11" fillId="6" borderId="0" xfId="0" applyFont="1" applyFill="1" applyAlignment="1">
      <alignment vertical="center" wrapText="1"/>
    </xf>
    <xf numFmtId="0" fontId="11" fillId="6" borderId="0" xfId="0" applyFont="1" applyFill="1" applyAlignment="1">
      <alignment vertical="center"/>
    </xf>
    <xf numFmtId="0" fontId="11" fillId="6" borderId="0" xfId="0" applyFont="1" applyFill="1" applyAlignment="1">
      <alignment horizontal="left" vertical="center"/>
    </xf>
    <xf numFmtId="0" fontId="10" fillId="0" borderId="0" xfId="0" applyFont="1" applyAlignment="1">
      <alignment vertical="center"/>
    </xf>
    <xf numFmtId="0" fontId="9" fillId="6" borderId="0" xfId="0" applyFont="1" applyFill="1" applyAlignment="1">
      <alignment vertical="center"/>
    </xf>
    <xf numFmtId="0" fontId="9" fillId="6" borderId="0" xfId="0" applyFont="1" applyFill="1" applyAlignment="1">
      <alignment horizontal="right" vertical="center" wrapText="1"/>
    </xf>
    <xf numFmtId="0" fontId="15" fillId="6" borderId="0" xfId="0" applyFont="1" applyFill="1" applyAlignment="1">
      <alignment horizontal="left" vertical="center" wrapText="1"/>
    </xf>
    <xf numFmtId="0" fontId="15" fillId="6" borderId="0" xfId="0" applyFont="1" applyFill="1" applyAlignment="1">
      <alignment horizontal="center" vertical="center" wrapText="1"/>
    </xf>
    <xf numFmtId="0" fontId="16" fillId="0" borderId="0" xfId="13" applyAlignment="1">
      <alignment vertical="center"/>
    </xf>
    <xf numFmtId="0" fontId="15" fillId="6" borderId="3" xfId="0" applyFont="1" applyFill="1" applyBorder="1" applyAlignment="1">
      <alignment horizontal="center" vertical="center" wrapText="1"/>
    </xf>
    <xf numFmtId="0" fontId="15" fillId="7" borderId="3" xfId="0" applyFont="1" applyFill="1" applyBorder="1" applyAlignment="1">
      <alignment horizontal="center" vertical="center" wrapText="1"/>
    </xf>
    <xf numFmtId="0" fontId="15" fillId="8" borderId="3" xfId="0" applyFont="1" applyFill="1" applyBorder="1" applyAlignment="1">
      <alignment horizontal="center" vertical="center" wrapText="1"/>
    </xf>
    <xf numFmtId="0" fontId="14" fillId="10" borderId="0" xfId="0" applyFont="1" applyFill="1" applyAlignment="1">
      <alignment horizontal="left" vertical="center" indent="1"/>
    </xf>
    <xf numFmtId="0" fontId="0" fillId="11" borderId="0" xfId="0" applyFill="1"/>
    <xf numFmtId="0" fontId="0" fillId="11" borderId="0" xfId="0" applyFill="1" applyAlignment="1">
      <alignment wrapText="1"/>
    </xf>
    <xf numFmtId="0" fontId="14" fillId="12" borderId="0" xfId="0" applyFont="1" applyFill="1"/>
    <xf numFmtId="0" fontId="1" fillId="13" borderId="0" xfId="0" applyFont="1" applyFill="1"/>
    <xf numFmtId="0" fontId="1" fillId="11" borderId="0" xfId="0" applyFont="1" applyFill="1"/>
    <xf numFmtId="0" fontId="0" fillId="11" borderId="4" xfId="0" applyFill="1" applyBorder="1"/>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0" fillId="0" borderId="0" xfId="0" applyAlignment="1">
      <alignment vertical="top" wrapText="1"/>
    </xf>
    <xf numFmtId="0" fontId="1" fillId="11" borderId="0" xfId="0" applyFont="1" applyFill="1" applyAlignment="1">
      <alignment vertical="center"/>
    </xf>
    <xf numFmtId="0" fontId="1" fillId="0" borderId="0" xfId="0" applyFont="1" applyAlignment="1">
      <alignment vertical="center"/>
    </xf>
    <xf numFmtId="0" fontId="9" fillId="6" borderId="0" xfId="0" applyFont="1" applyFill="1" applyAlignment="1">
      <alignment horizontal="center" vertical="center" wrapText="1"/>
    </xf>
    <xf numFmtId="0" fontId="9" fillId="6" borderId="0" xfId="0" applyFont="1" applyFill="1"/>
    <xf numFmtId="1" fontId="9" fillId="6" borderId="0" xfId="0" applyNumberFormat="1" applyFont="1" applyFill="1"/>
    <xf numFmtId="0" fontId="0" fillId="6" borderId="0" xfId="0" applyFill="1"/>
    <xf numFmtId="0" fontId="9" fillId="6" borderId="0" xfId="0" applyFont="1" applyFill="1" applyAlignment="1">
      <alignment vertical="center" wrapText="1"/>
    </xf>
    <xf numFmtId="2" fontId="0" fillId="6" borderId="0" xfId="0" applyNumberFormat="1" applyFill="1"/>
    <xf numFmtId="0" fontId="9" fillId="6" borderId="0" xfId="0" applyFont="1" applyFill="1" applyAlignment="1">
      <alignment horizontal="right" vertical="center"/>
    </xf>
    <xf numFmtId="0" fontId="10" fillId="0" borderId="0" xfId="0" applyFont="1" applyAlignment="1">
      <alignment horizontal="left" vertical="center"/>
    </xf>
    <xf numFmtId="1" fontId="9" fillId="6" borderId="0" xfId="0" applyNumberFormat="1" applyFont="1" applyFill="1" applyAlignment="1">
      <alignment wrapText="1"/>
    </xf>
    <xf numFmtId="0" fontId="9" fillId="0" borderId="0" xfId="0" applyFont="1" applyAlignment="1">
      <alignment horizontal="left"/>
    </xf>
    <xf numFmtId="0" fontId="9" fillId="6" borderId="0" xfId="0" applyFont="1" applyFill="1" applyAlignment="1">
      <alignment horizontal="left" vertical="center" wrapText="1"/>
    </xf>
    <xf numFmtId="0" fontId="11" fillId="6" borderId="0" xfId="0" applyFont="1" applyFill="1" applyAlignment="1">
      <alignment horizontal="center" vertical="center"/>
    </xf>
    <xf numFmtId="0" fontId="16" fillId="0" borderId="0" xfId="13" applyFill="1"/>
    <xf numFmtId="0" fontId="9" fillId="45" borderId="0" xfId="0" applyFont="1" applyFill="1"/>
    <xf numFmtId="1" fontId="9" fillId="45" borderId="0" xfId="0" applyNumberFormat="1" applyFont="1" applyFill="1"/>
  </cellXfs>
  <cellStyles count="63">
    <cellStyle name="20% - Accent1" xfId="33" builtinId="30" customBuiltin="1"/>
    <cellStyle name="20% - Accent2" xfId="37" builtinId="34" customBuiltin="1"/>
    <cellStyle name="20% - Accent3" xfId="41" builtinId="38" customBuiltin="1"/>
    <cellStyle name="20% - Accent4" xfId="45" builtinId="42" customBuiltin="1"/>
    <cellStyle name="20% - Accent5" xfId="49" builtinId="46" customBuiltin="1"/>
    <cellStyle name="20% - Accent6" xfId="53" builtinId="50" customBuiltin="1"/>
    <cellStyle name="40% - Accent1" xfId="34" builtinId="31" customBuiltin="1"/>
    <cellStyle name="40% - Accent2" xfId="38" builtinId="35" customBuiltin="1"/>
    <cellStyle name="40% - Accent3" xfId="42" builtinId="39" customBuiltin="1"/>
    <cellStyle name="40% - Accent4" xfId="46" builtinId="43" customBuiltin="1"/>
    <cellStyle name="40% - Accent5" xfId="50" builtinId="47" customBuiltin="1"/>
    <cellStyle name="40% - Accent6" xfId="54" builtinId="51" customBuiltin="1"/>
    <cellStyle name="60% - Accent1" xfId="35" builtinId="32" customBuiltin="1"/>
    <cellStyle name="60% - Accent2" xfId="39" builtinId="36" customBuiltin="1"/>
    <cellStyle name="60% - Accent3" xfId="43" builtinId="40" customBuiltin="1"/>
    <cellStyle name="60% - Accent4" xfId="47" builtinId="44" customBuiltin="1"/>
    <cellStyle name="60% - Accent5" xfId="51" builtinId="48" customBuiltin="1"/>
    <cellStyle name="60% - Accent6" xfId="55" builtinId="52" customBuiltin="1"/>
    <cellStyle name="Accent1" xfId="32" builtinId="29" customBuiltin="1"/>
    <cellStyle name="Accent2" xfId="36" builtinId="33" customBuiltin="1"/>
    <cellStyle name="Accent3" xfId="40" builtinId="37" customBuiltin="1"/>
    <cellStyle name="Accent4" xfId="44" builtinId="41" customBuiltin="1"/>
    <cellStyle name="Accent5" xfId="48" builtinId="45" customBuiltin="1"/>
    <cellStyle name="Accent6" xfId="52" builtinId="49" customBuiltin="1"/>
    <cellStyle name="Bad" xfId="21" builtinId="27" customBuiltin="1"/>
    <cellStyle name="Calculation" xfId="25" builtinId="22" customBuiltin="1"/>
    <cellStyle name="Check Cell" xfId="27" builtinId="23" customBuiltin="1"/>
    <cellStyle name="Explanatory Text" xfId="30" builtinId="53" customBuiltin="1"/>
    <cellStyle name="Followed Hyperlink" xfId="14" builtinId="9" customBuiltin="1"/>
    <cellStyle name="Good" xfId="20" builtinId="26" customBuiltin="1"/>
    <cellStyle name="GrayCell 2 2" xfId="7" xr:uid="{00000000-0005-0000-0000-000002000000}"/>
    <cellStyle name="Heading 1" xfId="16" builtinId="16" customBuiltin="1"/>
    <cellStyle name="Heading 1 2" xfId="2" xr:uid="{00000000-0005-0000-0000-000003000000}"/>
    <cellStyle name="Heading 2" xfId="17" builtinId="17" customBuiltin="1"/>
    <cellStyle name="Heading 2 2" xfId="3" xr:uid="{00000000-0005-0000-0000-000004000000}"/>
    <cellStyle name="Heading 3" xfId="18" builtinId="18" customBuiltin="1"/>
    <cellStyle name="Heading 3 2" xfId="8" xr:uid="{00000000-0005-0000-0000-000005000000}"/>
    <cellStyle name="Heading 4" xfId="19" builtinId="19" customBuiltin="1"/>
    <cellStyle name="Hyperlink" xfId="13" builtinId="8" customBuiltin="1"/>
    <cellStyle name="Hyperlink 2" xfId="61" xr:uid="{741CD510-4DE3-40BE-A73B-EF6CC90FD2E5}"/>
    <cellStyle name="Input" xfId="23" builtinId="20" customBuiltin="1"/>
    <cellStyle name="Linked Cell" xfId="26" builtinId="24" customBuiltin="1"/>
    <cellStyle name="Neutral" xfId="22" builtinId="28" customBuiltin="1"/>
    <cellStyle name="Normal" xfId="0" builtinId="0"/>
    <cellStyle name="Normal 2" xfId="1" xr:uid="{00000000-0005-0000-0000-000008000000}"/>
    <cellStyle name="Normal 2 2" xfId="12" xr:uid="{00000000-0005-0000-0000-000009000000}"/>
    <cellStyle name="Normal 2 3" xfId="59" xr:uid="{84216A98-AB9B-44F1-8930-D406487F4642}"/>
    <cellStyle name="Normal 2 4" xfId="57" xr:uid="{080748F1-1551-4C19-8810-20ED05754348}"/>
    <cellStyle name="Normal 3" xfId="5" xr:uid="{00000000-0005-0000-0000-00000A000000}"/>
    <cellStyle name="Normal 3 2" xfId="10" xr:uid="{00000000-0005-0000-0000-00000B000000}"/>
    <cellStyle name="Normal 3 3" xfId="60" xr:uid="{53AC47BC-8EBE-438C-872D-312E7D65C071}"/>
    <cellStyle name="Normal 3 4" xfId="58" xr:uid="{D0956BCD-016D-4A1B-AC6D-E2B4220550A6}"/>
    <cellStyle name="Normal 4" xfId="56" xr:uid="{7C69384A-DF67-456F-8C33-B781FE304D4E}"/>
    <cellStyle name="Normal 5" xfId="62" xr:uid="{43354EC1-7F2F-45A3-9735-D7EDE57CEAD7}"/>
    <cellStyle name="Note" xfId="29" builtinId="10" customBuiltin="1"/>
    <cellStyle name="OrangeBorder 2" xfId="9" xr:uid="{00000000-0005-0000-0000-00000C000000}"/>
    <cellStyle name="Output" xfId="24" builtinId="21" customBuiltin="1"/>
    <cellStyle name="Title" xfId="15" builtinId="15" customBuiltin="1"/>
    <cellStyle name="Title 2" xfId="4" xr:uid="{00000000-0005-0000-0000-00000E000000}"/>
    <cellStyle name="Total" xfId="31" builtinId="25" customBuiltin="1"/>
    <cellStyle name="Warning Text" xfId="28" builtinId="11" customBuiltin="1"/>
    <cellStyle name="YellowCell 2 2" xfId="6" xr:uid="{00000000-0005-0000-0000-00000F000000}"/>
    <cellStyle name="z A Column text" xfId="11" xr:uid="{00000000-0005-0000-0000-000010000000}"/>
  </cellStyles>
  <dxfs count="159">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fill>
        <patternFill patternType="solid">
          <fgColor indexed="64"/>
          <bgColor theme="8" tint="0.79998168889431442"/>
        </patternFill>
      </fill>
    </dxf>
    <dxf>
      <numFmt numFmtId="0" formatCode="General"/>
      <alignment horizontal="left" vertical="bottom"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1"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righ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6" tint="0.79998168889431442"/>
        </patternFill>
      </fill>
    </dxf>
    <dxf>
      <font>
        <b val="0"/>
        <i val="0"/>
        <strike val="0"/>
        <condense val="0"/>
        <extend val="0"/>
        <outline val="0"/>
        <shadow val="0"/>
        <u val="none"/>
        <vertAlign val="baseline"/>
        <sz val="10"/>
        <color theme="1"/>
        <name val="Calibri"/>
        <family val="2"/>
        <scheme val="minor"/>
      </font>
      <numFmt numFmtId="1" formatCode="0"/>
      <fill>
        <patternFill patternType="solid">
          <fgColor indexed="64"/>
          <bgColor theme="8" tint="0.79998168889431442"/>
        </patternFill>
      </fill>
    </dxf>
    <dxf>
      <font>
        <strike val="0"/>
        <outline val="0"/>
        <shadow val="0"/>
        <u val="none"/>
        <vertAlign val="baseline"/>
        <sz val="10"/>
        <color theme="1"/>
        <name val="Calibri"/>
        <family val="2"/>
        <scheme val="minor"/>
      </font>
      <numFmt numFmtId="1" formatCode="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10"/>
        <color theme="1"/>
        <name val="Calibri"/>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158"/>
    </tableStyle>
    <tableStyle name="Table Style 2" pivot="0" count="2" xr9:uid="{5906E8DD-1157-4888-9A27-3B2DB57DF7A2}">
      <tableStyleElement type="wholeTable" dxfId="157"/>
      <tableStyleElement type="headerRow" dxfId="156"/>
    </tableStyle>
  </tableStyles>
  <colors>
    <mruColors>
      <color rgb="FFAEAAAA"/>
      <color rgb="FFFFFFFF"/>
      <color rgb="FFCBAD8F"/>
      <color rgb="FFD2B89E"/>
      <color rgb="FFFFFFE7"/>
      <color rgb="FFFFFFCC"/>
      <color rgb="FFFFCCCC"/>
      <color rgb="FF9FBDE1"/>
      <color rgb="FFA9BDE1"/>
      <color rgb="FFC7E9A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19</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readMeTables" displayName="readMeTables" ref="B9:C34" totalsRowShown="0" headerRowDxfId="155">
  <autoFilter ref="B9:C34" xr:uid="{DBDF25E7-D35C-4344-9B72-491345FCBF34}"/>
  <tableColumns count="2">
    <tableColumn id="1" xr3:uid="{306AD3FA-EE0B-4D9C-828A-C0B76198AE0B}" name="Worksheet" dataDxfId="154"/>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18" totalsRowShown="0" headerRowDxfId="153" dataDxfId="152">
  <autoFilter ref="B3:N18" xr:uid="{AD244AAD-EF2A-4E3D-905E-7CC1947F3F1F}"/>
  <sortState xmlns:xlrd2="http://schemas.microsoft.com/office/spreadsheetml/2017/richdata2" ref="B4:N18">
    <sortCondition descending="1" ref="D4:D18"/>
    <sortCondition ref="E4:E18"/>
    <sortCondition ref="G4:G18"/>
  </sortState>
  <tableColumns count="13">
    <tableColumn id="1" xr3:uid="{6892DC4A-A19B-418A-9799-A326D8EAC317}" name="ID" dataDxfId="151">
      <calculatedColumnFormula xml:space="preserve"> ROW( doc_tablesList[[#This Row],[ID]] ) - ROW(doc_tablesList[[#Headers],[ID]] )</calculatedColumnFormula>
    </tableColumn>
    <tableColumn id="2" xr3:uid="{238E4D6F-DBDF-41A4-8350-E77587A7D4B3}" name="Table Name" dataDxfId="150"/>
    <tableColumn id="8" xr3:uid="{D46F7497-B3FD-485E-91E8-C8117D6673FA}" name="Import" dataDxfId="149"/>
    <tableColumn id="3" xr3:uid="{39F2BFBD-30E6-473D-B9E5-9F407D5928C3}" name="Worksheet" dataDxfId="148"/>
    <tableColumn id="9" xr3:uid="{507E67A6-0C2B-4342-A04B-6A8E615993E3}" name="ID_columnName" dataDxfId="147">
      <calculatedColumnFormula xml:space="preserve"> "row_id"</calculatedColumnFormula>
    </tableColumn>
    <tableColumn id="4" xr3:uid="{961C935C-163D-4860-BA16-6CB492916203}" name="Header Row" dataDxfId="146">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145">
      <calculatedColumnFormula xml:space="preserve"> MAX( INDIRECT( _xlfn.TEXTJOIN( "", , doc_tablesList[[#This Row],[Table Name]], "[", doc_tablesList[[#This Row],[ID_columnName]], "]" ) ) )</calculatedColumnFormula>
    </tableColumn>
    <tableColumn id="13" xr3:uid="{F53E64F1-7445-4927-A376-2FB765265648}" name="Last Row" dataDxfId="144">
      <calculatedColumnFormula xml:space="preserve"> doc_tablesList[[#This Row],[Number of Data Rows]] + doc_tablesList[[#This Row],[Header Row]]</calculatedColumnFormula>
    </tableColumn>
    <tableColumn id="6" xr3:uid="{86A51CF5-A3BA-4019-9C90-7A94C7FBA534}" name="id_colIndex" dataDxfId="143">
      <calculatedColumnFormula array="1" xml:space="preserve"> INDEX( COLUMN( INDIRECT( doc_tablesList[[#This Row],[Table Name]] &amp; "[" &amp; doc_tablesList[[#This Row],[ID_columnName]] &amp; "]" ) ), 1 )</calculatedColumnFormula>
    </tableColumn>
    <tableColumn id="7" xr3:uid="{DD29767F-0B22-4C97-9012-467EF6380323}" name="last_colIndex" dataDxfId="142">
      <calculatedColumnFormula array="1" xml:space="preserve"> MAX( COLUMN( INDIRECT( doc_tablesList[[#This Row],[Table Name]] ) ) )</calculatedColumnFormula>
    </tableColumn>
    <tableColumn id="12" xr3:uid="{7F09C7E5-85E6-4334-8C65-926F0EE13A13}" name="num_tableCols" dataDxfId="141">
      <calculatedColumnFormula xml:space="preserve"> doc_tablesList[[#This Row],[last_colIndex]] - doc_tablesList[[#This Row],[id_colIndex]] + 1</calculatedColumnFormula>
    </tableColumn>
    <tableColumn id="11" xr3:uid="{C4016964-772D-4CB1-A4CA-7E815387BA94}" name="excludeCol_ids" dataDxfId="140"/>
    <tableColumn id="10" xr3:uid="{1AD286DF-FF1E-4EA7-92C2-04966DE58B94}" name="Notes" dataDxfId="139"/>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61:L64" totalsRowShown="0" headerRowDxfId="138" dataDxfId="137">
  <tableColumns count="11">
    <tableColumn id="1" xr3:uid="{11DFD282-93A9-4795-9369-6627D14BB282}" name="row_id" dataDxfId="136">
      <calculatedColumnFormula xml:space="preserve"> ROW( co_modelTypes[[#This Row],[row_id]] ) - ROW( co_modelTypes[[#Headers],[row_id]] )</calculatedColumnFormula>
    </tableColumn>
    <tableColumn id="5" xr3:uid="{083A43A4-471A-4911-84CB-93A1DE17EDC1}" name="model_type" dataDxfId="135"/>
    <tableColumn id="6" xr3:uid="{5A95B322-31B8-49BE-B215-52BB75258F9F}" name="model_type_label" dataDxfId="134"/>
    <tableColumn id="3" xr3:uid="{540088D4-3239-4E2E-B19D-9DEA7196BB93}" name="inputName" dataDxfId="133"/>
    <tableColumn id="7" xr3:uid="{EDB25577-4E2B-4262-9DF5-F68DC828D4E8}" name="driverType" dataDxfId="132"/>
    <tableColumn id="2" xr3:uid="{7172DDAD-67EF-469B-A2DF-E5E2773966BC}" name="driverUnit" dataDxfId="131"/>
    <tableColumn id="8" xr3:uid="{0E585296-9334-4F27-8B15-1B944CD33E6C}" name="driverUnit_label" dataDxfId="130"/>
    <tableColumn id="10" xr3:uid="{5F1496AF-7FEE-4618-AAE6-2E8C8F5433BE}" name="driverUnitScale" dataDxfId="129"/>
    <tableColumn id="4" xr3:uid="{72573958-4C31-41E8-A620-C05E0EAD6C20}" name="driverRefYear" dataDxfId="128"/>
    <tableColumn id="14" xr3:uid="{24E03EC5-2F20-4779-B9C9-9AA4430B9341}" name="driverDataMax" dataDxfId="127"/>
    <tableColumn id="9" xr3:uid="{537B6620-4A1F-465E-B24B-88B4E9CB99EF}" name="driverMaxOutput" dataDxfId="126"/>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158:F168" totalsRowShown="0" headerRowDxfId="125" dataDxfId="124">
  <tableColumns count="5">
    <tableColumn id="1" xr3:uid="{18599272-3810-42BA-A220-485AFB1D6807}" name="row_id" dataDxfId="123">
      <calculatedColumnFormula xml:space="preserve"> ROW( co_regions[[#This Row],[row_id]] ) - ROW( co_regions[[#Headers],[row_id]] )</calculatedColumnFormula>
    </tableColumn>
    <tableColumn id="5" xr3:uid="{FFA64F27-24E0-4D92-8E8A-6A4675CEB856}" name="region" dataDxfId="122"/>
    <tableColumn id="3" xr3:uid="{56B07D04-3458-4687-B04E-181849066DB3}" name="region_label" dataDxfId="121"/>
    <tableColumn id="2" xr3:uid="{B2F7BCB9-ACFB-4849-90FD-501F8A0425D8}" name="area" dataDxfId="120"/>
    <tableColumn id="4" xr3:uid="{60D1F88E-52A8-448B-91FE-62AD01BC601A}" name="region_order" dataDxfId="119"/>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YrLvls" displayName="co_impYrLvls" ref="B32:F35" totalsRowShown="0" headerRowDxfId="118" dataDxfId="117">
  <autoFilter ref="B32:F35" xr:uid="{965CD6B2-887D-46C8-9D98-6C6AECBC7B1A}"/>
  <sortState xmlns:xlrd2="http://schemas.microsoft.com/office/spreadsheetml/2017/richdata2" ref="B33:F35">
    <sortCondition ref="F33:F35"/>
  </sortState>
  <tableColumns count="5">
    <tableColumn id="1" xr3:uid="{CDF8B6C0-3166-4A5F-954A-6DD921A48F0D}" name="row_id" dataDxfId="116" totalsRowDxfId="115">
      <calculatedColumnFormula xml:space="preserve"> ROW( co_impYrLvls[[#This Row],[row_id]] ) - ROW(co_impYrLvls[[#Headers],[row_id]] )</calculatedColumnFormula>
    </tableColumn>
    <tableColumn id="2" xr3:uid="{CE04D22F-F326-49F0-9B89-F7BBAC07F272}" name="impactYear" dataDxfId="114" totalsRowDxfId="113"/>
    <tableColumn id="4" xr3:uid="{D085A6D5-2B6A-46B4-9638-D837648BB08B}" name="impactYear_label" dataDxfId="112" totalsRowDxfId="111"/>
    <tableColumn id="5" xr3:uid="{EB302892-BCFD-4CA5-B470-8D81C8E73DDE}" name="impYrNum" dataDxfId="110" totalsRowDxfId="109"/>
    <tableColumn id="6" xr3:uid="{FADA0A2C-2C06-4E27-9064-B329CB26787D}" name="row0" dataDxfId="108" totalsRowDxfId="107"/>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Types" displayName="co_scalarTypes" ref="B42:C47" totalsRowShown="0" headerRowDxfId="106" dataDxfId="105">
  <autoFilter ref="B42:C47" xr:uid="{7F79E836-A486-4549-B875-6F873C0BCABB}"/>
  <sortState xmlns:xlrd2="http://schemas.microsoft.com/office/spreadsheetml/2017/richdata2" ref="B43:C47">
    <sortCondition ref="C43:C47"/>
  </sortState>
  <tableColumns count="2">
    <tableColumn id="1" xr3:uid="{B5AB138C-E49F-456B-8F7B-6A701BD94314}" name="row_id" dataDxfId="104">
      <calculatedColumnFormula xml:space="preserve"> ROW( co_scalarTypes[[#This Row],[row_id]] ) - ROW( co_scalarTypes[[#Headers],[row_id]] )</calculatedColumnFormula>
    </tableColumn>
    <tableColumn id="4" xr3:uid="{057C556C-4A5B-41BF-9EA5-CD5D06EC20A3}" name="scalarType" dataDxfId="103"/>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52:E55" totalsRowShown="0" headerRowDxfId="102" dataDxfId="101">
  <tableColumns count="4">
    <tableColumn id="1" xr3:uid="{B5687CDE-96CA-4DF3-A45A-B2EDE1CC9A93}" name="row_id" dataDxfId="100">
      <calculatedColumnFormula xml:space="preserve"> ROW( co_econMultipliers[[#This Row],[row_id]] ) - ROW( co_econMultipliers[[#Headers],[row_id]] )</calculatedColumnFormula>
    </tableColumn>
    <tableColumn id="4" xr3:uid="{76AF9F40-EEBA-4ABF-82CC-7580151C94E2}" name="econMultiplierName" dataDxfId="99"/>
    <tableColumn id="3" xr3:uid="{BB4C0E23-5864-41DA-8215-7C526A80B49B}" name="econMultiplierLabel" dataDxfId="98"/>
    <tableColumn id="2" xr3:uid="{013806BA-C4E3-46FD-AD7B-D198CFA696CD}" name="valueYear" dataDxfId="97"/>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Info" displayName="co_inputInfo" ref="B92:M99" totalsRowShown="0" headerRowDxfId="96" dataDxfId="95">
  <tableColumns count="12">
    <tableColumn id="1" xr3:uid="{66AD6D28-7A41-4AD2-93FD-110433F1C5A5}" name="row_id" dataDxfId="94">
      <calculatedColumnFormula xml:space="preserve"> ROW( co_inputInfo[[#This Row],[row_id]] ) - ROW( co_inputInfo[[#Headers],[row_id]] )</calculatedColumnFormula>
    </tableColumn>
    <tableColumn id="4" xr3:uid="{45198473-3D48-41CD-B663-D0AF13813C66}" name="inputName" dataDxfId="93"/>
    <tableColumn id="3" xr3:uid="{E3847F4D-6384-49D5-8156-9EC8E8221B62}" name="inputType" dataDxfId="92"/>
    <tableColumn id="2" xr3:uid="{F9249B62-F8E8-46B3-88F1-E8E0903FDD4A}" name="inputUnit" dataDxfId="91"/>
    <tableColumn id="6" xr3:uid="{48BBD66A-C5AD-477C-84C9-E5FFE0D43B87}" name="inputMin" dataDxfId="90"/>
    <tableColumn id="7" xr3:uid="{05D78FF1-5FB5-4CB5-AB55-8F3089B354DC}" name="inputMax" dataDxfId="89">
      <calculatedColumnFormula xml:space="preserve"> IF( ISNA( MATCH( co_inputInfo[[#This Row],[inputType]], co_modelTypes[inputName], 0 ) ), "", INDEX( co_modelTypes[driverMaxOutput], MATCH( co_inputInfo[[#This Row],[inputType]], co_modelTypes[inputName], 0 ) ) )</calculatedColumnFormula>
    </tableColumn>
    <tableColumn id="10" xr3:uid="{529C7942-976A-4B70-B5DE-FAD89A0065FC}" name="refYear" dataDxfId="88"/>
    <tableColumn id="11" xr3:uid="{33838F63-5751-4209-AF1E-14DFB927DF2E}" name="minYear" dataDxfId="87"/>
    <tableColumn id="8" xr3:uid="{1C94F8DC-2CA2-47FD-A5E1-761F8E67704A}" name="valueCol" dataDxfId="86"/>
    <tableColumn id="5" xr3:uid="{99885E6A-BA0C-4550-ACB2-9BF751DC0F7C}" name="valueColLC" dataDxfId="85">
      <calculatedColumnFormula xml:space="preserve"> LOWER( co_inputInfo[[#This Row],[valueCol]] )</calculatedColumnFormula>
    </tableColumn>
    <tableColumn id="9" xr3:uid="{AAA49909-67E1-4978-90ED-573C388A520B}" name="regional" dataDxfId="84"/>
    <tableColumn id="12" xr3:uid="{FB827980-3826-439F-9F41-FE917F82F38E}" name="groupCols" dataDxfId="1"/>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260FF6F7-3417-4AB0-990E-0C31BC977851}" name="co_states" displayName="co_states" ref="B173:H225" totalsRowShown="0" headerRowDxfId="83">
  <autoFilter ref="B173:H225" xr:uid="{260FF6F7-3417-4AB0-990E-0C31BC977851}"/>
  <tableColumns count="7">
    <tableColumn id="1" xr3:uid="{B802A69B-2E07-40A2-ADE9-DCABCB2E04A6}" name="row_id" dataDxfId="82">
      <calculatedColumnFormula xml:space="preserve"> ROW( co_states[[#This Row],[row_id]] ) - ROW( co_states[[#Headers],[row_id]] )</calculatedColumnFormula>
    </tableColumn>
    <tableColumn id="2" xr3:uid="{5B715195-2EAE-439A-84CF-1C26F65065E0}" name="state" dataDxfId="81"/>
    <tableColumn id="3" xr3:uid="{42CA1BFA-BDCF-464B-91DB-4C9663461C1C}" name="postal" dataDxfId="80"/>
    <tableColumn id="5" xr3:uid="{5807F5A8-31A9-4CC5-8FA0-243CB9917CD4}" name="fips" dataDxfId="79"/>
    <tableColumn id="6" xr3:uid="{75C24D34-7FF1-4D85-8B86-75A1F1B7EF6C}" name="region" dataDxfId="78"/>
    <tableColumn id="7" xr3:uid="{B0056655-B67E-486D-8580-C33D8B965DEB}" name="area" dataDxfId="77">
      <calculatedColumnFormula array="1" xml:space="preserve"> INDEX( co_regions[area], MATCH( 1, --( co_states[[#This Row],[region]] = co_regions[region] ), 0 ) )</calculatedColumnFormula>
    </tableColumn>
    <tableColumn id="4" xr3:uid="{FD967E7F-5A29-4247-8725-12F353B23771}" name="state_order" dataDxfId="76"/>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DFE6321-7DE3-4183-8A83-7F36C85C9DB0}" name="co_slrCm" displayName="co_slrCm" ref="B79:E86" totalsRowShown="0" headerRowDxfId="75" dataDxfId="74">
  <tableColumns count="4">
    <tableColumn id="1" xr3:uid="{3762ECAE-6A4D-4316-A236-8B365D0626D2}" name="row_id" dataDxfId="73">
      <calculatedColumnFormula xml:space="preserve"> ROW( co_slrCm[[#This Row],[row_id]] ) - ROW( co_slrCm[[#Headers],[row_id]] )</calculatedColumnFormula>
    </tableColumn>
    <tableColumn id="2" xr3:uid="{652FAEDD-ACCA-4F89-BB09-D0259DE4EBDE}" name="model" dataDxfId="72"/>
    <tableColumn id="5" xr3:uid="{4E21FF99-5816-430F-A59C-839B9DED59AD}" name="model_cm" dataDxfId="71">
      <calculatedColumnFormula xml:space="preserve"> SUBSTITUTE( co_slrCm[[#This Row],[model]], "cm", "" )</calculatedColumnFormula>
    </tableColumn>
    <tableColumn id="20" xr3:uid="{494DF020-2C7F-4BEC-BF92-2D1C2997DB71}" name="model_type" dataDxfId="70"/>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D0C88C5-F2A7-46B8-8C69-B1B5A09A785D}" name="co_moduleAreas" displayName="co_moduleAreas" ref="B147:G151" totalsRowShown="0" headerRowDxfId="69" dataDxfId="68">
  <tableColumns count="6">
    <tableColumn id="1" xr3:uid="{6B39C0F6-F51F-46E7-B871-D79691468859}" name="row_id" dataDxfId="67">
      <calculatedColumnFormula xml:space="preserve"> ROW( co_moduleAreas[[#This Row],[row_id]] ) - ROW( co_moduleAreas[[#Headers],[row_id]] )</calculatedColumnFormula>
    </tableColumn>
    <tableColumn id="3" xr3:uid="{FA7D71D8-3E5E-4160-8B14-D5765D9F310B}" name="module" dataDxfId="66"/>
    <tableColumn id="4" xr3:uid="{FF99F0AF-3896-4181-B4BA-A7BCCD26281F}" name="CONUS" dataDxfId="65"/>
    <tableColumn id="5" xr3:uid="{8D6CF49E-2833-4B79-B861-B3E559469D80}" name="AK" dataDxfId="64"/>
    <tableColumn id="2" xr3:uid="{FBF0E9DC-EC64-4AAB-85A0-909CE7D91B5C}" name="HI" dataDxfId="63"/>
    <tableColumn id="6" xr3:uid="{ECDD11B8-8AA9-466D-9A95-87825C1F011B}" name="US" dataDxfId="62"/>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A7B7951-C6F2-4FD3-A1BB-7026F6A8E846}" name="co_areas" displayName="co_areas" ref="B138:E142" totalsRowShown="0" headerRowDxfId="61" dataDxfId="60">
  <sortState xmlns:xlrd2="http://schemas.microsoft.com/office/spreadsheetml/2017/richdata2" ref="B139:E142">
    <sortCondition ref="E139:E142"/>
  </sortState>
  <tableColumns count="4">
    <tableColumn id="1" xr3:uid="{E7EF0B14-6E39-4AC7-AF6C-1F6122F80A00}" name="row_id" dataDxfId="59">
      <calculatedColumnFormula xml:space="preserve"> ROW( co_areas[[#This Row],[row_id]] ) - ROW( co_areas[[#Headers],[row_id]] )</calculatedColumnFormula>
    </tableColumn>
    <tableColumn id="5" xr3:uid="{8E314417-76FC-49D4-8395-68E6821400F1}" name="area" dataDxfId="58"/>
    <tableColumn id="3" xr3:uid="{D3346EB3-CC6E-4F56-99C1-5CA14B2AA885}" name="area_label" dataDxfId="57"/>
    <tableColumn id="4" xr3:uid="{49EF0AA8-E61C-4619-9F0A-C99D809CE4D7}" name="area_order" dataDxfId="56"/>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30DC324-CB3E-4D07-B21F-C092D038DD02}" name="co_moduleScenarios" displayName="co_moduleScenarios" ref="B122:H129" totalsRowShown="0" headerRowDxfId="55" dataDxfId="54">
  <tableColumns count="7">
    <tableColumn id="1" xr3:uid="{153273EE-D49C-43E7-89D3-640CF711FDD6}" name="row_id" dataDxfId="53">
      <calculatedColumnFormula xml:space="preserve"> ROW( co_moduleScenarios[[#This Row],[row_id]] ) - ROW( co_moduleScenarios[[#Headers],[row_id]] )</calculatedColumnFormula>
    </tableColumn>
    <tableColumn id="4" xr3:uid="{F54B7C7D-6137-4D7A-AA53-E6EC1A4D870B}" name="inputName" dataDxfId="52"/>
    <tableColumn id="5" xr3:uid="{6FE2E9D8-6B04-436E-8205-1717138EBEA7}" name="idCol0" dataDxfId="0"/>
    <tableColumn id="3" xr3:uid="{8C7B1E0B-A838-4C25-BD81-F2D99A20C316}" name="fredi" dataDxfId="51"/>
    <tableColumn id="2" xr3:uid="{DE883AA6-AFB1-4ECB-81BC-2DBBBB7D9EC6}" name="sv" dataDxfId="50"/>
    <tableColumn id="7" xr3:uid="{03493EE6-57B6-434B-89CB-00D18647CE1C}" name="extremes" dataDxfId="49"/>
    <tableColumn id="6" xr3:uid="{FD0E66B9-364C-46F1-A441-3593D5002F5F}" name="ghg" dataDxfId="48"/>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6E826C61-9F11-4955-B19C-8112C0F6EC23}" name="co_moduleInfo" displayName="co_moduleInfo" ref="B22:G26" totalsRowShown="0" headerRowDxfId="47" dataDxfId="46">
  <autoFilter ref="B22:G26" xr:uid="{6E826C61-9F11-4955-B19C-8112C0F6EC23}"/>
  <sortState xmlns:xlrd2="http://schemas.microsoft.com/office/spreadsheetml/2017/richdata2" ref="B23:G25">
    <sortCondition ref="C33:C35"/>
  </sortState>
  <tableColumns count="6">
    <tableColumn id="1" xr3:uid="{1E91507F-C783-4AF1-A2DC-F0D550DB8228}" name="row_id" dataDxfId="45" totalsRowDxfId="44">
      <calculatedColumnFormula xml:space="preserve"> ROW( co_moduleInfo[[#This Row],[row_id]] ) - ROW(co_moduleInfo[[#Headers],[row_id]] )</calculatedColumnFormula>
    </tableColumn>
    <tableColumn id="2" xr3:uid="{C5A172CB-7A1A-40A6-B5FF-ADA60A854570}" name="module" dataDxfId="43" totalsRowDxfId="42"/>
    <tableColumn id="4" xr3:uid="{40CB1771-C104-47EE-A9D3-FC2266D98E31}" name="defaultMinYr" dataDxfId="41" totalsRowDxfId="40"/>
    <tableColumn id="3" xr3:uid="{361574C9-CD04-4844-8EA4-8686C22861AF}" name="defaultMaxYr" dataDxfId="39" totalsRowDxfId="38"/>
    <tableColumn id="6" xr3:uid="{BE556F7A-79ED-4CF4-9DE1-89B19E392F66}" name="moduleMinYr" dataDxfId="37" totalsRowDxfId="36"/>
    <tableColumn id="5" xr3:uid="{EE868D0F-708E-48BF-843C-D20D3F01FC0A}" name="moduleMaxYr" dataDxfId="35" totalsRowDxfId="34"/>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3617F852-F5F0-4F60-AE1D-02F268E7E5D0}" name="co_moduleModTypes" displayName="co_moduleModTypes" ref="B69:F73" totalsRowShown="0" headerRowDxfId="33" dataDxfId="32">
  <tableColumns count="5">
    <tableColumn id="1" xr3:uid="{B2363595-A68F-4CF5-9F7E-DD47303CE84C}" name="row_id" dataDxfId="31">
      <calculatedColumnFormula xml:space="preserve"> ROW( co_moduleModTypes[[#This Row],[row_id]] ) - ROW( co_moduleModTypes[[#Headers],[row_id]] )</calculatedColumnFormula>
    </tableColumn>
    <tableColumn id="5" xr3:uid="{D18390C5-26C7-473C-9856-A402FD3A0AEF}" name="module" dataDxfId="30"/>
    <tableColumn id="6" xr3:uid="{C4E5B6A3-7C3C-4259-823B-02A74FE928D8}" name="gcm" dataDxfId="29"/>
    <tableColumn id="3" xr3:uid="{F47429F2-FAE8-479B-9DBC-65A9498A8337}" name="slr" dataDxfId="28"/>
    <tableColumn id="7" xr3:uid="{935107B0-7729-4F94-B463-7640686C80D6}" name="gcm_ghg" dataDxfId="27"/>
  </tableColumns>
  <tableStyleInfo name="Table Style 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826DC812-3005-4F51-B0FF-C3E353D9AAA4}" name="co_scenarios" displayName="co_scenarios" ref="B104:F116" totalsRowShown="0" headerRowDxfId="26" dataDxfId="25">
  <tableColumns count="5">
    <tableColumn id="1" xr3:uid="{6346090C-91C3-4EDB-A7F1-370F8A29D56E}" name="row_id" dataDxfId="24">
      <calculatedColumnFormula xml:space="preserve"> ROW( co_scenarios[[#This Row],[row_id]] ) - ROW( co_scenarios[[#Headers],[row_id]] )</calculatedColumnFormula>
    </tableColumn>
    <tableColumn id="4" xr3:uid="{AF567B04-BAFE-4398-9598-BABE0A898EC3}" name="scenarioName" dataDxfId="23"/>
    <tableColumn id="3" xr3:uid="{11EC5AD1-152B-4E01-89B5-BF7C4B3D34E7}" name="inputName" dataDxfId="22"/>
    <tableColumn id="6" xr3:uid="{713CE323-B977-4F6A-A751-4F21E1A47B9D}" name="inputArgType" dataDxfId="21"/>
    <tableColumn id="7" xr3:uid="{A3EF825F-7245-45C7-97D2-FB17A58B2688}" name="inputArgVal" dataDxfId="20"/>
  </tableColumns>
  <tableStyleInfo name="Table Style 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19">
      <calculatedColumnFormula xml:space="preserve"> ROW( Readme_adaptations[[#This Row],[row_id]] ) - ROW( Readme_adaptations[[#Headers],[row_id]] )</calculatedColumnFormula>
    </tableColumn>
    <tableColumn id="4" xr3:uid="{8F8CD713-0ECF-4957-8E94-F3FC5C746031}" name="sector_id" dataDxfId="18"/>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17" dataDxfId="16">
  <autoFilter ref="B3:F5" xr:uid="{58C7AF19-DB28-47F8-BE56-AE985DF1009B}"/>
  <tableColumns count="5">
    <tableColumn id="1" xr3:uid="{055BC283-B8DC-4F37-B787-CE15D79337AE}" name="row_id" dataDxfId="15">
      <calculatedColumnFormula xml:space="preserve"> ROW( Readme_sectors[[#This Row],[row_id]] ) - ROW( Readme_sectors[[#Headers],[row_id]] )</calculatedColumnFormula>
    </tableColumn>
    <tableColumn id="4" xr3:uid="{F1DE1E87-7416-4EC2-83F4-443E818D69E2}" name="sector_id" dataDxfId="14"/>
    <tableColumn id="2" xr3:uid="{69F42C58-EA29-416E-A03E-490DCD1DAC6F}" name="adapt_id" dataDxfId="13"/>
    <tableColumn id="3" xr3:uid="{995768DD-996C-4A25-A331-EA651CF80A08}" name="adapt_label" dataDxfId="12"/>
    <tableColumn id="5" xr3:uid="{B607221E-C635-413E-A992-7E4B369F50F2}" name="Description" dataDxfId="11"/>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10">
      <calculatedColumnFormula xml:space="preserve"> ROW( slr_cm[[#This Row],[row_id]] ) - ROW( slr_cm[[#Headers],[row_id]] )</calculatedColumnFormula>
    </tableColumn>
    <tableColumn id="1" xr3:uid="{FA4EDD13-4E7E-45A3-BAE3-E9197F3C6F46}" name="year" dataDxfId="9"/>
    <tableColumn id="2" xr3:uid="{8C03079C-35A7-401C-8DAF-080D8590CAF6}" name="0cm" dataDxfId="8"/>
    <tableColumn id="8" xr3:uid="{BF06645C-1E6B-49DC-BFF3-41DC055BA794}" name="30cm" dataDxfId="7"/>
    <tableColumn id="7" xr3:uid="{A579CC42-A3A8-4F15-AA9F-71AF71D9FC92}" name="50cm" dataDxfId="6"/>
    <tableColumn id="6" xr3:uid="{3B78BF10-85AF-4256-B6E0-8C448D28F844}" name="100cm" dataDxfId="5"/>
    <tableColumn id="5" xr3:uid="{B9B22AB8-C0E3-43FA-8E5B-D07A4AB2C538}" name="150cm" dataDxfId="4"/>
    <tableColumn id="4" xr3:uid="{763A0097-0CCB-4D1D-A0D6-FDF4FE810AFE}" name="200cm" dataDxfId="3"/>
    <tableColumn id="3" xr3:uid="{FB0A96A9-E5BF-4003-9D05-D514A5B55CB9}" name="250cm" dataDxfId="2"/>
  </tableColumns>
  <tableStyleInfo name="Table Style 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J61" dT="2021-02-11T17:01:11.40" personId="{00000000-0000-0000-0000-000000000000}" id="{74E8C379-DF77-4FAE-8C13-4D0000C68271}">
    <text>Year when change and impacts are zero</text>
  </threadedComment>
  <threadedComment ref="L61" dT="2021-02-15T18:58:52.31" personId="{00000000-0000-0000-0000-000000000000}" id="{984021BA-DD3F-4758-AAFF-698CBFB1E97F}">
    <text>Maximum value to extrapolate to, for models that go up to the maximum output value.</text>
  </threadedComment>
  <threadedComment ref="D79" dT="2023-12-08T22:41:08.83" personId="{00000000-0000-0000-0000-000000000000}" id="{04C2609E-738A-4447-BEFC-B1B6670FF5D0}">
    <text>Max extrapolation temperature</text>
  </threadedComment>
  <threadedComment ref="L92" dT="2021-03-30T17:10:38.36" personId="{00000000-0000-0000-0000-000000000000}" id="{A5816E78-F7FA-40E3-ACC3-4CDB677E4DA9}">
    <text>Whether region is a dimension of the input</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table" Target="../tables/table7.xml"/><Relationship Id="rId13" Type="http://schemas.openxmlformats.org/officeDocument/2006/relationships/table" Target="../tables/table12.xml"/><Relationship Id="rId18" Type="http://schemas.openxmlformats.org/officeDocument/2006/relationships/comments" Target="../comments2.xml"/><Relationship Id="rId3" Type="http://schemas.openxmlformats.org/officeDocument/2006/relationships/vmlDrawing" Target="../drawings/vmlDrawing2.vml"/><Relationship Id="rId7" Type="http://schemas.openxmlformats.org/officeDocument/2006/relationships/table" Target="../tables/table6.xml"/><Relationship Id="rId12" Type="http://schemas.openxmlformats.org/officeDocument/2006/relationships/table" Target="../tables/table11.xml"/><Relationship Id="rId17" Type="http://schemas.openxmlformats.org/officeDocument/2006/relationships/table" Target="../tables/table16.xml"/><Relationship Id="rId2" Type="http://schemas.openxmlformats.org/officeDocument/2006/relationships/printerSettings" Target="../printerSettings/printerSettings3.bin"/><Relationship Id="rId16" Type="http://schemas.openxmlformats.org/officeDocument/2006/relationships/table" Target="../tables/table15.xml"/><Relationship Id="rId1" Type="http://schemas.openxmlformats.org/officeDocument/2006/relationships/hyperlink" Target="OFFSET(%20INDIRECT(%20ADDRESS(%20ROW(%20co_moduleInfo%5b%5b" TargetMode="External"/><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5" Type="http://schemas.openxmlformats.org/officeDocument/2006/relationships/table" Target="../tables/table14.xml"/><Relationship Id="rId10" Type="http://schemas.openxmlformats.org/officeDocument/2006/relationships/table" Target="../tables/table9.xml"/><Relationship Id="rId19" Type="http://schemas.microsoft.com/office/2017/10/relationships/threadedComment" Target="../threadedComments/threadedComment2.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table" Target="../tables/table17.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9:C51"/>
  <sheetViews>
    <sheetView workbookViewId="0">
      <selection activeCell="B10" sqref="B10"/>
    </sheetView>
  </sheetViews>
  <sheetFormatPr defaultRowHeight="15" outlineLevelRow="1" x14ac:dyDescent="0.25"/>
  <cols>
    <col min="2" max="2" width="15.140625" bestFit="1" customWidth="1"/>
    <col min="3" max="3" width="137.28515625" customWidth="1"/>
  </cols>
  <sheetData>
    <row r="9" spans="2:3" x14ac:dyDescent="0.25">
      <c r="B9" s="37" t="s">
        <v>23</v>
      </c>
      <c r="C9" s="37" t="s">
        <v>124</v>
      </c>
    </row>
    <row r="10" spans="2:3" ht="29.25" customHeight="1" x14ac:dyDescent="0.25">
      <c r="B10" s="45" t="s">
        <v>27</v>
      </c>
      <c r="C10" s="36" t="s">
        <v>127</v>
      </c>
    </row>
    <row r="11" spans="2:3" ht="32.25" customHeight="1" x14ac:dyDescent="0.25">
      <c r="B11" s="46" t="s">
        <v>94</v>
      </c>
      <c r="C11" s="44" t="s">
        <v>130</v>
      </c>
    </row>
    <row r="12" spans="2:3" ht="15" customHeight="1" collapsed="1" x14ac:dyDescent="0.25">
      <c r="B12" s="45" t="s">
        <v>57</v>
      </c>
      <c r="C12" s="36" t="s">
        <v>126</v>
      </c>
    </row>
    <row r="13" spans="2:3" ht="15" hidden="1" customHeight="1" outlineLevel="1" collapsed="1" x14ac:dyDescent="0.25">
      <c r="B13" s="45"/>
      <c r="C13" s="38" t="s">
        <v>125</v>
      </c>
    </row>
    <row r="14" spans="2:3" ht="15" hidden="1" customHeight="1" outlineLevel="1" x14ac:dyDescent="0.25">
      <c r="B14" s="46"/>
      <c r="C14" s="35" t="s">
        <v>42</v>
      </c>
    </row>
    <row r="15" spans="2:3" ht="15" hidden="1" customHeight="1" outlineLevel="1" x14ac:dyDescent="0.25">
      <c r="B15" s="46"/>
      <c r="C15" t="s">
        <v>18</v>
      </c>
    </row>
    <row r="16" spans="2:3" ht="45" hidden="1" customHeight="1" outlineLevel="1" x14ac:dyDescent="0.25">
      <c r="B16" s="46"/>
      <c r="C16" s="35" t="s">
        <v>51</v>
      </c>
    </row>
    <row r="17" spans="2:3" ht="45" hidden="1" customHeight="1" outlineLevel="1" x14ac:dyDescent="0.25">
      <c r="B17" s="46"/>
      <c r="C17" t="s">
        <v>61</v>
      </c>
    </row>
    <row r="18" spans="2:3" ht="45" hidden="1" customHeight="1" outlineLevel="1" x14ac:dyDescent="0.25">
      <c r="B18" s="46"/>
      <c r="C18" s="35" t="s">
        <v>52</v>
      </c>
    </row>
    <row r="19" spans="2:3" ht="45" hidden="1" customHeight="1" outlineLevel="1" x14ac:dyDescent="0.25">
      <c r="B19" s="46"/>
      <c r="C19" t="s">
        <v>53</v>
      </c>
    </row>
    <row r="20" spans="2:3" ht="45" hidden="1" customHeight="1" outlineLevel="1" x14ac:dyDescent="0.25">
      <c r="B20" s="46"/>
      <c r="C20" s="35" t="s">
        <v>84</v>
      </c>
    </row>
    <row r="21" spans="2:3" ht="45" hidden="1" customHeight="1" outlineLevel="1" x14ac:dyDescent="0.25">
      <c r="B21" s="46"/>
      <c r="C21" t="s">
        <v>54</v>
      </c>
    </row>
    <row r="22" spans="2:3" ht="45" hidden="1" customHeight="1" outlineLevel="1" x14ac:dyDescent="0.25">
      <c r="B22" s="46"/>
      <c r="C22" s="35" t="s">
        <v>55</v>
      </c>
    </row>
    <row r="23" spans="2:3" ht="45" hidden="1" customHeight="1" outlineLevel="1" x14ac:dyDescent="0.25">
      <c r="B23" s="46"/>
      <c r="C23" t="s">
        <v>85</v>
      </c>
    </row>
    <row r="24" spans="2:3" ht="45" hidden="1" customHeight="1" outlineLevel="1" x14ac:dyDescent="0.25">
      <c r="B24" s="46"/>
      <c r="C24" s="35" t="s">
        <v>56</v>
      </c>
    </row>
    <row r="25" spans="2:3" ht="30.75" customHeight="1" collapsed="1" x14ac:dyDescent="0.25">
      <c r="B25" s="46" t="s">
        <v>59</v>
      </c>
      <c r="C25" s="7" t="s">
        <v>129</v>
      </c>
    </row>
    <row r="26" spans="2:3" ht="15" hidden="1" customHeight="1" outlineLevel="1" collapsed="1" x14ac:dyDescent="0.25">
      <c r="B26" s="46"/>
      <c r="C26" s="38" t="s">
        <v>125</v>
      </c>
    </row>
    <row r="27" spans="2:3" ht="15" hidden="1" customHeight="1" outlineLevel="1" x14ac:dyDescent="0.25">
      <c r="B27" s="46"/>
      <c r="C27" s="35" t="s">
        <v>42</v>
      </c>
    </row>
    <row r="28" spans="2:3" ht="15" hidden="1" customHeight="1" outlineLevel="1" x14ac:dyDescent="0.25">
      <c r="B28" s="46"/>
      <c r="C28" t="s">
        <v>44</v>
      </c>
    </row>
    <row r="29" spans="2:3" ht="15" hidden="1" customHeight="1" outlineLevel="1" x14ac:dyDescent="0.25">
      <c r="B29" s="46"/>
      <c r="C29" s="35" t="s">
        <v>30</v>
      </c>
    </row>
    <row r="30" spans="2:3" ht="15" hidden="1" customHeight="1" outlineLevel="1" x14ac:dyDescent="0.25">
      <c r="B30" s="46"/>
      <c r="C30" t="s">
        <v>31</v>
      </c>
    </row>
    <row r="31" spans="2:3" ht="15" hidden="1" customHeight="1" outlineLevel="1" x14ac:dyDescent="0.25">
      <c r="B31" s="46"/>
      <c r="C31" s="35" t="s">
        <v>14</v>
      </c>
    </row>
    <row r="32" spans="2:3" ht="15" hidden="1" customHeight="1" outlineLevel="1" x14ac:dyDescent="0.25">
      <c r="B32" s="46"/>
      <c r="C32" t="s">
        <v>18</v>
      </c>
    </row>
    <row r="33" spans="2:3" ht="15" hidden="1" customHeight="1" outlineLevel="1" x14ac:dyDescent="0.25">
      <c r="B33" s="46"/>
      <c r="C33" s="39" t="s">
        <v>32</v>
      </c>
    </row>
    <row r="34" spans="2:3" ht="31.5" customHeight="1" collapsed="1" x14ac:dyDescent="0.25">
      <c r="B34" s="45" t="s">
        <v>86</v>
      </c>
      <c r="C34" s="36" t="s">
        <v>128</v>
      </c>
    </row>
    <row r="35" spans="2:3" hidden="1" outlineLevel="1" collapsed="1" x14ac:dyDescent="0.25">
      <c r="B35" s="35"/>
      <c r="C35" s="38" t="s">
        <v>125</v>
      </c>
    </row>
    <row r="36" spans="2:3" hidden="1" outlineLevel="1" x14ac:dyDescent="0.25">
      <c r="C36" s="35" t="s">
        <v>42</v>
      </c>
    </row>
    <row r="37" spans="2:3" hidden="1" outlineLevel="1" x14ac:dyDescent="0.25">
      <c r="C37" t="s">
        <v>21</v>
      </c>
    </row>
    <row r="38" spans="2:3" hidden="1" outlineLevel="1" x14ac:dyDescent="0.25">
      <c r="C38" s="35" t="s">
        <v>67</v>
      </c>
    </row>
    <row r="39" spans="2:3" hidden="1" outlineLevel="1" x14ac:dyDescent="0.25">
      <c r="C39" t="s">
        <v>76</v>
      </c>
    </row>
    <row r="40" spans="2:3" hidden="1" outlineLevel="1" x14ac:dyDescent="0.25">
      <c r="C40" s="35" t="s">
        <v>95</v>
      </c>
    </row>
    <row r="41" spans="2:3" hidden="1" outlineLevel="1" x14ac:dyDescent="0.25">
      <c r="C41" t="s">
        <v>68</v>
      </c>
    </row>
    <row r="42" spans="2:3" hidden="1" outlineLevel="1" x14ac:dyDescent="0.25">
      <c r="C42" s="40" t="s">
        <v>69</v>
      </c>
    </row>
    <row r="43" spans="2:3" hidden="1" outlineLevel="1" x14ac:dyDescent="0.25">
      <c r="C43" t="s">
        <v>75</v>
      </c>
    </row>
    <row r="44" spans="2:3" hidden="1" outlineLevel="1" x14ac:dyDescent="0.25">
      <c r="C44" s="35" t="s">
        <v>70</v>
      </c>
    </row>
    <row r="45" spans="2:3" hidden="1" outlineLevel="1" x14ac:dyDescent="0.25">
      <c r="C45" t="s">
        <v>0</v>
      </c>
    </row>
    <row r="46" spans="2:3" hidden="1" outlineLevel="1" x14ac:dyDescent="0.25">
      <c r="C46" s="35" t="s">
        <v>1</v>
      </c>
    </row>
    <row r="47" spans="2:3" hidden="1" outlineLevel="1" x14ac:dyDescent="0.25">
      <c r="C47" t="s">
        <v>2</v>
      </c>
    </row>
    <row r="48" spans="2:3" hidden="1" outlineLevel="1" x14ac:dyDescent="0.25">
      <c r="C48" s="35" t="s">
        <v>3</v>
      </c>
    </row>
    <row r="49" spans="3:3" hidden="1" outlineLevel="1" x14ac:dyDescent="0.25">
      <c r="C49" t="s">
        <v>4</v>
      </c>
    </row>
    <row r="50" spans="3:3" hidden="1" outlineLevel="1" x14ac:dyDescent="0.25">
      <c r="C50" s="35" t="s">
        <v>5</v>
      </c>
    </row>
    <row r="51" spans="3:3" hidden="1" outlineLevel="1" x14ac:dyDescent="0.25">
      <c r="C51" t="s">
        <v>6</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N18"/>
  <sheetViews>
    <sheetView topLeftCell="B1" workbookViewId="0">
      <pane xSplit="2" topLeftCell="D1" activePane="topRight" state="frozen"/>
      <selection activeCell="B1" sqref="B1"/>
      <selection pane="topRight" activeCell="F10" sqref="F10"/>
    </sheetView>
  </sheetViews>
  <sheetFormatPr defaultRowHeight="15" x14ac:dyDescent="0.25"/>
  <cols>
    <col min="1" max="1" width="11.85546875" customWidth="1"/>
    <col min="3" max="3" width="22.85546875" customWidth="1"/>
    <col min="4" max="13" width="14.5703125" customWidth="1"/>
    <col min="14" max="14" width="60.5703125" style="7" customWidth="1"/>
    <col min="15" max="15" width="14.5703125" customWidth="1"/>
    <col min="16" max="16" width="60.5703125" customWidth="1"/>
    <col min="17" max="17" width="15.7109375" customWidth="1"/>
  </cols>
  <sheetData>
    <row r="1" spans="1:14" x14ac:dyDescent="0.25">
      <c r="A1" t="s">
        <v>27</v>
      </c>
      <c r="B1" s="2" t="s">
        <v>28</v>
      </c>
    </row>
    <row r="2" spans="1:14" x14ac:dyDescent="0.25">
      <c r="B2" s="2"/>
    </row>
    <row r="3" spans="1:14" ht="25.5" x14ac:dyDescent="0.25">
      <c r="B3" s="5" t="s">
        <v>13</v>
      </c>
      <c r="C3" s="5" t="s">
        <v>22</v>
      </c>
      <c r="D3" s="9" t="s">
        <v>29</v>
      </c>
      <c r="E3" s="5" t="s">
        <v>23</v>
      </c>
      <c r="F3" s="9" t="s">
        <v>26</v>
      </c>
      <c r="G3" s="9" t="s">
        <v>36</v>
      </c>
      <c r="H3" s="9" t="s">
        <v>24</v>
      </c>
      <c r="I3" s="9" t="s">
        <v>35</v>
      </c>
      <c r="J3" s="9" t="s">
        <v>71</v>
      </c>
      <c r="K3" s="9" t="s">
        <v>72</v>
      </c>
      <c r="L3" s="9" t="s">
        <v>73</v>
      </c>
      <c r="M3" s="9" t="s">
        <v>77</v>
      </c>
      <c r="N3" s="5" t="s">
        <v>17</v>
      </c>
    </row>
    <row r="4" spans="1:14" x14ac:dyDescent="0.25">
      <c r="B4" s="3">
        <f xml:space="preserve"> ROW( doc_tablesList[[#This Row],[ID]] ) - ROW(doc_tablesList[[#Headers],[ID]] )</f>
        <v>1</v>
      </c>
      <c r="C4" s="57" t="s">
        <v>322</v>
      </c>
      <c r="D4" s="13">
        <v>1</v>
      </c>
      <c r="E4" s="57" t="s">
        <v>94</v>
      </c>
      <c r="F4" s="47" t="str">
        <f t="shared" ref="F4:F18" si="0" xml:space="preserve"> "row_id"</f>
        <v>row_id</v>
      </c>
      <c r="G4" s="9" cm="1">
        <f t="array" aca="1" ref="G4" ca="1" xml:space="preserve"> INDEX( ROW( INDIRECT( _xlfn.TEXTJOIN( "", , doc_tablesList[[#This Row],[Table Name]], "[[#Headers],[", doc_tablesList[[#This Row],[ID_columnName]], "]]" ) ) ), 1 )</f>
        <v>22</v>
      </c>
      <c r="H4" s="9">
        <f ca="1" xml:space="preserve"> MAX( INDIRECT( _xlfn.TEXTJOIN( "", , doc_tablesList[[#This Row],[Table Name]], "[", doc_tablesList[[#This Row],[ID_columnName]], "]" ) ) )</f>
        <v>4</v>
      </c>
      <c r="I4" s="16">
        <f ca="1" xml:space="preserve"> doc_tablesList[[#This Row],[Number of Data Rows]] + doc_tablesList[[#This Row],[Header Row]]</f>
        <v>26</v>
      </c>
      <c r="J4" s="9" cm="1">
        <f t="array" aca="1" ref="J4" ca="1" xml:space="preserve"> INDEX( COLUMN( INDIRECT( doc_tablesList[[#This Row],[Table Name]] &amp; "[" &amp; doc_tablesList[[#This Row],[ID_columnName]] &amp; "]" ) ), 1 )</f>
        <v>2</v>
      </c>
      <c r="K4" s="9" cm="1">
        <f t="array" aca="1" ref="K4" ca="1" xml:space="preserve"> MAX( COLUMN( INDIRECT( doc_tablesList[[#This Row],[Table Name]] ) ) )</f>
        <v>7</v>
      </c>
      <c r="L4" s="16">
        <f ca="1" xml:space="preserve"> doc_tablesList[[#This Row],[last_colIndex]] - doc_tablesList[[#This Row],[id_colIndex]] + 1</f>
        <v>6</v>
      </c>
      <c r="M4" s="29"/>
      <c r="N4" s="28"/>
    </row>
    <row r="5" spans="1:14" ht="22.5" x14ac:dyDescent="0.25">
      <c r="B5" s="3">
        <f xml:space="preserve"> ROW( doc_tablesList[[#This Row],[ID]] ) - ROW(doc_tablesList[[#Headers],[ID]] )</f>
        <v>2</v>
      </c>
      <c r="C5" s="6" t="s">
        <v>316</v>
      </c>
      <c r="D5" s="13">
        <v>1</v>
      </c>
      <c r="E5" s="6" t="s">
        <v>94</v>
      </c>
      <c r="F5" s="13" t="str">
        <f t="shared" si="0"/>
        <v>row_id</v>
      </c>
      <c r="G5" s="16" cm="1">
        <f t="array" aca="1" ref="G5" ca="1" xml:space="preserve"> INDEX( ROW( INDIRECT( _xlfn.TEXTJOIN( "", , doc_tablesList[[#This Row],[Table Name]], "[[#Headers],[", doc_tablesList[[#This Row],[ID_columnName]], "]]" ) ) ), 1 )</f>
        <v>32</v>
      </c>
      <c r="H5" s="16">
        <f ca="1" xml:space="preserve"> MAX( INDIRECT( _xlfn.TEXTJOIN( "", , doc_tablesList[[#This Row],[Table Name]], "[", doc_tablesList[[#This Row],[ID_columnName]], "]" ) ) )</f>
        <v>3</v>
      </c>
      <c r="I5" s="16">
        <f ca="1" xml:space="preserve"> doc_tablesList[[#This Row],[Number of Data Rows]] + doc_tablesList[[#This Row],[Header Row]]</f>
        <v>35</v>
      </c>
      <c r="J5" s="16" cm="1">
        <f t="array" aca="1" ref="J5" ca="1" xml:space="preserve"> INDEX( COLUMN( INDIRECT( doc_tablesList[[#This Row],[Table Name]] &amp; "[" &amp; doc_tablesList[[#This Row],[ID_columnName]] &amp; "]" ) ), 1 )</f>
        <v>2</v>
      </c>
      <c r="K5" s="16" cm="1">
        <f t="array" aca="1" ref="K5" ca="1" xml:space="preserve"> MAX( COLUMN( INDIRECT( doc_tablesList[[#This Row],[Table Name]] ) ) )</f>
        <v>6</v>
      </c>
      <c r="L5" s="16">
        <f ca="1" xml:space="preserve"> doc_tablesList[[#This Row],[last_colIndex]] - doc_tablesList[[#This Row],[id_colIndex]] + 1</f>
        <v>5</v>
      </c>
      <c r="M5" s="29"/>
      <c r="N5" s="28" t="s">
        <v>138</v>
      </c>
    </row>
    <row r="6" spans="1:14" x14ac:dyDescent="0.25">
      <c r="B6" s="3">
        <f xml:space="preserve"> ROW( doc_tablesList[[#This Row],[ID]] ) - ROW(doc_tablesList[[#Headers],[ID]] )</f>
        <v>3</v>
      </c>
      <c r="C6" s="6" t="s">
        <v>325</v>
      </c>
      <c r="D6" s="13">
        <v>1</v>
      </c>
      <c r="E6" s="6" t="s">
        <v>94</v>
      </c>
      <c r="F6" s="13" t="str">
        <f t="shared" si="0"/>
        <v>row_id</v>
      </c>
      <c r="G6" s="16" cm="1">
        <f t="array" aca="1" ref="G6" ca="1" xml:space="preserve"> INDEX( ROW( INDIRECT( _xlfn.TEXTJOIN( "", , doc_tablesList[[#This Row],[Table Name]], "[[#Headers],[", doc_tablesList[[#This Row],[ID_columnName]], "]]" ) ) ), 1 )</f>
        <v>42</v>
      </c>
      <c r="H6" s="16">
        <f ca="1" xml:space="preserve"> MAX( INDIRECT( _xlfn.TEXTJOIN( "", , doc_tablesList[[#This Row],[Table Name]], "[", doc_tablesList[[#This Row],[ID_columnName]], "]" ) ) )</f>
        <v>5</v>
      </c>
      <c r="I6" s="16">
        <f ca="1" xml:space="preserve"> doc_tablesList[[#This Row],[Number of Data Rows]] + doc_tablesList[[#This Row],[Header Row]]</f>
        <v>47</v>
      </c>
      <c r="J6" s="16" cm="1">
        <f t="array" aca="1" ref="J6" ca="1" xml:space="preserve"> INDEX( COLUMN( INDIRECT( doc_tablesList[[#This Row],[Table Name]] &amp; "[" &amp; doc_tablesList[[#This Row],[ID_columnName]] &amp; "]" ) ), 1 )</f>
        <v>2</v>
      </c>
      <c r="K6" s="16" cm="1">
        <f t="array" aca="1" ref="K6" ca="1" xml:space="preserve"> MAX( COLUMN( INDIRECT( doc_tablesList[[#This Row],[Table Name]] ) ) )</f>
        <v>3</v>
      </c>
      <c r="L6" s="16">
        <f ca="1" xml:space="preserve"> doc_tablesList[[#This Row],[last_colIndex]] - doc_tablesList[[#This Row],[id_colIndex]] + 1</f>
        <v>2</v>
      </c>
      <c r="M6" s="29"/>
      <c r="N6" s="28" t="s">
        <v>80</v>
      </c>
    </row>
    <row r="7" spans="1:14" x14ac:dyDescent="0.25">
      <c r="B7" s="3">
        <f xml:space="preserve"> ROW( doc_tablesList[[#This Row],[ID]] ) - ROW(doc_tablesList[[#Headers],[ID]] )</f>
        <v>4</v>
      </c>
      <c r="C7" s="6" t="s">
        <v>66</v>
      </c>
      <c r="D7" s="13">
        <v>1</v>
      </c>
      <c r="E7" s="6" t="s">
        <v>94</v>
      </c>
      <c r="F7" s="13" t="str">
        <f t="shared" si="0"/>
        <v>row_id</v>
      </c>
      <c r="G7" s="16" cm="1">
        <f t="array" aca="1" ref="G7" ca="1" xml:space="preserve"> INDEX( ROW( INDIRECT( _xlfn.TEXTJOIN( "", , doc_tablesList[[#This Row],[Table Name]], "[[#Headers],[", doc_tablesList[[#This Row],[ID_columnName]], "]]" ) ) ), 1 )</f>
        <v>52</v>
      </c>
      <c r="H7" s="16">
        <f ca="1" xml:space="preserve"> MAX( INDIRECT( _xlfn.TEXTJOIN( "", , doc_tablesList[[#This Row],[Table Name]], "[", doc_tablesList[[#This Row],[ID_columnName]], "]" ) ) )</f>
        <v>3</v>
      </c>
      <c r="I7" s="16">
        <f ca="1" xml:space="preserve"> doc_tablesList[[#This Row],[Number of Data Rows]] + doc_tablesList[[#This Row],[Header Row]]</f>
        <v>55</v>
      </c>
      <c r="J7" s="16" cm="1">
        <f t="array" aca="1" ref="J7" ca="1" xml:space="preserve"> INDEX( COLUMN( INDIRECT( doc_tablesList[[#This Row],[Table Name]] &amp; "[" &amp; doc_tablesList[[#This Row],[ID_columnName]] &amp; "]" ) ), 1 )</f>
        <v>2</v>
      </c>
      <c r="K7" s="16" cm="1">
        <f t="array" aca="1" ref="K7" ca="1" xml:space="preserve"> MAX( COLUMN( INDIRECT( doc_tablesList[[#This Row],[Table Name]] ) ) )</f>
        <v>5</v>
      </c>
      <c r="L7" s="16">
        <f ca="1" xml:space="preserve"> doc_tablesList[[#This Row],[last_colIndex]] - doc_tablesList[[#This Row],[id_colIndex]] + 1</f>
        <v>4</v>
      </c>
      <c r="M7" s="29" t="str">
        <f ca="1" xml:space="preserve"> _xlfn.TEXTJOIN( ", ", , COLUMN( co_econMultipliers[[#Headers],[valueYear]] )  - doc_tablesList[[#This Row],[id_colIndex]] + 1 )</f>
        <v>4</v>
      </c>
      <c r="N7" s="28" t="s">
        <v>83</v>
      </c>
    </row>
    <row r="8" spans="1:14" x14ac:dyDescent="0.25">
      <c r="B8" s="3">
        <f xml:space="preserve"> ROW( doc_tablesList[[#This Row],[ID]] ) - ROW(doc_tablesList[[#Headers],[ID]] )</f>
        <v>5</v>
      </c>
      <c r="C8" s="6" t="s">
        <v>93</v>
      </c>
      <c r="D8" s="13">
        <v>1</v>
      </c>
      <c r="E8" s="6" t="s">
        <v>94</v>
      </c>
      <c r="F8" s="13" t="str">
        <f t="shared" si="0"/>
        <v>row_id</v>
      </c>
      <c r="G8" s="16" cm="1">
        <f t="array" aca="1" ref="G8" ca="1" xml:space="preserve"> INDEX( ROW( INDIRECT( _xlfn.TEXTJOIN( "", , doc_tablesList[[#This Row],[Table Name]], "[[#Headers],[", doc_tablesList[[#This Row],[ID_columnName]], "]]" ) ) ), 1 )</f>
        <v>61</v>
      </c>
      <c r="H8" s="16">
        <f ca="1" xml:space="preserve"> MAX( INDIRECT( _xlfn.TEXTJOIN( "", , doc_tablesList[[#This Row],[Table Name]], "[", doc_tablesList[[#This Row],[ID_columnName]], "]" ) ) )</f>
        <v>3</v>
      </c>
      <c r="I8" s="16">
        <f ca="1" xml:space="preserve"> doc_tablesList[[#This Row],[Number of Data Rows]] + doc_tablesList[[#This Row],[Header Row]]</f>
        <v>64</v>
      </c>
      <c r="J8" s="16" cm="1">
        <f t="array" aca="1" ref="J8" ca="1" xml:space="preserve"> INDEX( COLUMN( INDIRECT( doc_tablesList[[#This Row],[Table Name]] &amp; "[" &amp; doc_tablesList[[#This Row],[ID_columnName]] &amp; "]" ) ), 1 )</f>
        <v>2</v>
      </c>
      <c r="K8" s="16" cm="1">
        <f t="array" aca="1" ref="K8" ca="1" xml:space="preserve"> MAX( COLUMN( INDIRECT( doc_tablesList[[#This Row],[Table Name]] ) ) )</f>
        <v>12</v>
      </c>
      <c r="L8" s="16">
        <f ca="1" xml:space="preserve"> doc_tablesList[[#This Row],[last_colIndex]] - doc_tablesList[[#This Row],[id_colIndex]] + 1</f>
        <v>11</v>
      </c>
      <c r="M8" s="29"/>
      <c r="N8" s="28" t="s">
        <v>96</v>
      </c>
    </row>
    <row r="9" spans="1:14" x14ac:dyDescent="0.25">
      <c r="B9" s="3">
        <f xml:space="preserve"> ROW( doc_tablesList[[#This Row],[ID]] ) - ROW(doc_tablesList[[#Headers],[ID]] )</f>
        <v>6</v>
      </c>
      <c r="C9" s="6" t="s">
        <v>334</v>
      </c>
      <c r="D9" s="13">
        <v>1</v>
      </c>
      <c r="E9" s="6" t="s">
        <v>94</v>
      </c>
      <c r="F9" s="13" t="str">
        <f t="shared" si="0"/>
        <v>row_id</v>
      </c>
      <c r="G9" s="16" cm="1">
        <f t="array" aca="1" ref="G9" ca="1" xml:space="preserve"> INDEX( ROW( INDIRECT( _xlfn.TEXTJOIN( "", , doc_tablesList[[#This Row],[Table Name]], "[[#Headers],[", doc_tablesList[[#This Row],[ID_columnName]], "]]" ) ) ), 1 )</f>
        <v>69</v>
      </c>
      <c r="H9" s="16">
        <f ca="1" xml:space="preserve"> MAX( INDIRECT( _xlfn.TEXTJOIN( "", , doc_tablesList[[#This Row],[Table Name]], "[", doc_tablesList[[#This Row],[ID_columnName]], "]" ) ) )</f>
        <v>4</v>
      </c>
      <c r="I9" s="16">
        <f ca="1" xml:space="preserve"> doc_tablesList[[#This Row],[Number of Data Rows]] + doc_tablesList[[#This Row],[Header Row]]</f>
        <v>73</v>
      </c>
      <c r="J9" s="16" cm="1">
        <f t="array" aca="1" ref="J9" ca="1" xml:space="preserve"> INDEX( COLUMN( INDIRECT( doc_tablesList[[#This Row],[Table Name]] &amp; "[" &amp; doc_tablesList[[#This Row],[ID_columnName]] &amp; "]" ) ), 1 )</f>
        <v>2</v>
      </c>
      <c r="K9" s="16" cm="1">
        <f t="array" aca="1" ref="K9" ca="1" xml:space="preserve"> MAX( COLUMN( INDIRECT( doc_tablesList[[#This Row],[Table Name]] ) ) )</f>
        <v>6</v>
      </c>
      <c r="L9" s="16">
        <f ca="1" xml:space="preserve"> doc_tablesList[[#This Row],[last_colIndex]] - doc_tablesList[[#This Row],[id_colIndex]] + 1</f>
        <v>5</v>
      </c>
      <c r="M9" s="29"/>
      <c r="N9" s="28"/>
    </row>
    <row r="10" spans="1:14" x14ac:dyDescent="0.25">
      <c r="B10" s="3">
        <f xml:space="preserve"> ROW( doc_tablesList[[#This Row],[ID]] ) - ROW(doc_tablesList[[#Headers],[ID]] )</f>
        <v>7</v>
      </c>
      <c r="C10" s="6" t="s">
        <v>317</v>
      </c>
      <c r="D10" s="13">
        <v>1</v>
      </c>
      <c r="E10" s="6" t="s">
        <v>94</v>
      </c>
      <c r="F10" s="13" t="str">
        <f t="shared" si="0"/>
        <v>row_id</v>
      </c>
      <c r="G10" s="16" cm="1">
        <f t="array" aca="1" ref="G10" ca="1" xml:space="preserve"> INDEX( ROW( INDIRECT( _xlfn.TEXTJOIN( "", , doc_tablesList[[#This Row],[Table Name]], "[[#Headers],[", doc_tablesList[[#This Row],[ID_columnName]], "]]" ) ) ), 1 )</f>
        <v>79</v>
      </c>
      <c r="H10" s="16">
        <f ca="1" xml:space="preserve"> MAX( INDIRECT( _xlfn.TEXTJOIN( "", , doc_tablesList[[#This Row],[Table Name]], "[", doc_tablesList[[#This Row],[ID_columnName]], "]" ) ) )</f>
        <v>7</v>
      </c>
      <c r="I10" s="16">
        <f ca="1" xml:space="preserve"> doc_tablesList[[#This Row],[Number of Data Rows]] + doc_tablesList[[#This Row],[Header Row]]</f>
        <v>86</v>
      </c>
      <c r="J10" s="16" cm="1">
        <f t="array" aca="1" ref="J10" ca="1" xml:space="preserve"> INDEX( COLUMN( INDIRECT( doc_tablesList[[#This Row],[Table Name]] &amp; "[" &amp; doc_tablesList[[#This Row],[ID_columnName]] &amp; "]" ) ), 1 )</f>
        <v>2</v>
      </c>
      <c r="K10" s="16" cm="1">
        <f t="array" aca="1" ref="K10" ca="1" xml:space="preserve"> MAX( COLUMN( INDIRECT( doc_tablesList[[#This Row],[Table Name]] ) ) )</f>
        <v>5</v>
      </c>
      <c r="L10" s="16">
        <f ca="1" xml:space="preserve"> doc_tablesList[[#This Row],[last_colIndex]] - doc_tablesList[[#This Row],[id_colIndex]] + 1</f>
        <v>4</v>
      </c>
      <c r="M10" s="29"/>
      <c r="N10" s="28" t="s">
        <v>137</v>
      </c>
    </row>
    <row r="11" spans="1:14" x14ac:dyDescent="0.25">
      <c r="B11" s="3">
        <f xml:space="preserve"> ROW( doc_tablesList[[#This Row],[ID]] ) - ROW(doc_tablesList[[#Headers],[ID]] )</f>
        <v>8</v>
      </c>
      <c r="C11" s="6" t="s">
        <v>252</v>
      </c>
      <c r="D11" s="13">
        <v>1</v>
      </c>
      <c r="E11" s="6" t="s">
        <v>94</v>
      </c>
      <c r="F11" s="13" t="str">
        <f t="shared" si="0"/>
        <v>row_id</v>
      </c>
      <c r="G11" s="16" cm="1">
        <f t="array" aca="1" ref="G11" ca="1" xml:space="preserve"> INDEX( ROW( INDIRECT( _xlfn.TEXTJOIN( "", , doc_tablesList[[#This Row],[Table Name]], "[[#Headers],[", doc_tablesList[[#This Row],[ID_columnName]], "]]" ) ) ), 1 )</f>
        <v>92</v>
      </c>
      <c r="H11" s="16">
        <f ca="1" xml:space="preserve"> MAX( INDIRECT( _xlfn.TEXTJOIN( "", , doc_tablesList[[#This Row],[Table Name]], "[", doc_tablesList[[#This Row],[ID_columnName]], "]" ) ) )</f>
        <v>7</v>
      </c>
      <c r="I11" s="16">
        <f ca="1" xml:space="preserve"> doc_tablesList[[#This Row],[Number of Data Rows]] + doc_tablesList[[#This Row],[Header Row]]</f>
        <v>99</v>
      </c>
      <c r="J11" s="16" cm="1">
        <f t="array" aca="1" ref="J11" ca="1" xml:space="preserve"> INDEX( COLUMN( INDIRECT( doc_tablesList[[#This Row],[Table Name]] &amp; "[" &amp; doc_tablesList[[#This Row],[ID_columnName]] &amp; "]" ) ), 1 )</f>
        <v>2</v>
      </c>
      <c r="K11" s="16" cm="1">
        <f t="array" aca="1" ref="K11" ca="1" xml:space="preserve"> MAX( COLUMN( INDIRECT( doc_tablesList[[#This Row],[Table Name]] ) ) )</f>
        <v>13</v>
      </c>
      <c r="L11" s="16">
        <f ca="1" xml:space="preserve"> doc_tablesList[[#This Row],[last_colIndex]] - doc_tablesList[[#This Row],[id_colIndex]] + 1</f>
        <v>12</v>
      </c>
      <c r="M11" s="29"/>
      <c r="N11" s="28" t="s">
        <v>122</v>
      </c>
    </row>
    <row r="12" spans="1:14" x14ac:dyDescent="0.25">
      <c r="B12" s="3">
        <f xml:space="preserve"> ROW( doc_tablesList[[#This Row],[ID]] ) - ROW(doc_tablesList[[#Headers],[ID]] )</f>
        <v>9</v>
      </c>
      <c r="C12" s="6" t="s">
        <v>355</v>
      </c>
      <c r="D12" s="13">
        <v>1</v>
      </c>
      <c r="E12" s="6" t="s">
        <v>94</v>
      </c>
      <c r="F12" s="13" t="str">
        <f t="shared" si="0"/>
        <v>row_id</v>
      </c>
      <c r="G12" s="16" cm="1">
        <f t="array" aca="1" ref="G12" ca="1" xml:space="preserve"> INDEX( ROW( INDIRECT( _xlfn.TEXTJOIN( "", , doc_tablesList[[#This Row],[Table Name]], "[[#Headers],[", doc_tablesList[[#This Row],[ID_columnName]], "]]" ) ) ), 1 )</f>
        <v>104</v>
      </c>
      <c r="H12" s="16">
        <f ca="1" xml:space="preserve"> MAX( INDIRECT( _xlfn.TEXTJOIN( "", , doc_tablesList[[#This Row],[Table Name]], "[", doc_tablesList[[#This Row],[ID_columnName]], "]" ) ) )</f>
        <v>12</v>
      </c>
      <c r="I12" s="16">
        <f ca="1" xml:space="preserve"> doc_tablesList[[#This Row],[Number of Data Rows]] + doc_tablesList[[#This Row],[Header Row]]</f>
        <v>116</v>
      </c>
      <c r="J12" s="16" cm="1">
        <f t="array" aca="1" ref="J12" ca="1" xml:space="preserve"> INDEX( COLUMN( INDIRECT( doc_tablesList[[#This Row],[Table Name]] &amp; "[" &amp; doc_tablesList[[#This Row],[ID_columnName]] &amp; "]" ) ), 1 )</f>
        <v>2</v>
      </c>
      <c r="K12" s="16" cm="1">
        <f t="array" aca="1" ref="K12" ca="1" xml:space="preserve"> MAX( COLUMN( INDIRECT( doc_tablesList[[#This Row],[Table Name]] ) ) )</f>
        <v>6</v>
      </c>
      <c r="L12" s="16">
        <f ca="1" xml:space="preserve"> doc_tablesList[[#This Row],[last_colIndex]] - doc_tablesList[[#This Row],[id_colIndex]] + 1</f>
        <v>5</v>
      </c>
      <c r="M12" s="29"/>
      <c r="N12" s="28"/>
    </row>
    <row r="13" spans="1:14" x14ac:dyDescent="0.25">
      <c r="B13" s="3">
        <f xml:space="preserve"> ROW( doc_tablesList[[#This Row],[ID]] ) - ROW(doc_tablesList[[#Headers],[ID]] )</f>
        <v>10</v>
      </c>
      <c r="C13" s="6" t="s">
        <v>354</v>
      </c>
      <c r="D13" s="13">
        <v>1</v>
      </c>
      <c r="E13" s="6" t="s">
        <v>94</v>
      </c>
      <c r="F13" s="13" t="str">
        <f t="shared" si="0"/>
        <v>row_id</v>
      </c>
      <c r="G13" s="16" cm="1">
        <f t="array" aca="1" ref="G13" ca="1" xml:space="preserve"> INDEX( ROW( INDIRECT( _xlfn.TEXTJOIN( "", , doc_tablesList[[#This Row],[Table Name]], "[[#Headers],[", doc_tablesList[[#This Row],[ID_columnName]], "]]" ) ) ), 1 )</f>
        <v>122</v>
      </c>
      <c r="H13" s="16">
        <f ca="1" xml:space="preserve"> MAX( INDIRECT( _xlfn.TEXTJOIN( "", , doc_tablesList[[#This Row],[Table Name]], "[", doc_tablesList[[#This Row],[ID_columnName]], "]" ) ) )</f>
        <v>7</v>
      </c>
      <c r="I13" s="16">
        <f ca="1" xml:space="preserve"> doc_tablesList[[#This Row],[Number of Data Rows]] + doc_tablesList[[#This Row],[Header Row]]</f>
        <v>129</v>
      </c>
      <c r="J13" s="16" cm="1">
        <f t="array" aca="1" ref="J13" ca="1" xml:space="preserve"> INDEX( COLUMN( INDIRECT( doc_tablesList[[#This Row],[Table Name]] &amp; "[" &amp; doc_tablesList[[#This Row],[ID_columnName]] &amp; "]" ) ), 1 )</f>
        <v>2</v>
      </c>
      <c r="K13" s="16" cm="1">
        <f t="array" aca="1" ref="K13" ca="1" xml:space="preserve"> MAX( COLUMN( INDIRECT( doc_tablesList[[#This Row],[Table Name]] ) ) )</f>
        <v>8</v>
      </c>
      <c r="L13" s="16">
        <f ca="1" xml:space="preserve"> doc_tablesList[[#This Row],[last_colIndex]] - doc_tablesList[[#This Row],[id_colIndex]] + 1</f>
        <v>7</v>
      </c>
      <c r="M13" s="29"/>
      <c r="N13" s="28" t="s">
        <v>82</v>
      </c>
    </row>
    <row r="14" spans="1:14" x14ac:dyDescent="0.25">
      <c r="B14" s="3">
        <f xml:space="preserve"> ROW( doc_tablesList[[#This Row],[ID]] ) - ROW(doc_tablesList[[#Headers],[ID]] )</f>
        <v>11</v>
      </c>
      <c r="C14" s="6" t="s">
        <v>318</v>
      </c>
      <c r="D14" s="13">
        <v>1</v>
      </c>
      <c r="E14" s="6" t="s">
        <v>94</v>
      </c>
      <c r="F14" s="13" t="str">
        <f t="shared" si="0"/>
        <v>row_id</v>
      </c>
      <c r="G14" s="16" cm="1">
        <f t="array" aca="1" ref="G14" ca="1" xml:space="preserve"> INDEX( ROW( INDIRECT( _xlfn.TEXTJOIN( "", , doc_tablesList[[#This Row],[Table Name]], "[[#Headers],[", doc_tablesList[[#This Row],[ID_columnName]], "]]" ) ) ), 1 )</f>
        <v>138</v>
      </c>
      <c r="H14" s="16">
        <f ca="1" xml:space="preserve"> MAX( INDIRECT( _xlfn.TEXTJOIN( "", , doc_tablesList[[#This Row],[Table Name]], "[", doc_tablesList[[#This Row],[ID_columnName]], "]" ) ) )</f>
        <v>4</v>
      </c>
      <c r="I14" s="16">
        <f ca="1" xml:space="preserve"> doc_tablesList[[#This Row],[Number of Data Rows]] + doc_tablesList[[#This Row],[Header Row]]</f>
        <v>142</v>
      </c>
      <c r="J14" s="16" cm="1">
        <f t="array" aca="1" ref="J14" ca="1" xml:space="preserve"> INDEX( COLUMN( INDIRECT( doc_tablesList[[#This Row],[Table Name]] &amp; "[" &amp; doc_tablesList[[#This Row],[ID_columnName]] &amp; "]" ) ), 1 )</f>
        <v>2</v>
      </c>
      <c r="K14" s="16" cm="1">
        <f t="array" aca="1" ref="K14" ca="1" xml:space="preserve"> MAX( COLUMN( INDIRECT( doc_tablesList[[#This Row],[Table Name]] ) ) )</f>
        <v>5</v>
      </c>
      <c r="L14" s="16">
        <f ca="1" xml:space="preserve"> doc_tablesList[[#This Row],[last_colIndex]] - doc_tablesList[[#This Row],[id_colIndex]] + 1</f>
        <v>4</v>
      </c>
      <c r="M14" s="29"/>
      <c r="N14" s="28" t="s">
        <v>79</v>
      </c>
    </row>
    <row r="15" spans="1:14" x14ac:dyDescent="0.25">
      <c r="B15" s="3">
        <f xml:space="preserve"> ROW( doc_tablesList[[#This Row],[ID]] ) - ROW(doc_tablesList[[#Headers],[ID]] )</f>
        <v>12</v>
      </c>
      <c r="C15" s="6" t="s">
        <v>335</v>
      </c>
      <c r="D15" s="13">
        <v>1</v>
      </c>
      <c r="E15" s="6" t="s">
        <v>94</v>
      </c>
      <c r="F15" s="13" t="str">
        <f t="shared" si="0"/>
        <v>row_id</v>
      </c>
      <c r="G15" s="16" cm="1">
        <f t="array" aca="1" ref="G15" ca="1" xml:space="preserve"> INDEX( ROW( INDIRECT( _xlfn.TEXTJOIN( "", , doc_tablesList[[#This Row],[Table Name]], "[[#Headers],[", doc_tablesList[[#This Row],[ID_columnName]], "]]" ) ) ), 1 )</f>
        <v>147</v>
      </c>
      <c r="H15" s="16">
        <f ca="1" xml:space="preserve"> MAX( INDIRECT( _xlfn.TEXTJOIN( "", , doc_tablesList[[#This Row],[Table Name]], "[", doc_tablesList[[#This Row],[ID_columnName]], "]" ) ) )</f>
        <v>4</v>
      </c>
      <c r="I15" s="16">
        <f ca="1" xml:space="preserve"> doc_tablesList[[#This Row],[Number of Data Rows]] + doc_tablesList[[#This Row],[Header Row]]</f>
        <v>151</v>
      </c>
      <c r="J15" s="16" cm="1">
        <f t="array" aca="1" ref="J15" ca="1" xml:space="preserve"> INDEX( COLUMN( INDIRECT( doc_tablesList[[#This Row],[Table Name]] &amp; "[" &amp; doc_tablesList[[#This Row],[ID_columnName]] &amp; "]" ) ), 1 )</f>
        <v>2</v>
      </c>
      <c r="K15" s="16" cm="1">
        <f t="array" aca="1" ref="K15" ca="1" xml:space="preserve"> MAX( COLUMN( INDIRECT( doc_tablesList[[#This Row],[Table Name]] ) ) )</f>
        <v>7</v>
      </c>
      <c r="L15" s="16">
        <f ca="1" xml:space="preserve"> doc_tablesList[[#This Row],[last_colIndex]] - doc_tablesList[[#This Row],[id_colIndex]] + 1</f>
        <v>6</v>
      </c>
      <c r="M15" s="29"/>
      <c r="N15" s="28" t="s">
        <v>78</v>
      </c>
    </row>
    <row r="16" spans="1:14" x14ac:dyDescent="0.25">
      <c r="B16" s="3">
        <f xml:space="preserve"> ROW( doc_tablesList[[#This Row],[ID]] ) - ROW(doc_tablesList[[#Headers],[ID]] )</f>
        <v>13</v>
      </c>
      <c r="C16" s="6" t="s">
        <v>25</v>
      </c>
      <c r="D16" s="13">
        <v>1</v>
      </c>
      <c r="E16" s="6" t="s">
        <v>94</v>
      </c>
      <c r="F16" s="13" t="str">
        <f t="shared" si="0"/>
        <v>row_id</v>
      </c>
      <c r="G16" s="16" cm="1">
        <f t="array" aca="1" ref="G16" ca="1" xml:space="preserve"> INDEX( ROW( INDIRECT( _xlfn.TEXTJOIN( "", , doc_tablesList[[#This Row],[Table Name]], "[[#Headers],[", doc_tablesList[[#This Row],[ID_columnName]], "]]" ) ) ), 1 )</f>
        <v>158</v>
      </c>
      <c r="H16" s="16">
        <f ca="1" xml:space="preserve"> MAX( INDIRECT( _xlfn.TEXTJOIN( "", , doc_tablesList[[#This Row],[Table Name]], "[", doc_tablesList[[#This Row],[ID_columnName]], "]" ) ) )</f>
        <v>10</v>
      </c>
      <c r="I16" s="16">
        <f ca="1" xml:space="preserve"> doc_tablesList[[#This Row],[Number of Data Rows]] + doc_tablesList[[#This Row],[Header Row]]</f>
        <v>168</v>
      </c>
      <c r="J16" s="16" cm="1">
        <f t="array" aca="1" ref="J16" ca="1" xml:space="preserve"> INDEX( COLUMN( INDIRECT( doc_tablesList[[#This Row],[Table Name]] &amp; "[" &amp; doc_tablesList[[#This Row],[ID_columnName]] &amp; "]" ) ), 1 )</f>
        <v>2</v>
      </c>
      <c r="K16" s="16" cm="1">
        <f t="array" aca="1" ref="K16" ca="1" xml:space="preserve"> MAX( COLUMN( INDIRECT( doc_tablesList[[#This Row],[Table Name]] ) ) )</f>
        <v>6</v>
      </c>
      <c r="L16" s="16">
        <f ca="1" xml:space="preserve"> doc_tablesList[[#This Row],[last_colIndex]] - doc_tablesList[[#This Row],[id_colIndex]] + 1</f>
        <v>5</v>
      </c>
      <c r="M16" s="29"/>
      <c r="N16" s="28" t="s">
        <v>81</v>
      </c>
    </row>
    <row r="17" spans="2:14" x14ac:dyDescent="0.25">
      <c r="B17" s="3">
        <f xml:space="preserve"> ROW( doc_tablesList[[#This Row],[ID]] ) - ROW(doc_tablesList[[#Headers],[ID]] )</f>
        <v>14</v>
      </c>
      <c r="C17" s="6" t="s">
        <v>242</v>
      </c>
      <c r="D17" s="13">
        <v>1</v>
      </c>
      <c r="E17" s="6" t="s">
        <v>94</v>
      </c>
      <c r="F17" s="13" t="str">
        <f t="shared" si="0"/>
        <v>row_id</v>
      </c>
      <c r="G17" s="16" cm="1">
        <f t="array" aca="1" ref="G17" ca="1" xml:space="preserve"> INDEX( ROW( INDIRECT( _xlfn.TEXTJOIN( "", , doc_tablesList[[#This Row],[Table Name]], "[[#Headers],[", doc_tablesList[[#This Row],[ID_columnName]], "]]" ) ) ), 1 )</f>
        <v>173</v>
      </c>
      <c r="H17" s="16">
        <f ca="1" xml:space="preserve"> MAX( INDIRECT( _xlfn.TEXTJOIN( "", , doc_tablesList[[#This Row],[Table Name]], "[", doc_tablesList[[#This Row],[ID_columnName]], "]" ) ) )</f>
        <v>52</v>
      </c>
      <c r="I17" s="16">
        <f ca="1" xml:space="preserve"> doc_tablesList[[#This Row],[Number of Data Rows]] + doc_tablesList[[#This Row],[Header Row]]</f>
        <v>225</v>
      </c>
      <c r="J17" s="16" cm="1">
        <f t="array" aca="1" ref="J17" ca="1" xml:space="preserve"> INDEX( COLUMN( INDIRECT( doc_tablesList[[#This Row],[Table Name]] &amp; "[" &amp; doc_tablesList[[#This Row],[ID_columnName]] &amp; "]" ) ), 1 )</f>
        <v>2</v>
      </c>
      <c r="K17" s="16" cm="1">
        <f t="array" aca="1" ref="K17" ca="1" xml:space="preserve"> MAX( COLUMN( INDIRECT( doc_tablesList[[#This Row],[Table Name]] ) ) )</f>
        <v>8</v>
      </c>
      <c r="L17" s="16">
        <f ca="1" xml:space="preserve"> doc_tablesList[[#This Row],[last_colIndex]] - doc_tablesList[[#This Row],[id_colIndex]] + 1</f>
        <v>7</v>
      </c>
      <c r="M17" s="29"/>
      <c r="N17" s="28" t="s">
        <v>243</v>
      </c>
    </row>
    <row r="18" spans="2:14" x14ac:dyDescent="0.25">
      <c r="B18" s="3">
        <f xml:space="preserve"> ROW( doc_tablesList[[#This Row],[ID]] ) - ROW(doc_tablesList[[#Headers],[ID]] )</f>
        <v>15</v>
      </c>
      <c r="C18" s="6" t="s">
        <v>121</v>
      </c>
      <c r="D18" s="13">
        <v>1</v>
      </c>
      <c r="E18" s="6" t="s">
        <v>121</v>
      </c>
      <c r="F18" s="13" t="str">
        <f t="shared" si="0"/>
        <v>row_id</v>
      </c>
      <c r="G18" s="16" cm="1">
        <f t="array" aca="1" ref="G18" ca="1" xml:space="preserve"> INDEX( ROW( INDIRECT( _xlfn.TEXTJOIN( "", , doc_tablesList[[#This Row],[Table Name]], "[[#Headers],[", doc_tablesList[[#This Row],[ID_columnName]], "]]" ) ) ), 1 )</f>
        <v>1</v>
      </c>
      <c r="H18" s="16">
        <f ca="1" xml:space="preserve"> MAX( INDIRECT( _xlfn.TEXTJOIN( "", , doc_tablesList[[#This Row],[Table Name]], "[", doc_tablesList[[#This Row],[ID_columnName]], "]" ) ) )</f>
        <v>101</v>
      </c>
      <c r="I18" s="16">
        <f ca="1" xml:space="preserve"> doc_tablesList[[#This Row],[Number of Data Rows]] + doc_tablesList[[#This Row],[Header Row]]</f>
        <v>102</v>
      </c>
      <c r="J18" s="16" cm="1">
        <f t="array" aca="1" ref="J18" ca="1" xml:space="preserve"> INDEX( COLUMN( INDIRECT( doc_tablesList[[#This Row],[Table Name]] &amp; "[" &amp; doc_tablesList[[#This Row],[ID_columnName]] &amp; "]" ) ), 1 )</f>
        <v>1</v>
      </c>
      <c r="K18" s="16" cm="1">
        <f t="array" aca="1" ref="K18" ca="1" xml:space="preserve"> MAX( COLUMN( INDIRECT( doc_tablesList[[#This Row],[Table Name]] ) ) )</f>
        <v>9</v>
      </c>
      <c r="L18" s="16">
        <f ca="1" xml:space="preserve"> doc_tablesList[[#This Row],[last_colIndex]] - doc_tablesList[[#This Row],[id_colIndex]] + 1</f>
        <v>9</v>
      </c>
      <c r="M18" s="29"/>
      <c r="N18" s="28" t="s">
        <v>139</v>
      </c>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225"/>
  <sheetViews>
    <sheetView tabSelected="1" topLeftCell="A89" zoomScale="90" zoomScaleNormal="90" workbookViewId="0">
      <pane xSplit="3" topLeftCell="D1" activePane="topRight" state="frozen"/>
      <selection pane="topRight" activeCell="H117" sqref="H117"/>
    </sheetView>
  </sheetViews>
  <sheetFormatPr defaultColWidth="8.7109375" defaultRowHeight="12.75" x14ac:dyDescent="0.2"/>
  <cols>
    <col min="1" max="1" width="8.7109375" style="2"/>
    <col min="2" max="2" width="11.140625" style="2" customWidth="1"/>
    <col min="3" max="3" width="32" style="2" customWidth="1"/>
    <col min="4" max="4" width="24.42578125" style="2" customWidth="1"/>
    <col min="5" max="5" width="20.5703125" style="8" customWidth="1"/>
    <col min="6" max="7" width="20.5703125" style="2" customWidth="1"/>
    <col min="8" max="8" width="27.28515625" style="2" customWidth="1"/>
    <col min="9" max="21" width="18.5703125" style="2" customWidth="1"/>
    <col min="22" max="22" width="17" style="2" customWidth="1"/>
    <col min="23" max="16384" width="8.7109375" style="2"/>
  </cols>
  <sheetData>
    <row r="1" spans="1:21" ht="15" x14ac:dyDescent="0.25">
      <c r="A1" s="10"/>
      <c r="B1" s="11" t="s">
        <v>100</v>
      </c>
      <c r="C1" s="11"/>
      <c r="D1" s="11"/>
      <c r="E1" s="11"/>
      <c r="F1" s="11"/>
      <c r="G1" s="11"/>
      <c r="H1" s="11"/>
      <c r="I1" s="11"/>
      <c r="J1" s="11"/>
      <c r="K1" s="11"/>
      <c r="L1" s="11"/>
      <c r="M1" s="11"/>
      <c r="N1" s="11"/>
      <c r="O1" s="11"/>
      <c r="P1" s="11"/>
      <c r="Q1" s="11"/>
      <c r="R1" s="11"/>
      <c r="S1" s="11"/>
      <c r="T1" s="11"/>
      <c r="U1" s="11"/>
    </row>
    <row r="2" spans="1:21" x14ac:dyDescent="0.2">
      <c r="C2" s="59" t="str">
        <f ca="1" xml:space="preserve"> OFFSET( INDIRECT( ADDRESS( ROW( co_moduleInfo[[#Headers],[row_id]] ), COLUMN( co_moduleInfo[[#Headers],[row_id]] ), , , ) ), -2, , 1, 1 )</f>
        <v>Module Info</v>
      </c>
      <c r="D2" s="2" t="s">
        <v>330</v>
      </c>
    </row>
    <row r="3" spans="1:21" x14ac:dyDescent="0.2">
      <c r="C3" s="30" t="str">
        <f ca="1" xml:space="preserve"> OFFSET( INDIRECT( ADDRESS( ROW( co_impYrLvls[[#Headers],[row_id]] ), COLUMN( co_impYrLvls[[#Headers],[row_id]] ), , , ) ), -2, , 1, 1 )</f>
        <v>Impact Year Levels</v>
      </c>
      <c r="D3" s="2" t="s">
        <v>105</v>
      </c>
    </row>
    <row r="4" spans="1:21" x14ac:dyDescent="0.2">
      <c r="C4" s="30" t="str">
        <f ca="1" xml:space="preserve"> OFFSET( INDIRECT( ADDRESS( ROW( co_scalarTypes[[#Headers],[row_id]] ), COLUMN( co_scalarTypes[[#Headers],[row_id]] ), , , ) ), -2, , 1, 1 )</f>
        <v>Scalar Types</v>
      </c>
      <c r="D4" s="2" t="s">
        <v>323</v>
      </c>
    </row>
    <row r="5" spans="1:21" x14ac:dyDescent="0.2">
      <c r="C5" s="30" t="s">
        <v>102</v>
      </c>
      <c r="D5" s="2" t="s">
        <v>326</v>
      </c>
    </row>
    <row r="6" spans="1:21" x14ac:dyDescent="0.2">
      <c r="C6" s="30" t="str">
        <f ca="1" xml:space="preserve"> OFFSET( INDIRECT( ADDRESS( ROW( co_modelTypes[[#Headers],[row_id]] ), COLUMN( co_modelTypes[[#Headers],[row_id]] ), , , ) ), -2, , 1, 1 )</f>
        <v>Model Types</v>
      </c>
      <c r="D6" s="2" t="s">
        <v>104</v>
      </c>
    </row>
    <row r="7" spans="1:21" x14ac:dyDescent="0.2">
      <c r="C7" s="30" t="str">
        <f ca="1" xml:space="preserve"> OFFSET( INDIRECT( ADDRESS( ROW( co_moduleModTypes[[#Headers],[row_id]] ), COLUMN( co_moduleModTypes[[#Headers],[row_id]] ), , , ) ), -2, , 1, 1 )</f>
        <v>Module Model Types</v>
      </c>
      <c r="D7" s="2" t="s">
        <v>104</v>
      </c>
    </row>
    <row r="8" spans="1:21" x14ac:dyDescent="0.2">
      <c r="C8" s="30" t="str">
        <f ca="1" xml:space="preserve"> OFFSET( INDIRECT( ADDRESS( ROW( co_slrCm[[#Headers],[row_id]] ), COLUMN( co_slrCm[[#Headers],[row_id]] ), , , ) ), -2, , 1, 1 )</f>
        <v>SLR Scenario Heights</v>
      </c>
      <c r="D8" s="2" t="s">
        <v>327</v>
      </c>
    </row>
    <row r="9" spans="1:21" x14ac:dyDescent="0.2">
      <c r="C9" s="30" t="str">
        <f ca="1" xml:space="preserve"> OFFSET( INDIRECT( ADDRESS( ROW( co_inputInfo[[#Headers],[row_id]] ), COLUMN( co_inputInfo[[#Headers],[row_id]] ), , , ) ), -2, , 1, 1 )</f>
        <v>Input Info</v>
      </c>
      <c r="D9" s="2" t="s">
        <v>123</v>
      </c>
    </row>
    <row r="10" spans="1:21" x14ac:dyDescent="0.2">
      <c r="C10" s="30" t="str">
        <f ca="1" xml:space="preserve"> OFFSET( INDIRECT( ADDRESS( ROW( co_scenarios[[#Headers],[row_id]] ), COLUMN( co_scenarios[[#Headers],[row_id]] ), , , ) ), -2, , 1, 1 )</f>
        <v>Scenarios</v>
      </c>
      <c r="D10" s="2" t="s">
        <v>123</v>
      </c>
    </row>
    <row r="11" spans="1:21" x14ac:dyDescent="0.2">
      <c r="C11" s="30" t="str">
        <f ca="1" xml:space="preserve"> OFFSET( INDIRECT( ADDRESS( ROW( co_moduleScenarios[[#Headers],[row_id]] ), COLUMN( co_moduleScenarios[[#Headers],[row_id]] ), , , ) ), -2, , 1, 1 )</f>
        <v>Module Inputs/Default Scenarios</v>
      </c>
      <c r="D11" s="2" t="s">
        <v>356</v>
      </c>
    </row>
    <row r="12" spans="1:21" x14ac:dyDescent="0.2">
      <c r="C12" s="30" t="str">
        <f ca="1" xml:space="preserve"> OFFSET( INDIRECT( ADDRESS( ROW( co_areas[[#Headers],[row_id]] ), COLUMN( co_areas[[#Headers],[row_id]] ), , , ) ), -2, , 1, 1 )</f>
        <v>Areas</v>
      </c>
      <c r="D12" s="2" t="s">
        <v>328</v>
      </c>
    </row>
    <row r="13" spans="1:21" x14ac:dyDescent="0.2">
      <c r="C13" s="30" t="str">
        <f ca="1" xml:space="preserve"> OFFSET( INDIRECT( ADDRESS( ROW( co_moduleAreas[[#Headers],[row_id]] ), COLUMN( co_moduleAreas[[#Headers],[row_id]] ), , , ) ), -2, , 1, 1 )</f>
        <v>Module Areas</v>
      </c>
      <c r="D13" s="2" t="s">
        <v>329</v>
      </c>
    </row>
    <row r="14" spans="1:21" x14ac:dyDescent="0.2">
      <c r="C14" s="30" t="str">
        <f ca="1" xml:space="preserve"> OFFSET( INDIRECT( ADDRESS( ROW( co_regions[[#Headers],[row_id]] ), COLUMN( co_regions[[#Headers],[row_id]] ), , , ) ), -2, , 1, 1 )</f>
        <v>Regions</v>
      </c>
      <c r="D14" s="2" t="s">
        <v>106</v>
      </c>
    </row>
    <row r="15" spans="1:21" x14ac:dyDescent="0.2">
      <c r="C15" s="30" t="str">
        <f ca="1" xml:space="preserve"> OFFSET( INDIRECT( ADDRESS( ROW( co_states[[#Headers],[row_id]] ), COLUMN( co_states[[#Headers],[row_id]] ), , , ) ), -2, , 1, 1 )</f>
        <v>States</v>
      </c>
      <c r="D15" s="2" t="s">
        <v>241</v>
      </c>
    </row>
    <row r="17" spans="1:21" ht="22.5" x14ac:dyDescent="0.2">
      <c r="C17" s="34" t="s">
        <v>99</v>
      </c>
      <c r="D17" s="31" t="s">
        <v>103</v>
      </c>
      <c r="E17" s="32" t="s">
        <v>97</v>
      </c>
      <c r="F17" s="33" t="s">
        <v>98</v>
      </c>
    </row>
    <row r="20" spans="1:21" ht="15" x14ac:dyDescent="0.25">
      <c r="A20" s="10"/>
      <c r="B20" s="11" t="s">
        <v>319</v>
      </c>
      <c r="C20" s="11"/>
      <c r="D20" s="11"/>
      <c r="E20" s="11"/>
      <c r="F20" s="11"/>
      <c r="G20" s="11"/>
      <c r="H20" s="11"/>
      <c r="I20" s="11"/>
      <c r="J20" s="11"/>
      <c r="K20" s="11"/>
      <c r="L20" s="11"/>
      <c r="M20" s="11"/>
      <c r="N20" s="11"/>
      <c r="O20" s="11"/>
      <c r="P20" s="11"/>
      <c r="Q20" s="11"/>
      <c r="R20" s="11"/>
      <c r="S20" s="11"/>
      <c r="T20" s="11"/>
      <c r="U20" s="11"/>
    </row>
    <row r="22" spans="1:21" x14ac:dyDescent="0.2">
      <c r="B22" s="14" t="s">
        <v>42</v>
      </c>
      <c r="C22" s="14" t="s">
        <v>296</v>
      </c>
      <c r="D22" s="16" t="s">
        <v>332</v>
      </c>
      <c r="E22" s="16" t="s">
        <v>331</v>
      </c>
      <c r="F22" s="16" t="s">
        <v>320</v>
      </c>
      <c r="G22" s="9" t="s">
        <v>321</v>
      </c>
    </row>
    <row r="23" spans="1:21" x14ac:dyDescent="0.2">
      <c r="B23" s="3">
        <f xml:space="preserve"> ROW( co_moduleInfo[[#This Row],[row_id]] ) - ROW(co_moduleInfo[[#Headers],[row_id]] )</f>
        <v>1</v>
      </c>
      <c r="C23" s="6" t="s">
        <v>284</v>
      </c>
      <c r="D23" s="13">
        <v>2010</v>
      </c>
      <c r="E23" s="47">
        <v>2100</v>
      </c>
      <c r="F23" s="13">
        <v>2010</v>
      </c>
      <c r="G23" s="47">
        <v>2300</v>
      </c>
    </row>
    <row r="24" spans="1:21" x14ac:dyDescent="0.2">
      <c r="B24" s="3">
        <f xml:space="preserve"> ROW( co_moduleInfo[[#This Row],[row_id]] ) - ROW(co_moduleInfo[[#Headers],[row_id]] )</f>
        <v>2</v>
      </c>
      <c r="C24" s="6" t="s">
        <v>286</v>
      </c>
      <c r="D24" s="13">
        <v>2010</v>
      </c>
      <c r="E24" s="47">
        <v>2100</v>
      </c>
      <c r="F24" s="13">
        <v>2010</v>
      </c>
      <c r="G24" s="47">
        <v>2100</v>
      </c>
    </row>
    <row r="25" spans="1:21" x14ac:dyDescent="0.2">
      <c r="B25" s="3">
        <f xml:space="preserve"> ROW( co_moduleInfo[[#This Row],[row_id]] ) - ROW(co_moduleInfo[[#Headers],[row_id]] )</f>
        <v>3</v>
      </c>
      <c r="C25" s="6" t="s">
        <v>287</v>
      </c>
      <c r="D25" s="13">
        <v>2020</v>
      </c>
      <c r="E25" s="47">
        <v>2100</v>
      </c>
      <c r="F25" s="13">
        <v>2020</v>
      </c>
      <c r="G25" s="47">
        <v>2300</v>
      </c>
    </row>
    <row r="26" spans="1:21" x14ac:dyDescent="0.2">
      <c r="B26" s="3">
        <f xml:space="preserve"> ROW( co_moduleInfo[[#This Row],[row_id]] ) - ROW(co_moduleInfo[[#Headers],[row_id]] )</f>
        <v>4</v>
      </c>
      <c r="C26" s="6" t="s">
        <v>288</v>
      </c>
      <c r="D26" s="13">
        <v>2010</v>
      </c>
      <c r="E26" s="47">
        <v>2100</v>
      </c>
      <c r="F26" s="13">
        <v>2010</v>
      </c>
      <c r="G26" s="47">
        <v>2300</v>
      </c>
    </row>
    <row r="30" spans="1:21" ht="15" x14ac:dyDescent="0.25">
      <c r="A30" s="10"/>
      <c r="B30" s="11" t="s">
        <v>264</v>
      </c>
      <c r="C30" s="11"/>
      <c r="D30" s="11"/>
      <c r="E30" s="11"/>
      <c r="F30" s="11"/>
      <c r="G30" s="11"/>
      <c r="H30" s="11"/>
      <c r="I30" s="11"/>
      <c r="J30" s="11"/>
      <c r="K30" s="11"/>
      <c r="L30" s="11"/>
      <c r="M30" s="11"/>
      <c r="N30" s="11"/>
      <c r="O30" s="11"/>
      <c r="P30" s="11"/>
      <c r="Q30" s="11"/>
      <c r="R30" s="11"/>
      <c r="S30" s="11"/>
      <c r="T30" s="11"/>
      <c r="U30" s="11"/>
    </row>
    <row r="32" spans="1:21" x14ac:dyDescent="0.2">
      <c r="B32" s="14" t="s">
        <v>42</v>
      </c>
      <c r="C32" s="14" t="s">
        <v>68</v>
      </c>
      <c r="D32" s="16" t="s">
        <v>265</v>
      </c>
      <c r="E32" s="9" t="s">
        <v>266</v>
      </c>
      <c r="F32" s="16" t="s">
        <v>267</v>
      </c>
    </row>
    <row r="33" spans="1:21" x14ac:dyDescent="0.2">
      <c r="B33" s="3">
        <f xml:space="preserve"> ROW( co_impYrLvls[[#This Row],[row_id]] ) - ROW(co_impYrLvls[[#Headers],[row_id]] )</f>
        <v>1</v>
      </c>
      <c r="C33" s="6">
        <v>2010</v>
      </c>
      <c r="D33" s="13">
        <v>2010</v>
      </c>
      <c r="E33" s="47">
        <v>2010</v>
      </c>
      <c r="F33" s="13">
        <v>1</v>
      </c>
    </row>
    <row r="34" spans="1:21" x14ac:dyDescent="0.2">
      <c r="B34" s="3">
        <f xml:space="preserve"> ROW( co_impYrLvls[[#This Row],[row_id]] ) - ROW(co_impYrLvls[[#Headers],[row_id]] )</f>
        <v>2</v>
      </c>
      <c r="C34" s="6">
        <v>2090</v>
      </c>
      <c r="D34" s="13">
        <v>2090</v>
      </c>
      <c r="E34" s="47">
        <v>2090</v>
      </c>
      <c r="F34" s="13">
        <v>2</v>
      </c>
    </row>
    <row r="35" spans="1:21" x14ac:dyDescent="0.2">
      <c r="B35" s="3">
        <f xml:space="preserve"> ROW( co_impYrLvls[[#This Row],[row_id]] ) - ROW(co_impYrLvls[[#Headers],[row_id]] )</f>
        <v>3</v>
      </c>
      <c r="C35" s="6" t="s">
        <v>74</v>
      </c>
      <c r="D35" s="13" t="s">
        <v>11</v>
      </c>
      <c r="E35" s="47" t="s">
        <v>7</v>
      </c>
      <c r="F35" s="13">
        <v>3</v>
      </c>
    </row>
    <row r="40" spans="1:21" ht="15" x14ac:dyDescent="0.25">
      <c r="A40" s="10"/>
      <c r="B40" s="11" t="s">
        <v>324</v>
      </c>
      <c r="C40" s="11"/>
      <c r="D40" s="11"/>
      <c r="E40" s="11"/>
      <c r="F40" s="11"/>
      <c r="G40" s="11"/>
      <c r="H40" s="11"/>
      <c r="I40" s="11"/>
      <c r="J40" s="11"/>
      <c r="K40" s="11"/>
      <c r="L40" s="11"/>
      <c r="M40" s="11"/>
      <c r="N40" s="11"/>
      <c r="O40" s="11"/>
      <c r="P40" s="11"/>
      <c r="Q40" s="11"/>
      <c r="R40" s="11"/>
      <c r="S40" s="11"/>
      <c r="T40" s="11"/>
      <c r="U40" s="11"/>
    </row>
    <row r="42" spans="1:21" ht="15" x14ac:dyDescent="0.25">
      <c r="B42" s="14" t="s">
        <v>42</v>
      </c>
      <c r="C42" s="14" t="s">
        <v>44</v>
      </c>
      <c r="E42" s="2"/>
      <c r="J42" s="4"/>
      <c r="K42" s="4"/>
      <c r="L42" s="4"/>
    </row>
    <row r="43" spans="1:21" ht="15" x14ac:dyDescent="0.25">
      <c r="B43" s="5">
        <f xml:space="preserve"> ROW( co_scalarTypes[[#This Row],[row_id]] ) - ROW( co_scalarTypes[[#Headers],[row_id]] )</f>
        <v>1</v>
      </c>
      <c r="C43" s="12" t="s">
        <v>46</v>
      </c>
      <c r="E43" s="2"/>
      <c r="J43"/>
      <c r="K43"/>
      <c r="L43"/>
    </row>
    <row r="44" spans="1:21" ht="15" x14ac:dyDescent="0.25">
      <c r="B44" s="5">
        <f xml:space="preserve"> ROW( co_scalarTypes[[#This Row],[row_id]] ) - ROW( co_scalarTypes[[#Headers],[row_id]] )</f>
        <v>2</v>
      </c>
      <c r="C44" s="17" t="s">
        <v>47</v>
      </c>
      <c r="E44" s="2"/>
      <c r="J44"/>
      <c r="K44"/>
      <c r="L44"/>
    </row>
    <row r="45" spans="1:21" ht="15" x14ac:dyDescent="0.25">
      <c r="B45" s="5">
        <f xml:space="preserve"> ROW( co_scalarTypes[[#This Row],[row_id]] ) - ROW( co_scalarTypes[[#Headers],[row_id]] )</f>
        <v>3</v>
      </c>
      <c r="C45" s="17" t="s">
        <v>58</v>
      </c>
      <c r="E45" s="2"/>
      <c r="J45"/>
      <c r="K45"/>
      <c r="L45"/>
    </row>
    <row r="46" spans="1:21" ht="15" x14ac:dyDescent="0.25">
      <c r="B46" s="5">
        <f xml:space="preserve"> ROW( co_scalarTypes[[#This Row],[row_id]] ) - ROW( co_scalarTypes[[#Headers],[row_id]] )</f>
        <v>4</v>
      </c>
      <c r="C46" s="17" t="s">
        <v>45</v>
      </c>
      <c r="E46" s="2"/>
      <c r="J46"/>
      <c r="K46"/>
      <c r="L46"/>
    </row>
    <row r="47" spans="1:21" ht="15" x14ac:dyDescent="0.25">
      <c r="B47" s="5">
        <f xml:space="preserve"> ROW( co_scalarTypes[[#This Row],[row_id]] ) - ROW( co_scalarTypes[[#Headers],[row_id]] )</f>
        <v>5</v>
      </c>
      <c r="C47" s="17" t="s">
        <v>312</v>
      </c>
      <c r="E47" s="2"/>
      <c r="J47"/>
      <c r="K47"/>
      <c r="L47"/>
    </row>
    <row r="50" spans="1:21" ht="15" x14ac:dyDescent="0.25">
      <c r="A50" s="10"/>
      <c r="B50" s="11" t="s">
        <v>102</v>
      </c>
      <c r="C50" s="11"/>
      <c r="D50" s="11"/>
      <c r="E50" s="11"/>
      <c r="F50" s="11"/>
      <c r="G50" s="11"/>
      <c r="H50" s="11"/>
      <c r="I50" s="11"/>
      <c r="J50" s="11"/>
      <c r="K50" s="11"/>
      <c r="L50" s="11"/>
      <c r="M50" s="11"/>
      <c r="N50" s="11"/>
      <c r="O50" s="11"/>
      <c r="P50" s="11"/>
      <c r="Q50" s="11"/>
      <c r="R50" s="11"/>
      <c r="S50" s="11"/>
      <c r="T50" s="11"/>
      <c r="U50" s="11"/>
    </row>
    <row r="52" spans="1:21" x14ac:dyDescent="0.2">
      <c r="B52" s="14" t="s">
        <v>42</v>
      </c>
      <c r="C52" s="14" t="s">
        <v>65</v>
      </c>
      <c r="D52" s="14" t="s">
        <v>254</v>
      </c>
      <c r="E52" s="15" t="s">
        <v>48</v>
      </c>
    </row>
    <row r="53" spans="1:21" x14ac:dyDescent="0.2">
      <c r="B53" s="3">
        <f xml:space="preserve"> ROW( co_econMultipliers[[#This Row],[row_id]] ) - ROW( co_econMultipliers[[#Headers],[row_id]] )</f>
        <v>1</v>
      </c>
      <c r="C53" s="6" t="s">
        <v>61</v>
      </c>
      <c r="D53" s="26" t="s">
        <v>62</v>
      </c>
      <c r="E53" s="27">
        <v>2015</v>
      </c>
    </row>
    <row r="54" spans="1:21" x14ac:dyDescent="0.2">
      <c r="B54" s="3">
        <f xml:space="preserve"> ROW( co_econMultipliers[[#This Row],[row_id]] ) - ROW( co_econMultipliers[[#Headers],[row_id]] )</f>
        <v>2</v>
      </c>
      <c r="C54" s="6" t="s">
        <v>34</v>
      </c>
      <c r="D54" s="26" t="s">
        <v>63</v>
      </c>
      <c r="E54" s="27" t="s">
        <v>11</v>
      </c>
    </row>
    <row r="55" spans="1:21" x14ac:dyDescent="0.2">
      <c r="B55" s="3">
        <f xml:space="preserve"> ROW( co_econMultipliers[[#This Row],[row_id]] ) - ROW( co_econMultipliers[[#Headers],[row_id]] )</f>
        <v>3</v>
      </c>
      <c r="C55" s="6" t="s">
        <v>33</v>
      </c>
      <c r="D55" s="26" t="s">
        <v>64</v>
      </c>
      <c r="E55" s="27" t="s">
        <v>11</v>
      </c>
    </row>
    <row r="59" spans="1:21" ht="15" x14ac:dyDescent="0.25">
      <c r="A59" s="10"/>
      <c r="B59" s="11" t="s">
        <v>101</v>
      </c>
      <c r="C59" s="11"/>
      <c r="D59" s="11"/>
      <c r="E59" s="11"/>
      <c r="F59" s="11"/>
      <c r="G59" s="11"/>
      <c r="H59" s="11"/>
      <c r="I59" s="11"/>
      <c r="J59" s="11"/>
      <c r="K59" s="11"/>
      <c r="L59" s="11"/>
      <c r="M59" s="11"/>
      <c r="N59" s="11"/>
      <c r="O59" s="11"/>
      <c r="P59" s="11"/>
      <c r="Q59" s="11"/>
      <c r="R59" s="11"/>
      <c r="S59" s="11"/>
      <c r="T59" s="11"/>
      <c r="U59" s="11"/>
    </row>
    <row r="61" spans="1:21" x14ac:dyDescent="0.2">
      <c r="B61" s="19" t="s">
        <v>42</v>
      </c>
      <c r="C61" s="19" t="s">
        <v>253</v>
      </c>
      <c r="D61" s="19" t="s">
        <v>255</v>
      </c>
      <c r="E61" s="21" t="s">
        <v>107</v>
      </c>
      <c r="F61" s="21" t="s">
        <v>256</v>
      </c>
      <c r="G61" s="20" t="s">
        <v>257</v>
      </c>
      <c r="H61" s="20" t="s">
        <v>258</v>
      </c>
      <c r="I61" s="18" t="s">
        <v>259</v>
      </c>
      <c r="J61" s="18" t="s">
        <v>260</v>
      </c>
      <c r="K61" s="18" t="s">
        <v>263</v>
      </c>
      <c r="L61" s="18" t="s">
        <v>261</v>
      </c>
    </row>
    <row r="62" spans="1:21" x14ac:dyDescent="0.2">
      <c r="B62" s="3">
        <f xml:space="preserve"> ROW( co_modelTypes[[#This Row],[row_id]] ) - ROW( co_modelTypes[[#Headers],[row_id]] )</f>
        <v>1</v>
      </c>
      <c r="C62" s="6" t="s">
        <v>50</v>
      </c>
      <c r="D62" s="6" t="s">
        <v>88</v>
      </c>
      <c r="E62" s="23" t="s">
        <v>108</v>
      </c>
      <c r="F62" s="23" t="s">
        <v>87</v>
      </c>
      <c r="G62" s="22" t="s">
        <v>92</v>
      </c>
      <c r="H62" s="22" t="s">
        <v>90</v>
      </c>
      <c r="I62" s="24">
        <v>1</v>
      </c>
      <c r="J62" s="24">
        <v>1995</v>
      </c>
      <c r="K62" s="24">
        <v>6</v>
      </c>
      <c r="L62" s="24">
        <v>30</v>
      </c>
    </row>
    <row r="63" spans="1:21" x14ac:dyDescent="0.2">
      <c r="B63" s="3">
        <f xml:space="preserve"> ROW( co_modelTypes[[#This Row],[row_id]] ) - ROW( co_modelTypes[[#Headers],[row_id]] )</f>
        <v>2</v>
      </c>
      <c r="C63" s="6" t="s">
        <v>49</v>
      </c>
      <c r="D63" s="6" t="s">
        <v>89</v>
      </c>
      <c r="E63" s="23" t="s">
        <v>49</v>
      </c>
      <c r="F63" s="23" t="s">
        <v>118</v>
      </c>
      <c r="G63" s="22" t="s">
        <v>91</v>
      </c>
      <c r="H63" s="22" t="s">
        <v>91</v>
      </c>
      <c r="I63" s="24">
        <v>25</v>
      </c>
      <c r="J63" s="24">
        <v>2000</v>
      </c>
      <c r="K63" s="24">
        <v>250</v>
      </c>
      <c r="L63" s="24">
        <v>1000</v>
      </c>
    </row>
    <row r="64" spans="1:21" x14ac:dyDescent="0.2">
      <c r="B64" s="3">
        <f xml:space="preserve"> ROW( co_modelTypes[[#This Row],[row_id]] ) - ROW( co_modelTypes[[#Headers],[row_id]] )</f>
        <v>3</v>
      </c>
      <c r="C64" s="6" t="s">
        <v>313</v>
      </c>
      <c r="D64" s="6" t="s">
        <v>88</v>
      </c>
      <c r="E64" s="23" t="s">
        <v>301</v>
      </c>
      <c r="F64" s="23" t="s">
        <v>314</v>
      </c>
      <c r="G64" s="22" t="s">
        <v>308</v>
      </c>
      <c r="H64" s="22" t="s">
        <v>315</v>
      </c>
      <c r="I64" s="24">
        <v>1</v>
      </c>
      <c r="J64" s="24">
        <v>2017</v>
      </c>
      <c r="K64" s="24"/>
      <c r="L64" s="24"/>
    </row>
    <row r="67" spans="1:21" ht="15" x14ac:dyDescent="0.25">
      <c r="A67" s="10"/>
      <c r="B67" s="11" t="s">
        <v>333</v>
      </c>
      <c r="C67" s="11"/>
      <c r="D67" s="11"/>
      <c r="E67" s="11"/>
      <c r="F67" s="11"/>
      <c r="G67" s="11"/>
      <c r="H67" s="11"/>
      <c r="I67" s="11"/>
      <c r="J67" s="11"/>
      <c r="K67" s="11"/>
      <c r="L67" s="11"/>
      <c r="M67" s="11"/>
      <c r="N67" s="11"/>
      <c r="O67" s="11"/>
      <c r="P67" s="11"/>
      <c r="Q67" s="11"/>
      <c r="R67" s="11"/>
      <c r="S67" s="11"/>
      <c r="T67" s="11"/>
      <c r="U67" s="11"/>
    </row>
    <row r="69" spans="1:21" x14ac:dyDescent="0.2">
      <c r="B69" s="19" t="s">
        <v>42</v>
      </c>
      <c r="C69" s="19" t="s">
        <v>296</v>
      </c>
      <c r="D69" s="19" t="s">
        <v>50</v>
      </c>
      <c r="E69" s="21" t="s">
        <v>49</v>
      </c>
      <c r="F69" s="21" t="s">
        <v>313</v>
      </c>
    </row>
    <row r="70" spans="1:21" x14ac:dyDescent="0.2">
      <c r="B70" s="3">
        <f xml:space="preserve"> ROW( co_moduleModTypes[[#This Row],[row_id]] ) - ROW( co_moduleModTypes[[#Headers],[row_id]] )</f>
        <v>1</v>
      </c>
      <c r="C70" s="6" t="s">
        <v>284</v>
      </c>
      <c r="D70" s="13">
        <v>1</v>
      </c>
      <c r="E70" s="58">
        <v>1</v>
      </c>
      <c r="F70" s="58"/>
    </row>
    <row r="71" spans="1:21" x14ac:dyDescent="0.2">
      <c r="B71" s="3">
        <f xml:space="preserve"> ROW( co_moduleModTypes[[#This Row],[row_id]] ) - ROW( co_moduleModTypes[[#Headers],[row_id]] )</f>
        <v>2</v>
      </c>
      <c r="C71" s="6" t="s">
        <v>286</v>
      </c>
      <c r="D71" s="13">
        <v>1</v>
      </c>
      <c r="E71" s="58">
        <v>1</v>
      </c>
      <c r="F71" s="58"/>
    </row>
    <row r="72" spans="1:21" x14ac:dyDescent="0.2">
      <c r="B72" s="3">
        <f xml:space="preserve"> ROW( co_moduleModTypes[[#This Row],[row_id]] ) - ROW( co_moduleModTypes[[#Headers],[row_id]] )</f>
        <v>3</v>
      </c>
      <c r="C72" s="6" t="s">
        <v>288</v>
      </c>
      <c r="D72" s="13">
        <v>1</v>
      </c>
      <c r="E72" s="58"/>
      <c r="F72" s="58"/>
    </row>
    <row r="73" spans="1:21" x14ac:dyDescent="0.2">
      <c r="B73" s="3">
        <f xml:space="preserve"> ROW( co_moduleModTypes[[#This Row],[row_id]] ) - ROW( co_moduleModTypes[[#Headers],[row_id]] )</f>
        <v>4</v>
      </c>
      <c r="C73" s="6" t="s">
        <v>287</v>
      </c>
      <c r="D73" s="13"/>
      <c r="E73" s="58"/>
      <c r="F73" s="58">
        <v>1</v>
      </c>
    </row>
    <row r="77" spans="1:21" ht="15" x14ac:dyDescent="0.25">
      <c r="A77" s="10"/>
      <c r="B77" s="11" t="s">
        <v>268</v>
      </c>
      <c r="C77" s="11"/>
      <c r="D77" s="11"/>
      <c r="E77" s="11"/>
      <c r="F77" s="11"/>
      <c r="G77" s="11"/>
      <c r="H77" s="11"/>
      <c r="I77" s="11"/>
      <c r="J77" s="11"/>
      <c r="K77" s="11"/>
      <c r="L77" s="11"/>
      <c r="M77" s="11"/>
      <c r="N77" s="11"/>
      <c r="O77" s="11"/>
      <c r="P77" s="11"/>
      <c r="Q77" s="11"/>
      <c r="R77" s="11"/>
      <c r="S77" s="11"/>
      <c r="T77" s="11"/>
      <c r="U77" s="11"/>
    </row>
    <row r="79" spans="1:21" x14ac:dyDescent="0.2">
      <c r="B79" s="25" t="s">
        <v>42</v>
      </c>
      <c r="C79" s="14" t="s">
        <v>76</v>
      </c>
      <c r="D79" s="14" t="s">
        <v>269</v>
      </c>
      <c r="E79" s="14" t="s">
        <v>253</v>
      </c>
    </row>
    <row r="80" spans="1:21" x14ac:dyDescent="0.2">
      <c r="B80" s="3">
        <f xml:space="preserve"> ROW( co_slrCm[[#This Row],[row_id]] ) - ROW( co_slrCm[[#Headers],[row_id]] )</f>
        <v>1</v>
      </c>
      <c r="C80" s="26" t="s">
        <v>245</v>
      </c>
      <c r="D80" s="53" t="str">
        <f xml:space="preserve"> SUBSTITUTE( co_slrCm[[#This Row],[model]], "cm", "" )</f>
        <v>0</v>
      </c>
      <c r="E80" s="13" t="s">
        <v>49</v>
      </c>
    </row>
    <row r="81" spans="1:21" x14ac:dyDescent="0.2">
      <c r="B81" s="3">
        <f xml:space="preserve"> ROW( co_slrCm[[#This Row],[row_id]] ) - ROW( co_slrCm[[#Headers],[row_id]] )</f>
        <v>2</v>
      </c>
      <c r="C81" s="26" t="s">
        <v>246</v>
      </c>
      <c r="D81" s="53" t="str">
        <f xml:space="preserve"> SUBSTITUTE( co_slrCm[[#This Row],[model]], "cm", "" )</f>
        <v>30</v>
      </c>
      <c r="E81" s="13" t="s">
        <v>49</v>
      </c>
    </row>
    <row r="82" spans="1:21" x14ac:dyDescent="0.2">
      <c r="B82" s="3">
        <f xml:space="preserve"> ROW( co_slrCm[[#This Row],[row_id]] ) - ROW( co_slrCm[[#Headers],[row_id]] )</f>
        <v>3</v>
      </c>
      <c r="C82" s="26" t="s">
        <v>247</v>
      </c>
      <c r="D82" s="53" t="str">
        <f xml:space="preserve"> SUBSTITUTE( co_slrCm[[#This Row],[model]], "cm", "" )</f>
        <v>50</v>
      </c>
      <c r="E82" s="13" t="s">
        <v>49</v>
      </c>
    </row>
    <row r="83" spans="1:21" x14ac:dyDescent="0.2">
      <c r="B83" s="3">
        <f xml:space="preserve"> ROW( co_slrCm[[#This Row],[row_id]] ) - ROW( co_slrCm[[#Headers],[row_id]] )</f>
        <v>4</v>
      </c>
      <c r="C83" s="26" t="s">
        <v>248</v>
      </c>
      <c r="D83" s="53" t="str">
        <f xml:space="preserve"> SUBSTITUTE( co_slrCm[[#This Row],[model]], "cm", "" )</f>
        <v>100</v>
      </c>
      <c r="E83" s="13" t="s">
        <v>49</v>
      </c>
    </row>
    <row r="84" spans="1:21" x14ac:dyDescent="0.2">
      <c r="B84" s="3">
        <f xml:space="preserve"> ROW( co_slrCm[[#This Row],[row_id]] ) - ROW( co_slrCm[[#Headers],[row_id]] )</f>
        <v>5</v>
      </c>
      <c r="C84" s="26" t="s">
        <v>249</v>
      </c>
      <c r="D84" s="53" t="str">
        <f xml:space="preserve"> SUBSTITUTE( co_slrCm[[#This Row],[model]], "cm", "" )</f>
        <v>150</v>
      </c>
      <c r="E84" s="13" t="s">
        <v>49</v>
      </c>
    </row>
    <row r="85" spans="1:21" x14ac:dyDescent="0.2">
      <c r="B85" s="3">
        <f xml:space="preserve"> ROW( co_slrCm[[#This Row],[row_id]] ) - ROW( co_slrCm[[#Headers],[row_id]] )</f>
        <v>6</v>
      </c>
      <c r="C85" s="26" t="s">
        <v>250</v>
      </c>
      <c r="D85" s="53" t="str">
        <f xml:space="preserve"> SUBSTITUTE( co_slrCm[[#This Row],[model]], "cm", "" )</f>
        <v>200</v>
      </c>
      <c r="E85" s="13" t="s">
        <v>49</v>
      </c>
    </row>
    <row r="86" spans="1:21" x14ac:dyDescent="0.2">
      <c r="B86" s="3">
        <f xml:space="preserve"> ROW( co_slrCm[[#This Row],[row_id]] ) - ROW( co_slrCm[[#Headers],[row_id]] )</f>
        <v>7</v>
      </c>
      <c r="C86" s="26" t="s">
        <v>251</v>
      </c>
      <c r="D86" s="53" t="str">
        <f xml:space="preserve"> SUBSTITUTE( co_slrCm[[#This Row],[model]], "cm", "" )</f>
        <v>250</v>
      </c>
      <c r="E86" s="13" t="s">
        <v>49</v>
      </c>
    </row>
    <row r="90" spans="1:21" ht="15" x14ac:dyDescent="0.25">
      <c r="A90" s="10"/>
      <c r="B90" s="11" t="s">
        <v>339</v>
      </c>
      <c r="C90" s="11"/>
      <c r="D90" s="11"/>
      <c r="E90" s="11"/>
      <c r="F90" s="11"/>
      <c r="G90" s="11"/>
      <c r="H90" s="11"/>
      <c r="I90" s="11"/>
      <c r="J90" s="11"/>
      <c r="K90" s="11"/>
      <c r="L90" s="11"/>
      <c r="M90" s="11"/>
      <c r="N90" s="11"/>
      <c r="O90" s="11"/>
      <c r="P90" s="11"/>
      <c r="Q90" s="11"/>
      <c r="R90" s="11"/>
      <c r="S90" s="11"/>
      <c r="T90" s="11"/>
      <c r="U90" s="11"/>
    </row>
    <row r="92" spans="1:21" x14ac:dyDescent="0.2">
      <c r="B92" s="14" t="s">
        <v>42</v>
      </c>
      <c r="C92" s="14" t="s">
        <v>107</v>
      </c>
      <c r="D92" s="14" t="s">
        <v>111</v>
      </c>
      <c r="E92" s="16" t="s">
        <v>113</v>
      </c>
      <c r="F92" s="16" t="s">
        <v>116</v>
      </c>
      <c r="G92" s="16" t="s">
        <v>117</v>
      </c>
      <c r="H92" s="16" t="s">
        <v>244</v>
      </c>
      <c r="I92" s="16" t="s">
        <v>262</v>
      </c>
      <c r="J92" s="16" t="s">
        <v>119</v>
      </c>
      <c r="K92" s="16" t="s">
        <v>311</v>
      </c>
      <c r="L92" s="16" t="s">
        <v>60</v>
      </c>
      <c r="M92" s="14" t="s">
        <v>364</v>
      </c>
    </row>
    <row r="93" spans="1:21" x14ac:dyDescent="0.2">
      <c r="B93" s="3">
        <f xml:space="preserve"> ROW( co_inputInfo[[#This Row],[row_id]] ) - ROW( co_inputInfo[[#Headers],[row_id]] )</f>
        <v>1</v>
      </c>
      <c r="C93" s="6" t="s">
        <v>108</v>
      </c>
      <c r="D93" s="26" t="s">
        <v>87</v>
      </c>
      <c r="E93" s="13" t="s">
        <v>90</v>
      </c>
      <c r="F93" s="13">
        <v>0</v>
      </c>
      <c r="G93" s="13"/>
      <c r="H93" s="13">
        <v>1995</v>
      </c>
      <c r="I93" s="13">
        <v>2000</v>
      </c>
      <c r="J93" s="13" t="s">
        <v>120</v>
      </c>
      <c r="K93" s="13" t="str">
        <f xml:space="preserve"> LOWER( co_inputInfo[[#This Row],[valueCol]] )</f>
        <v>temp_c</v>
      </c>
      <c r="L93" s="13">
        <v>0</v>
      </c>
      <c r="M93" s="13" t="s">
        <v>365</v>
      </c>
    </row>
    <row r="94" spans="1:21" x14ac:dyDescent="0.2">
      <c r="B94" s="3">
        <f xml:space="preserve"> ROW( co_inputInfo[[#This Row],[row_id]] ) - ROW( co_inputInfo[[#Headers],[row_id]] )</f>
        <v>2</v>
      </c>
      <c r="C94" s="6" t="s">
        <v>49</v>
      </c>
      <c r="D94" s="26" t="s">
        <v>304</v>
      </c>
      <c r="E94" s="13" t="s">
        <v>91</v>
      </c>
      <c r="F94" s="13">
        <v>0</v>
      </c>
      <c r="G94" s="13"/>
      <c r="H94" s="13">
        <v>2000</v>
      </c>
      <c r="I94" s="13">
        <v>2000</v>
      </c>
      <c r="J94" s="13" t="s">
        <v>121</v>
      </c>
      <c r="K94" s="13" t="str">
        <f xml:space="preserve"> LOWER( co_inputInfo[[#This Row],[valueCol]] )</f>
        <v>slr_cm</v>
      </c>
      <c r="L94" s="13">
        <v>0</v>
      </c>
      <c r="M94" s="13" t="s">
        <v>365</v>
      </c>
    </row>
    <row r="95" spans="1:21" x14ac:dyDescent="0.2">
      <c r="B95" s="3">
        <f xml:space="preserve"> ROW( co_inputInfo[[#This Row],[row_id]] ) - ROW( co_inputInfo[[#Headers],[row_id]] )</f>
        <v>3</v>
      </c>
      <c r="C95" s="6" t="s">
        <v>109</v>
      </c>
      <c r="D95" s="26" t="s">
        <v>112</v>
      </c>
      <c r="E95" s="13" t="s">
        <v>114</v>
      </c>
      <c r="F95" s="13">
        <v>0</v>
      </c>
      <c r="G95" s="13" t="str">
        <f xml:space="preserve"> IF( ISNA( MATCH( co_inputInfo[[#This Row],[inputType]], co_modelTypes[inputName], 0 ) ), "", INDEX( co_modelTypes[driverMaxOutput], MATCH( co_inputInfo[[#This Row],[inputType]], co_modelTypes[inputName], 0 ) ) )</f>
        <v/>
      </c>
      <c r="H95" s="13"/>
      <c r="I95" s="13">
        <v>2010</v>
      </c>
      <c r="J95" s="13" t="s">
        <v>61</v>
      </c>
      <c r="K95" s="13" t="str">
        <f xml:space="preserve"> LOWER( co_inputInfo[[#This Row],[valueCol]] )</f>
        <v>gdp_usd</v>
      </c>
      <c r="L95" s="13">
        <v>0</v>
      </c>
      <c r="M95" s="13"/>
    </row>
    <row r="96" spans="1:21" x14ac:dyDescent="0.2">
      <c r="B96" s="3">
        <f xml:space="preserve"> ROW( co_inputInfo[[#This Row],[row_id]] ) - ROW( co_inputInfo[[#Headers],[row_id]] )</f>
        <v>4</v>
      </c>
      <c r="C96" s="6" t="s">
        <v>110</v>
      </c>
      <c r="D96" s="26" t="s">
        <v>305</v>
      </c>
      <c r="E96" s="13" t="s">
        <v>115</v>
      </c>
      <c r="F96" s="13">
        <v>0</v>
      </c>
      <c r="G96" s="13" t="str">
        <f xml:space="preserve"> IF( ISNA( MATCH( co_inputInfo[[#This Row],[inputType]], co_modelTypes[inputName], 0 ) ), "", INDEX( co_modelTypes[driverMaxOutput], MATCH( co_inputInfo[[#This Row],[inputType]], co_modelTypes[inputName], 0 ) ) )</f>
        <v/>
      </c>
      <c r="H96" s="13"/>
      <c r="I96" s="13">
        <v>2010</v>
      </c>
      <c r="J96" s="13" t="s">
        <v>110</v>
      </c>
      <c r="K96" s="13" t="str">
        <f xml:space="preserve"> LOWER( co_inputInfo[[#This Row],[valueCol]] )</f>
        <v>pop</v>
      </c>
      <c r="L96" s="13">
        <v>1</v>
      </c>
      <c r="M96" s="13" t="s">
        <v>367</v>
      </c>
    </row>
    <row r="97" spans="1:21" x14ac:dyDescent="0.2">
      <c r="B97" s="3">
        <f xml:space="preserve"> ROW( co_inputInfo[[#This Row],[row_id]] ) - ROW( co_inputInfo[[#Headers],[row_id]] )</f>
        <v>5</v>
      </c>
      <c r="C97" s="6" t="s">
        <v>299</v>
      </c>
      <c r="D97" s="26" t="s">
        <v>302</v>
      </c>
      <c r="E97" s="13" t="s">
        <v>307</v>
      </c>
      <c r="F97" s="13">
        <v>0</v>
      </c>
      <c r="G97" s="13" t="str">
        <f xml:space="preserve"> IF( ISNA( MATCH( co_inputInfo[[#This Row],[inputType]], co_modelTypes[inputName], 0 ) ), "", INDEX( co_modelTypes[driverMaxOutput], MATCH( co_inputInfo[[#This Row],[inputType]], co_modelTypes[inputName], 0 ) ) )</f>
        <v/>
      </c>
      <c r="H97" s="13"/>
      <c r="I97" s="13">
        <v>2020</v>
      </c>
      <c r="J97" s="13" t="s">
        <v>306</v>
      </c>
      <c r="K97" s="13" t="str">
        <f xml:space="preserve"> LOWER( co_inputInfo[[#This Row],[valueCol]] )</f>
        <v>ch4_ppbv</v>
      </c>
      <c r="L97" s="13">
        <v>0</v>
      </c>
      <c r="M97" s="13"/>
    </row>
    <row r="98" spans="1:21" x14ac:dyDescent="0.2">
      <c r="B98" s="3">
        <f xml:space="preserve"> ROW( co_inputInfo[[#This Row],[row_id]] ) - ROW( co_inputInfo[[#Headers],[row_id]] )</f>
        <v>6</v>
      </c>
      <c r="C98" s="6" t="s">
        <v>300</v>
      </c>
      <c r="D98" s="26" t="s">
        <v>303</v>
      </c>
      <c r="E98" s="13" t="s">
        <v>310</v>
      </c>
      <c r="F98" s="13">
        <v>0</v>
      </c>
      <c r="G98" s="13" t="str">
        <f xml:space="preserve"> IF( ISNA( MATCH( co_inputInfo[[#This Row],[inputType]], co_modelTypes[inputName], 0 ) ), "", INDEX( co_modelTypes[driverMaxOutput], MATCH( co_inputInfo[[#This Row],[inputType]], co_modelTypes[inputName], 0 ) ) )</f>
        <v/>
      </c>
      <c r="H98" s="13"/>
      <c r="I98" s="13">
        <v>2020</v>
      </c>
      <c r="J98" s="13" t="s">
        <v>359</v>
      </c>
      <c r="K98" s="13" t="str">
        <f xml:space="preserve"> LOWER( co_inputInfo[[#This Row],[valueCol]] )</f>
        <v>nox_mt</v>
      </c>
      <c r="L98" s="13">
        <v>0</v>
      </c>
      <c r="M98" s="13"/>
    </row>
    <row r="99" spans="1:21" x14ac:dyDescent="0.2">
      <c r="B99" s="3">
        <f xml:space="preserve"> ROW( co_inputInfo[[#This Row],[row_id]] ) - ROW( co_inputInfo[[#Headers],[row_id]] )</f>
        <v>7</v>
      </c>
      <c r="C99" s="6" t="s">
        <v>301</v>
      </c>
      <c r="D99" s="26" t="s">
        <v>43</v>
      </c>
      <c r="E99" s="13" t="s">
        <v>308</v>
      </c>
      <c r="F99" s="13">
        <v>0</v>
      </c>
      <c r="G99" s="13" t="str">
        <f xml:space="preserve"> IF( ISNA( MATCH( co_inputInfo[[#This Row],[inputType]], co_modelTypes[inputName], 0 ) ), "", INDEX( co_modelTypes[driverMaxOutput], MATCH( co_inputInfo[[#This Row],[inputType]], co_modelTypes[inputName], 0 ) ) )</f>
        <v/>
      </c>
      <c r="H99" s="13"/>
      <c r="I99" s="13">
        <v>2020</v>
      </c>
      <c r="J99" s="13" t="s">
        <v>309</v>
      </c>
      <c r="K99" s="13" t="str">
        <f xml:space="preserve"> LOWER( co_inputInfo[[#This Row],[valueCol]] )</f>
        <v>o3_pptv</v>
      </c>
      <c r="L99" s="13">
        <v>1</v>
      </c>
      <c r="M99" s="13" t="s">
        <v>366</v>
      </c>
    </row>
    <row r="102" spans="1:21" ht="15" x14ac:dyDescent="0.25">
      <c r="A102" s="10"/>
      <c r="B102" s="11" t="s">
        <v>340</v>
      </c>
      <c r="C102" s="11"/>
      <c r="D102" s="11"/>
      <c r="E102" s="11"/>
      <c r="F102" s="11"/>
      <c r="G102" s="11"/>
      <c r="H102" s="11"/>
      <c r="I102" s="11"/>
      <c r="J102" s="11"/>
      <c r="K102" s="11"/>
      <c r="L102" s="11"/>
      <c r="M102" s="11"/>
      <c r="N102" s="11"/>
      <c r="O102" s="11"/>
      <c r="P102" s="11"/>
      <c r="Q102" s="11"/>
      <c r="R102" s="11"/>
      <c r="S102" s="11"/>
      <c r="T102" s="11"/>
      <c r="U102" s="11"/>
    </row>
    <row r="104" spans="1:21" x14ac:dyDescent="0.2">
      <c r="B104" s="14" t="s">
        <v>42</v>
      </c>
      <c r="C104" s="14" t="s">
        <v>341</v>
      </c>
      <c r="D104" s="14" t="s">
        <v>107</v>
      </c>
      <c r="E104" s="16" t="s">
        <v>357</v>
      </c>
      <c r="F104" s="16" t="s">
        <v>358</v>
      </c>
    </row>
    <row r="105" spans="1:21" x14ac:dyDescent="0.2">
      <c r="B105" s="3">
        <f xml:space="preserve"> ROW( co_scenarios[[#This Row],[row_id]] ) - ROW( co_scenarios[[#Headers],[row_id]] )</f>
        <v>1</v>
      </c>
      <c r="C105" s="6" t="s">
        <v>360</v>
      </c>
      <c r="D105" s="26" t="s">
        <v>108</v>
      </c>
      <c r="E105" s="13" t="s">
        <v>344</v>
      </c>
      <c r="F105" s="13" t="s">
        <v>346</v>
      </c>
    </row>
    <row r="106" spans="1:21" x14ac:dyDescent="0.2">
      <c r="B106" s="3">
        <f xml:space="preserve"> ROW( co_scenarios[[#This Row],[row_id]] ) - ROW( co_scenarios[[#Headers],[row_id]] )</f>
        <v>2</v>
      </c>
      <c r="C106" s="6" t="s">
        <v>361</v>
      </c>
      <c r="D106" s="26" t="s">
        <v>108</v>
      </c>
      <c r="E106" s="13" t="s">
        <v>344</v>
      </c>
      <c r="F106" s="13" t="s">
        <v>346</v>
      </c>
    </row>
    <row r="107" spans="1:21" x14ac:dyDescent="0.2">
      <c r="B107" s="3">
        <f xml:space="preserve"> ROW( co_scenarios[[#This Row],[row_id]] ) - ROW( co_scenarios[[#Headers],[row_id]] )</f>
        <v>3</v>
      </c>
      <c r="C107" s="6" t="s">
        <v>342</v>
      </c>
      <c r="D107" s="26" t="s">
        <v>108</v>
      </c>
      <c r="E107" s="13" t="s">
        <v>344</v>
      </c>
      <c r="F107" s="13" t="s">
        <v>347</v>
      </c>
    </row>
    <row r="108" spans="1:21" x14ac:dyDescent="0.2">
      <c r="B108" s="3">
        <f xml:space="preserve"> ROW( co_scenarios[[#This Row],[row_id]] ) - ROW( co_scenarios[[#Headers],[row_id]] )</f>
        <v>4</v>
      </c>
      <c r="C108" s="6" t="s">
        <v>362</v>
      </c>
      <c r="D108" s="26" t="s">
        <v>108</v>
      </c>
      <c r="E108" s="13" t="s">
        <v>344</v>
      </c>
      <c r="F108" s="13" t="s">
        <v>347</v>
      </c>
    </row>
    <row r="109" spans="1:21" x14ac:dyDescent="0.2">
      <c r="B109" s="3">
        <f xml:space="preserve"> ROW( co_scenarios[[#This Row],[row_id]] ) - ROW( co_scenarios[[#Headers],[row_id]] )</f>
        <v>5</v>
      </c>
      <c r="C109" s="6" t="s">
        <v>363</v>
      </c>
      <c r="D109" s="26" t="s">
        <v>108</v>
      </c>
      <c r="E109" s="13" t="s">
        <v>344</v>
      </c>
      <c r="F109" s="13" t="s">
        <v>346</v>
      </c>
    </row>
    <row r="110" spans="1:21" x14ac:dyDescent="0.2">
      <c r="B110" s="3">
        <f xml:space="preserve"> ROW( co_scenarios[[#This Row],[row_id]] ) - ROW( co_scenarios[[#Headers],[row_id]] )</f>
        <v>6</v>
      </c>
      <c r="C110" s="6" t="s">
        <v>338</v>
      </c>
      <c r="D110" s="26" t="s">
        <v>109</v>
      </c>
      <c r="E110" s="13"/>
      <c r="F110" s="13" t="s">
        <v>7</v>
      </c>
    </row>
    <row r="111" spans="1:21" x14ac:dyDescent="0.2">
      <c r="B111" s="3">
        <f xml:space="preserve"> ROW( co_scenarios[[#This Row],[row_id]] ) - ROW( co_scenarios[[#Headers],[row_id]] )</f>
        <v>7</v>
      </c>
      <c r="C111" s="6" t="s">
        <v>362</v>
      </c>
      <c r="D111" s="26" t="s">
        <v>109</v>
      </c>
      <c r="E111" s="13"/>
      <c r="F111" s="13" t="s">
        <v>7</v>
      </c>
    </row>
    <row r="112" spans="1:21" x14ac:dyDescent="0.2">
      <c r="B112" s="3">
        <f xml:space="preserve"> ROW( co_scenarios[[#This Row],[row_id]] ) - ROW( co_scenarios[[#Headers],[row_id]] )</f>
        <v>8</v>
      </c>
      <c r="C112" s="6" t="s">
        <v>343</v>
      </c>
      <c r="D112" s="26" t="s">
        <v>110</v>
      </c>
      <c r="E112" s="13" t="s">
        <v>345</v>
      </c>
      <c r="F112" s="13" t="s">
        <v>141</v>
      </c>
    </row>
    <row r="113" spans="1:21" x14ac:dyDescent="0.2">
      <c r="B113" s="3">
        <f xml:space="preserve"> ROW( co_scenarios[[#This Row],[row_id]] ) - ROW( co_scenarios[[#Headers],[row_id]] )</f>
        <v>9</v>
      </c>
      <c r="C113" s="6" t="s">
        <v>362</v>
      </c>
      <c r="D113" s="26" t="s">
        <v>110</v>
      </c>
      <c r="E113" s="13" t="s">
        <v>345</v>
      </c>
      <c r="F113" s="13" t="s">
        <v>141</v>
      </c>
    </row>
    <row r="114" spans="1:21" x14ac:dyDescent="0.2">
      <c r="B114" s="3">
        <f xml:space="preserve"> ROW( co_scenarios[[#This Row],[row_id]] ) - ROW( co_scenarios[[#Headers],[row_id]] )</f>
        <v>10</v>
      </c>
      <c r="C114" s="6" t="s">
        <v>348</v>
      </c>
      <c r="D114" s="26" t="s">
        <v>301</v>
      </c>
      <c r="E114" s="13"/>
      <c r="F114" s="13"/>
    </row>
    <row r="115" spans="1:21" x14ac:dyDescent="0.2">
      <c r="B115" s="3">
        <f xml:space="preserve"> ROW( co_scenarios[[#This Row],[row_id]] ) - ROW( co_scenarios[[#Headers],[row_id]] )</f>
        <v>11</v>
      </c>
      <c r="C115" s="6" t="s">
        <v>349</v>
      </c>
      <c r="D115" s="26" t="s">
        <v>299</v>
      </c>
      <c r="E115" s="13"/>
      <c r="F115" s="13"/>
    </row>
    <row r="116" spans="1:21" x14ac:dyDescent="0.2">
      <c r="B116" s="3">
        <f xml:space="preserve"> ROW( co_scenarios[[#This Row],[row_id]] ) - ROW( co_scenarios[[#Headers],[row_id]] )</f>
        <v>12</v>
      </c>
      <c r="C116" s="6" t="s">
        <v>350</v>
      </c>
      <c r="D116" s="26" t="s">
        <v>300</v>
      </c>
      <c r="E116" s="13"/>
      <c r="F116" s="13"/>
    </row>
    <row r="120" spans="1:21" ht="15" x14ac:dyDescent="0.25">
      <c r="A120" s="10"/>
      <c r="B120" s="11" t="s">
        <v>336</v>
      </c>
      <c r="C120" s="11"/>
      <c r="D120" s="11"/>
      <c r="E120" s="11"/>
      <c r="F120" s="11"/>
      <c r="G120" s="11"/>
      <c r="H120" s="11"/>
      <c r="I120" s="11"/>
      <c r="J120" s="11"/>
      <c r="K120" s="11"/>
      <c r="L120" s="11"/>
      <c r="M120" s="11"/>
      <c r="N120" s="11"/>
      <c r="O120" s="11"/>
      <c r="P120" s="11"/>
      <c r="Q120" s="11"/>
      <c r="R120" s="11"/>
      <c r="S120" s="11"/>
      <c r="T120" s="11"/>
      <c r="U120" s="11"/>
    </row>
    <row r="121" spans="1:21" x14ac:dyDescent="0.2">
      <c r="B121" s="2" t="s">
        <v>337</v>
      </c>
    </row>
    <row r="122" spans="1:21" x14ac:dyDescent="0.2">
      <c r="B122" s="14" t="s">
        <v>42</v>
      </c>
      <c r="C122" s="14" t="s">
        <v>107</v>
      </c>
      <c r="D122" s="14" t="s">
        <v>368</v>
      </c>
      <c r="E122" s="14" t="s">
        <v>284</v>
      </c>
      <c r="F122" s="16" t="s">
        <v>286</v>
      </c>
      <c r="G122" s="16" t="s">
        <v>288</v>
      </c>
      <c r="H122" s="16" t="s">
        <v>287</v>
      </c>
    </row>
    <row r="123" spans="1:21" x14ac:dyDescent="0.2">
      <c r="B123" s="3">
        <f xml:space="preserve"> ROW( co_moduleScenarios[[#This Row],[row_id]] ) - ROW( co_moduleScenarios[[#Headers],[row_id]] )</f>
        <v>1</v>
      </c>
      <c r="C123" s="6" t="s">
        <v>108</v>
      </c>
      <c r="D123" s="6" t="s">
        <v>365</v>
      </c>
      <c r="E123" s="13" t="s">
        <v>369</v>
      </c>
      <c r="F123" s="13" t="s">
        <v>369</v>
      </c>
      <c r="G123" s="13" t="s">
        <v>369</v>
      </c>
      <c r="H123" s="13"/>
    </row>
    <row r="124" spans="1:21" x14ac:dyDescent="0.2">
      <c r="B124" s="3">
        <f xml:space="preserve"> ROW( co_moduleScenarios[[#This Row],[row_id]] ) - ROW( co_moduleScenarios[[#Headers],[row_id]] )</f>
        <v>2</v>
      </c>
      <c r="C124" s="6" t="s">
        <v>49</v>
      </c>
      <c r="D124" s="6" t="s">
        <v>365</v>
      </c>
      <c r="E124" s="13" t="s">
        <v>369</v>
      </c>
      <c r="F124" s="13" t="s">
        <v>369</v>
      </c>
      <c r="G124" s="13" t="s">
        <v>369</v>
      </c>
      <c r="H124" s="13"/>
    </row>
    <row r="125" spans="1:21" x14ac:dyDescent="0.2">
      <c r="B125" s="3">
        <f xml:space="preserve"> ROW( co_moduleScenarios[[#This Row],[row_id]] ) - ROW( co_moduleScenarios[[#Headers],[row_id]] )</f>
        <v>3</v>
      </c>
      <c r="C125" s="6" t="s">
        <v>109</v>
      </c>
      <c r="D125" s="6" t="s">
        <v>341</v>
      </c>
      <c r="E125" s="13" t="s">
        <v>338</v>
      </c>
      <c r="F125" s="13" t="s">
        <v>338</v>
      </c>
      <c r="G125" s="13" t="s">
        <v>338</v>
      </c>
      <c r="H125" s="6" t="s">
        <v>338</v>
      </c>
    </row>
    <row r="126" spans="1:21" x14ac:dyDescent="0.2">
      <c r="B126" s="3">
        <f xml:space="preserve"> ROW( co_moduleScenarios[[#This Row],[row_id]] ) - ROW( co_moduleScenarios[[#Headers],[row_id]] )</f>
        <v>4</v>
      </c>
      <c r="C126" s="6" t="s">
        <v>110</v>
      </c>
      <c r="D126" s="6" t="s">
        <v>341</v>
      </c>
      <c r="E126" s="6" t="s">
        <v>343</v>
      </c>
      <c r="F126" s="6" t="s">
        <v>343</v>
      </c>
      <c r="G126" s="6" t="s">
        <v>343</v>
      </c>
      <c r="H126" s="6" t="s">
        <v>343</v>
      </c>
    </row>
    <row r="127" spans="1:21" x14ac:dyDescent="0.2">
      <c r="B127" s="3">
        <f xml:space="preserve"> ROW( co_moduleScenarios[[#This Row],[row_id]] ) - ROW( co_moduleScenarios[[#Headers],[row_id]] )</f>
        <v>5</v>
      </c>
      <c r="C127" s="6" t="s">
        <v>299</v>
      </c>
      <c r="D127" s="6" t="s">
        <v>341</v>
      </c>
      <c r="E127" s="13"/>
      <c r="F127" s="13"/>
      <c r="G127" s="13" t="s">
        <v>7</v>
      </c>
      <c r="H127" s="13" t="s">
        <v>352</v>
      </c>
    </row>
    <row r="128" spans="1:21" x14ac:dyDescent="0.2">
      <c r="B128" s="3">
        <f xml:space="preserve"> ROW( co_moduleScenarios[[#This Row],[row_id]] ) - ROW( co_moduleScenarios[[#Headers],[row_id]] )</f>
        <v>6</v>
      </c>
      <c r="C128" s="6" t="s">
        <v>300</v>
      </c>
      <c r="D128" s="6" t="s">
        <v>341</v>
      </c>
      <c r="E128" s="13"/>
      <c r="F128" s="13"/>
      <c r="G128" s="13" t="s">
        <v>7</v>
      </c>
      <c r="H128" s="13" t="s">
        <v>351</v>
      </c>
    </row>
    <row r="129" spans="1:21" x14ac:dyDescent="0.2">
      <c r="B129" s="3">
        <f xml:space="preserve"> ROW( co_moduleScenarios[[#This Row],[row_id]] ) - ROW( co_moduleScenarios[[#Headers],[row_id]] )</f>
        <v>7</v>
      </c>
      <c r="C129" s="6" t="s">
        <v>301</v>
      </c>
      <c r="D129" s="6" t="s">
        <v>341</v>
      </c>
      <c r="E129" s="13"/>
      <c r="F129" s="13"/>
      <c r="G129" s="13" t="s">
        <v>7</v>
      </c>
      <c r="H129" s="13" t="s">
        <v>353</v>
      </c>
    </row>
    <row r="136" spans="1:21" ht="15" x14ac:dyDescent="0.25">
      <c r="A136" s="10"/>
      <c r="B136" s="11" t="s">
        <v>289</v>
      </c>
      <c r="C136" s="11"/>
      <c r="D136" s="11"/>
      <c r="E136" s="11"/>
      <c r="F136" s="11"/>
      <c r="G136" s="11"/>
      <c r="H136" s="11"/>
      <c r="I136" s="11"/>
      <c r="J136" s="11"/>
      <c r="K136" s="11"/>
      <c r="L136" s="11"/>
      <c r="M136" s="11"/>
      <c r="N136" s="11"/>
      <c r="O136" s="11"/>
      <c r="P136" s="11"/>
      <c r="Q136" s="11"/>
      <c r="R136" s="11"/>
      <c r="S136" s="11"/>
      <c r="T136" s="11"/>
      <c r="U136" s="11"/>
    </row>
    <row r="138" spans="1:21" x14ac:dyDescent="0.2">
      <c r="B138" s="25" t="s">
        <v>42</v>
      </c>
      <c r="C138" s="15" t="s">
        <v>281</v>
      </c>
      <c r="D138" s="14" t="s">
        <v>290</v>
      </c>
      <c r="E138" s="14" t="s">
        <v>295</v>
      </c>
    </row>
    <row r="139" spans="1:21" x14ac:dyDescent="0.2">
      <c r="B139" s="3">
        <f xml:space="preserve"> ROW( co_areas[[#This Row],[row_id]] ) - ROW( co_areas[[#Headers],[row_id]] )</f>
        <v>1</v>
      </c>
      <c r="C139" s="51" t="s">
        <v>282</v>
      </c>
      <c r="D139" s="26" t="s">
        <v>291</v>
      </c>
      <c r="E139" s="13">
        <v>1</v>
      </c>
    </row>
    <row r="140" spans="1:21" x14ac:dyDescent="0.2">
      <c r="B140" s="54">
        <f xml:space="preserve"> ROW( co_areas[[#This Row],[row_id]] ) - ROW( co_areas[[#Headers],[row_id]] )</f>
        <v>2</v>
      </c>
      <c r="C140" s="51" t="s">
        <v>276</v>
      </c>
      <c r="D140" s="26" t="s">
        <v>278</v>
      </c>
      <c r="E140" s="13">
        <v>2</v>
      </c>
    </row>
    <row r="141" spans="1:21" x14ac:dyDescent="0.2">
      <c r="B141" s="54">
        <f xml:space="preserve"> ROW( co_areas[[#This Row],[row_id]] ) - ROW( co_areas[[#Headers],[row_id]] )</f>
        <v>3</v>
      </c>
      <c r="C141" s="51" t="s">
        <v>277</v>
      </c>
      <c r="D141" s="26" t="s">
        <v>279</v>
      </c>
      <c r="E141" s="13">
        <v>3</v>
      </c>
    </row>
    <row r="142" spans="1:21" x14ac:dyDescent="0.2">
      <c r="B142" s="3">
        <f xml:space="preserve"> ROW( co_areas[[#This Row],[row_id]] ) - ROW( co_areas[[#Headers],[row_id]] )</f>
        <v>4</v>
      </c>
      <c r="C142" s="51" t="s">
        <v>283</v>
      </c>
      <c r="D142" s="26" t="s">
        <v>292</v>
      </c>
      <c r="E142" s="13">
        <v>4</v>
      </c>
    </row>
    <row r="145" spans="1:21" ht="15" x14ac:dyDescent="0.25">
      <c r="A145" s="10"/>
      <c r="B145" s="11" t="s">
        <v>285</v>
      </c>
      <c r="C145" s="11"/>
      <c r="D145" s="11"/>
      <c r="E145" s="11"/>
      <c r="F145" s="11"/>
      <c r="G145" s="11"/>
      <c r="H145" s="11"/>
      <c r="I145" s="11"/>
      <c r="J145" s="11"/>
      <c r="K145" s="11"/>
      <c r="L145" s="11"/>
      <c r="M145" s="11"/>
      <c r="N145" s="11"/>
      <c r="O145" s="11"/>
      <c r="P145" s="11"/>
      <c r="Q145" s="11"/>
      <c r="R145" s="11"/>
      <c r="S145" s="11"/>
      <c r="T145" s="11"/>
      <c r="U145" s="11"/>
    </row>
    <row r="147" spans="1:21" x14ac:dyDescent="0.2">
      <c r="B147" s="25" t="s">
        <v>42</v>
      </c>
      <c r="C147" s="14" t="s">
        <v>296</v>
      </c>
      <c r="D147" s="14" t="s">
        <v>282</v>
      </c>
      <c r="E147" s="15" t="s">
        <v>276</v>
      </c>
      <c r="F147" s="14" t="s">
        <v>277</v>
      </c>
      <c r="G147" s="14" t="s">
        <v>283</v>
      </c>
    </row>
    <row r="148" spans="1:21" x14ac:dyDescent="0.2">
      <c r="B148" s="54">
        <f xml:space="preserve"> ROW( co_moduleAreas[[#This Row],[row_id]] ) - ROW( co_moduleAreas[[#Headers],[row_id]] )</f>
        <v>1</v>
      </c>
      <c r="C148" s="51" t="s">
        <v>284</v>
      </c>
      <c r="D148" s="13">
        <v>1</v>
      </c>
      <c r="E148" s="47"/>
      <c r="F148" s="13"/>
      <c r="G148" s="13">
        <v>1</v>
      </c>
    </row>
    <row r="149" spans="1:21" x14ac:dyDescent="0.2">
      <c r="B149" s="54">
        <f xml:space="preserve"> ROW( co_moduleAreas[[#This Row],[row_id]] ) - ROW( co_moduleAreas[[#Headers],[row_id]] )</f>
        <v>2</v>
      </c>
      <c r="C149" s="51" t="s">
        <v>286</v>
      </c>
      <c r="D149" s="13">
        <v>1</v>
      </c>
      <c r="E149" s="47"/>
      <c r="F149" s="13"/>
      <c r="G149" s="13">
        <v>1</v>
      </c>
    </row>
    <row r="150" spans="1:21" x14ac:dyDescent="0.2">
      <c r="B150" s="3">
        <f xml:space="preserve"> ROW( co_moduleAreas[[#This Row],[row_id]] ) - ROW( co_moduleAreas[[#Headers],[row_id]] )</f>
        <v>3</v>
      </c>
      <c r="C150" s="51" t="s">
        <v>287</v>
      </c>
      <c r="D150" s="13">
        <v>1</v>
      </c>
      <c r="E150" s="47">
        <v>1</v>
      </c>
      <c r="F150" s="13">
        <v>1</v>
      </c>
      <c r="G150" s="13">
        <v>1</v>
      </c>
    </row>
    <row r="151" spans="1:21" x14ac:dyDescent="0.2">
      <c r="B151" s="3">
        <f xml:space="preserve"> ROW( co_moduleAreas[[#This Row],[row_id]] ) - ROW( co_moduleAreas[[#Headers],[row_id]] )</f>
        <v>4</v>
      </c>
      <c r="C151" s="51" t="s">
        <v>288</v>
      </c>
      <c r="D151" s="13">
        <v>1</v>
      </c>
      <c r="E151" s="47"/>
      <c r="F151" s="13"/>
      <c r="G151" s="13">
        <v>1</v>
      </c>
    </row>
    <row r="156" spans="1:21" ht="15" x14ac:dyDescent="0.25">
      <c r="A156" s="10"/>
      <c r="B156" s="11" t="s">
        <v>19</v>
      </c>
      <c r="C156" s="11"/>
      <c r="D156" s="11"/>
      <c r="E156" s="11"/>
      <c r="F156" s="11"/>
      <c r="G156" s="11"/>
      <c r="H156" s="11"/>
      <c r="I156" s="11"/>
      <c r="J156" s="11"/>
      <c r="K156" s="11"/>
      <c r="L156" s="11"/>
      <c r="M156" s="11"/>
      <c r="N156" s="11"/>
      <c r="O156" s="11"/>
      <c r="P156" s="11"/>
      <c r="Q156" s="11"/>
      <c r="R156" s="11"/>
      <c r="S156" s="11"/>
      <c r="T156" s="11"/>
      <c r="U156" s="11"/>
    </row>
    <row r="158" spans="1:21" x14ac:dyDescent="0.2">
      <c r="B158" s="25" t="s">
        <v>42</v>
      </c>
      <c r="C158" s="15" t="s">
        <v>14</v>
      </c>
      <c r="D158" s="14" t="s">
        <v>20</v>
      </c>
      <c r="E158" s="14" t="s">
        <v>281</v>
      </c>
      <c r="F158" s="14" t="s">
        <v>294</v>
      </c>
    </row>
    <row r="159" spans="1:21" x14ac:dyDescent="0.2">
      <c r="B159" s="3">
        <f xml:space="preserve"> ROW( co_regions[[#This Row],[row_id]] ) - ROW( co_regions[[#Headers],[row_id]] )</f>
        <v>1</v>
      </c>
      <c r="C159" s="51" t="s">
        <v>270</v>
      </c>
      <c r="D159" s="26" t="s">
        <v>0</v>
      </c>
      <c r="E159" s="26" t="s">
        <v>282</v>
      </c>
      <c r="F159" s="13">
        <v>1</v>
      </c>
    </row>
    <row r="160" spans="1:21" x14ac:dyDescent="0.2">
      <c r="B160" s="3">
        <f xml:space="preserve"> ROW( co_regions[[#This Row],[row_id]] ) - ROW( co_regions[[#Headers],[row_id]] )</f>
        <v>2</v>
      </c>
      <c r="C160" s="51" t="s">
        <v>194</v>
      </c>
      <c r="D160" s="26" t="s">
        <v>1</v>
      </c>
      <c r="E160" s="26" t="s">
        <v>282</v>
      </c>
      <c r="F160" s="13">
        <v>2</v>
      </c>
    </row>
    <row r="161" spans="1:21" x14ac:dyDescent="0.2">
      <c r="B161" s="3">
        <f xml:space="preserve"> ROW( co_regions[[#This Row],[row_id]] ) - ROW( co_regions[[#Headers],[row_id]] )</f>
        <v>3</v>
      </c>
      <c r="C161" s="51" t="s">
        <v>271</v>
      </c>
      <c r="D161" s="26" t="s">
        <v>2</v>
      </c>
      <c r="E161" s="26" t="s">
        <v>282</v>
      </c>
      <c r="F161" s="13">
        <v>3</v>
      </c>
    </row>
    <row r="162" spans="1:21" x14ac:dyDescent="0.2">
      <c r="B162" s="3">
        <f xml:space="preserve"> ROW( co_regions[[#This Row],[row_id]] ) - ROW( co_regions[[#Headers],[row_id]] )</f>
        <v>4</v>
      </c>
      <c r="C162" s="51" t="s">
        <v>272</v>
      </c>
      <c r="D162" s="26" t="s">
        <v>3</v>
      </c>
      <c r="E162" s="26" t="s">
        <v>282</v>
      </c>
      <c r="F162" s="13">
        <v>4</v>
      </c>
    </row>
    <row r="163" spans="1:21" x14ac:dyDescent="0.2">
      <c r="B163" s="3">
        <f xml:space="preserve"> ROW( co_regions[[#This Row],[row_id]] ) - ROW( co_regions[[#Headers],[row_id]] )</f>
        <v>5</v>
      </c>
      <c r="C163" s="51" t="s">
        <v>273</v>
      </c>
      <c r="D163" s="26" t="s">
        <v>4</v>
      </c>
      <c r="E163" s="26" t="s">
        <v>282</v>
      </c>
      <c r="F163" s="13">
        <v>5</v>
      </c>
    </row>
    <row r="164" spans="1:21" x14ac:dyDescent="0.2">
      <c r="B164" s="3">
        <f xml:space="preserve"> ROW( co_regions[[#This Row],[row_id]] ) - ROW( co_regions[[#Headers],[row_id]] )</f>
        <v>6</v>
      </c>
      <c r="C164" s="51" t="s">
        <v>274</v>
      </c>
      <c r="D164" s="26" t="s">
        <v>5</v>
      </c>
      <c r="E164" s="26" t="s">
        <v>282</v>
      </c>
      <c r="F164" s="13">
        <v>6</v>
      </c>
    </row>
    <row r="165" spans="1:21" x14ac:dyDescent="0.2">
      <c r="B165" s="3">
        <f xml:space="preserve"> ROW( co_regions[[#This Row],[row_id]] ) - ROW( co_regions[[#Headers],[row_id]] )</f>
        <v>7</v>
      </c>
      <c r="C165" s="51" t="s">
        <v>275</v>
      </c>
      <c r="D165" s="26" t="s">
        <v>6</v>
      </c>
      <c r="E165" s="26" t="s">
        <v>282</v>
      </c>
      <c r="F165" s="13">
        <v>7</v>
      </c>
    </row>
    <row r="166" spans="1:21" x14ac:dyDescent="0.2">
      <c r="B166" s="3">
        <f xml:space="preserve"> ROW( co_regions[[#This Row],[row_id]] ) - ROW( co_regions[[#Headers],[row_id]] )</f>
        <v>8</v>
      </c>
      <c r="C166" s="51" t="s">
        <v>276</v>
      </c>
      <c r="D166" s="26" t="s">
        <v>278</v>
      </c>
      <c r="E166" s="26" t="s">
        <v>276</v>
      </c>
      <c r="F166" s="13">
        <v>8</v>
      </c>
    </row>
    <row r="167" spans="1:21" x14ac:dyDescent="0.2">
      <c r="B167" s="3">
        <f xml:space="preserve"> ROW( co_regions[[#This Row],[row_id]] ) - ROW( co_regions[[#Headers],[row_id]] )</f>
        <v>9</v>
      </c>
      <c r="C167" s="51" t="s">
        <v>277</v>
      </c>
      <c r="D167" s="26" t="s">
        <v>279</v>
      </c>
      <c r="E167" s="26" t="s">
        <v>277</v>
      </c>
      <c r="F167" s="13">
        <v>9</v>
      </c>
    </row>
    <row r="168" spans="1:21" x14ac:dyDescent="0.2">
      <c r="B168" s="3">
        <f xml:space="preserve"> ROW( co_regions[[#This Row],[row_id]] ) - ROW( co_regions[[#Headers],[row_id]] )</f>
        <v>10</v>
      </c>
      <c r="C168" s="51" t="s">
        <v>280</v>
      </c>
      <c r="D168" s="26" t="s">
        <v>293</v>
      </c>
      <c r="E168" s="51" t="s">
        <v>283</v>
      </c>
      <c r="F168" s="13">
        <v>10</v>
      </c>
    </row>
    <row r="171" spans="1:21" ht="15" x14ac:dyDescent="0.25">
      <c r="A171" s="10"/>
      <c r="B171" s="11" t="s">
        <v>140</v>
      </c>
      <c r="C171" s="11"/>
      <c r="D171" s="11"/>
      <c r="E171" s="11"/>
      <c r="F171" s="11"/>
      <c r="G171" s="11"/>
      <c r="H171" s="11"/>
      <c r="I171" s="11"/>
      <c r="J171" s="11"/>
      <c r="K171" s="11"/>
      <c r="L171" s="11"/>
      <c r="M171" s="11"/>
      <c r="N171" s="11"/>
      <c r="O171" s="11"/>
      <c r="P171" s="11"/>
      <c r="Q171" s="11"/>
      <c r="R171" s="11"/>
      <c r="S171" s="11"/>
      <c r="T171" s="11"/>
      <c r="U171" s="11"/>
    </row>
    <row r="173" spans="1:21" x14ac:dyDescent="0.2">
      <c r="B173" s="2" t="s">
        <v>42</v>
      </c>
      <c r="C173" s="2" t="s">
        <v>141</v>
      </c>
      <c r="D173" s="2" t="s">
        <v>142</v>
      </c>
      <c r="E173" s="8" t="s">
        <v>143</v>
      </c>
      <c r="F173" s="2" t="s">
        <v>14</v>
      </c>
      <c r="G173" s="2" t="s">
        <v>281</v>
      </c>
      <c r="H173" s="2" t="s">
        <v>298</v>
      </c>
    </row>
    <row r="174" spans="1:21" x14ac:dyDescent="0.2">
      <c r="B174" s="56">
        <f xml:space="preserve"> ROW( co_states[[#This Row],[row_id]] ) - ROW( co_states[[#Headers],[row_id]] )</f>
        <v>1</v>
      </c>
      <c r="C174" s="48" t="s">
        <v>144</v>
      </c>
      <c r="D174" s="48" t="s">
        <v>145</v>
      </c>
      <c r="E174" s="49">
        <v>1</v>
      </c>
      <c r="F174" s="48" t="s">
        <v>273</v>
      </c>
      <c r="G174" s="60" t="str" cm="1">
        <f t="array" ref="G174" xml:space="preserve"> INDEX( co_regions[area], MATCH( 1, --( co_states[[#This Row],[region]] = co_regions[region] ), 0 ) )</f>
        <v>CONUS</v>
      </c>
      <c r="H174" s="48">
        <v>1</v>
      </c>
    </row>
    <row r="175" spans="1:21" x14ac:dyDescent="0.2">
      <c r="B175" s="56">
        <f xml:space="preserve"> ROW( co_states[[#This Row],[row_id]] ) - ROW( co_states[[#Headers],[row_id]] )</f>
        <v>2</v>
      </c>
      <c r="C175" s="48" t="s">
        <v>278</v>
      </c>
      <c r="D175" s="48" t="s">
        <v>276</v>
      </c>
      <c r="E175" s="49">
        <v>2</v>
      </c>
      <c r="F175" s="49" t="s">
        <v>276</v>
      </c>
      <c r="G175" s="61" t="str" cm="1">
        <f t="array" ref="G175" xml:space="preserve"> INDEX( co_regions[area], MATCH( 1, --( co_states[[#This Row],[region]] = co_regions[region] ), 0 ) )</f>
        <v>AK</v>
      </c>
      <c r="H175" s="48">
        <v>2</v>
      </c>
    </row>
    <row r="176" spans="1:21" x14ac:dyDescent="0.2">
      <c r="B176" s="56">
        <f xml:space="preserve"> ROW( co_states[[#This Row],[row_id]] ) - ROW( co_states[[#Headers],[row_id]] )</f>
        <v>3</v>
      </c>
      <c r="C176" s="48" t="s">
        <v>146</v>
      </c>
      <c r="D176" s="48" t="s">
        <v>147</v>
      </c>
      <c r="E176" s="49">
        <v>4</v>
      </c>
      <c r="F176" s="48" t="s">
        <v>275</v>
      </c>
      <c r="G176" s="60" t="str" cm="1">
        <f t="array" ref="G176" xml:space="preserve"> INDEX( co_regions[area], MATCH( 1, --( co_states[[#This Row],[region]] = co_regions[region] ), 0 ) )</f>
        <v>CONUS</v>
      </c>
      <c r="H176" s="48">
        <v>3</v>
      </c>
    </row>
    <row r="177" spans="2:8" x14ac:dyDescent="0.2">
      <c r="B177" s="56">
        <f xml:space="preserve"> ROW( co_states[[#This Row],[row_id]] ) - ROW( co_states[[#Headers],[row_id]] )</f>
        <v>4</v>
      </c>
      <c r="C177" s="48" t="s">
        <v>148</v>
      </c>
      <c r="D177" s="48" t="s">
        <v>149</v>
      </c>
      <c r="E177" s="49">
        <v>5</v>
      </c>
      <c r="F177" s="48" t="s">
        <v>273</v>
      </c>
      <c r="G177" s="60" t="str" cm="1">
        <f t="array" ref="G177" xml:space="preserve"> INDEX( co_regions[area], MATCH( 1, --( co_states[[#This Row],[region]] = co_regions[region] ), 0 ) )</f>
        <v>CONUS</v>
      </c>
      <c r="H177" s="48">
        <v>4</v>
      </c>
    </row>
    <row r="178" spans="2:8" x14ac:dyDescent="0.2">
      <c r="B178" s="56">
        <f xml:space="preserve"> ROW( co_states[[#This Row],[row_id]] ) - ROW( co_states[[#Headers],[row_id]] )</f>
        <v>5</v>
      </c>
      <c r="C178" s="48" t="s">
        <v>150</v>
      </c>
      <c r="D178" s="48" t="s">
        <v>151</v>
      </c>
      <c r="E178" s="49">
        <v>6</v>
      </c>
      <c r="F178" s="48" t="s">
        <v>275</v>
      </c>
      <c r="G178" s="60" t="str" cm="1">
        <f t="array" ref="G178" xml:space="preserve"> INDEX( co_regions[area], MATCH( 1, --( co_states[[#This Row],[region]] = co_regions[region] ), 0 ) )</f>
        <v>CONUS</v>
      </c>
      <c r="H178" s="48">
        <v>5</v>
      </c>
    </row>
    <row r="179" spans="2:8" x14ac:dyDescent="0.2">
      <c r="B179" s="56">
        <f xml:space="preserve"> ROW( co_states[[#This Row],[row_id]] ) - ROW( co_states[[#Headers],[row_id]] )</f>
        <v>6</v>
      </c>
      <c r="C179" s="48" t="s">
        <v>152</v>
      </c>
      <c r="D179" s="48" t="s">
        <v>153</v>
      </c>
      <c r="E179" s="49">
        <v>8</v>
      </c>
      <c r="F179" s="48" t="s">
        <v>275</v>
      </c>
      <c r="G179" s="60" t="str" cm="1">
        <f t="array" ref="G179" xml:space="preserve"> INDEX( co_regions[area], MATCH( 1, --( co_states[[#This Row],[region]] = co_regions[region] ), 0 ) )</f>
        <v>CONUS</v>
      </c>
      <c r="H179" s="48">
        <v>6</v>
      </c>
    </row>
    <row r="180" spans="2:8" x14ac:dyDescent="0.2">
      <c r="B180" s="56">
        <f xml:space="preserve"> ROW( co_states[[#This Row],[row_id]] ) - ROW( co_states[[#Headers],[row_id]] )</f>
        <v>7</v>
      </c>
      <c r="C180" s="48" t="s">
        <v>154</v>
      </c>
      <c r="D180" s="48" t="s">
        <v>155</v>
      </c>
      <c r="E180" s="49">
        <v>9</v>
      </c>
      <c r="F180" s="48" t="s">
        <v>194</v>
      </c>
      <c r="G180" s="60" t="str" cm="1">
        <f t="array" ref="G180" xml:space="preserve"> INDEX( co_regions[area], MATCH( 1, --( co_states[[#This Row],[region]] = co_regions[region] ), 0 ) )</f>
        <v>CONUS</v>
      </c>
      <c r="H180" s="48">
        <v>7</v>
      </c>
    </row>
    <row r="181" spans="2:8" x14ac:dyDescent="0.2">
      <c r="B181" s="56">
        <f xml:space="preserve"> ROW( co_states[[#This Row],[row_id]] ) - ROW( co_states[[#Headers],[row_id]] )</f>
        <v>8</v>
      </c>
      <c r="C181" s="48" t="s">
        <v>156</v>
      </c>
      <c r="D181" s="48" t="s">
        <v>157</v>
      </c>
      <c r="E181" s="49">
        <v>10</v>
      </c>
      <c r="F181" s="48" t="s">
        <v>194</v>
      </c>
      <c r="G181" s="60" t="str" cm="1">
        <f t="array" ref="G181" xml:space="preserve"> INDEX( co_regions[area], MATCH( 1, --( co_states[[#This Row],[region]] = co_regions[region] ), 0 ) )</f>
        <v>CONUS</v>
      </c>
      <c r="H181" s="48">
        <v>8</v>
      </c>
    </row>
    <row r="182" spans="2:8" x14ac:dyDescent="0.2">
      <c r="B182" s="56">
        <f xml:space="preserve"> ROW( co_states[[#This Row],[row_id]] ) - ROW( co_states[[#Headers],[row_id]] )</f>
        <v>9</v>
      </c>
      <c r="C182" s="48" t="s">
        <v>158</v>
      </c>
      <c r="D182" s="48" t="s">
        <v>159</v>
      </c>
      <c r="E182" s="49">
        <v>11</v>
      </c>
      <c r="F182" s="48" t="s">
        <v>194</v>
      </c>
      <c r="G182" s="60" t="str" cm="1">
        <f t="array" ref="G182" xml:space="preserve"> INDEX( co_regions[area], MATCH( 1, --( co_states[[#This Row],[region]] = co_regions[region] ), 0 ) )</f>
        <v>CONUS</v>
      </c>
      <c r="H182" s="48">
        <v>9</v>
      </c>
    </row>
    <row r="183" spans="2:8" x14ac:dyDescent="0.2">
      <c r="B183" s="56">
        <f xml:space="preserve"> ROW( co_states[[#This Row],[row_id]] ) - ROW( co_states[[#Headers],[row_id]] )</f>
        <v>10</v>
      </c>
      <c r="C183" s="48" t="s">
        <v>160</v>
      </c>
      <c r="D183" s="48" t="s">
        <v>161</v>
      </c>
      <c r="E183" s="49">
        <v>12</v>
      </c>
      <c r="F183" s="48" t="s">
        <v>273</v>
      </c>
      <c r="G183" s="60" t="str" cm="1">
        <f t="array" ref="G183" xml:space="preserve"> INDEX( co_regions[area], MATCH( 1, --( co_states[[#This Row],[region]] = co_regions[region] ), 0 ) )</f>
        <v>CONUS</v>
      </c>
      <c r="H183" s="48">
        <v>10</v>
      </c>
    </row>
    <row r="184" spans="2:8" x14ac:dyDescent="0.2">
      <c r="B184" s="56">
        <f xml:space="preserve"> ROW( co_states[[#This Row],[row_id]] ) - ROW( co_states[[#Headers],[row_id]] )</f>
        <v>11</v>
      </c>
      <c r="C184" s="48" t="s">
        <v>162</v>
      </c>
      <c r="D184" s="48" t="s">
        <v>163</v>
      </c>
      <c r="E184" s="49">
        <v>13</v>
      </c>
      <c r="F184" s="48" t="s">
        <v>273</v>
      </c>
      <c r="G184" s="60" t="str" cm="1">
        <f t="array" ref="G184" xml:space="preserve"> INDEX( co_regions[area], MATCH( 1, --( co_states[[#This Row],[region]] = co_regions[region] ), 0 ) )</f>
        <v>CONUS</v>
      </c>
      <c r="H184" s="48">
        <v>11</v>
      </c>
    </row>
    <row r="185" spans="2:8" x14ac:dyDescent="0.2">
      <c r="B185" s="56">
        <f xml:space="preserve"> ROW( co_states[[#This Row],[row_id]] ) - ROW( co_states[[#Headers],[row_id]] )</f>
        <v>12</v>
      </c>
      <c r="C185" s="48" t="s">
        <v>279</v>
      </c>
      <c r="D185" s="48" t="s">
        <v>277</v>
      </c>
      <c r="E185" s="49">
        <v>15</v>
      </c>
      <c r="F185" s="49" t="s">
        <v>277</v>
      </c>
      <c r="G185" s="61" t="str" cm="1">
        <f t="array" ref="G185" xml:space="preserve"> INDEX( co_regions[area], MATCH( 1, --( co_states[[#This Row],[region]] = co_regions[region] ), 0 ) )</f>
        <v>HI</v>
      </c>
      <c r="H185" s="48">
        <v>12</v>
      </c>
    </row>
    <row r="186" spans="2:8" x14ac:dyDescent="0.2">
      <c r="B186" s="56">
        <f xml:space="preserve"> ROW( co_states[[#This Row],[row_id]] ) - ROW( co_states[[#Headers],[row_id]] )</f>
        <v>13</v>
      </c>
      <c r="C186" s="48" t="s">
        <v>164</v>
      </c>
      <c r="D186" s="48" t="s">
        <v>13</v>
      </c>
      <c r="E186" s="49">
        <v>16</v>
      </c>
      <c r="F186" s="48" t="s">
        <v>272</v>
      </c>
      <c r="G186" s="60" t="str" cm="1">
        <f t="array" ref="G186" xml:space="preserve"> INDEX( co_regions[area], MATCH( 1, --( co_states[[#This Row],[region]] = co_regions[region] ), 0 ) )</f>
        <v>CONUS</v>
      </c>
      <c r="H186" s="48">
        <v>13</v>
      </c>
    </row>
    <row r="187" spans="2:8" x14ac:dyDescent="0.2">
      <c r="B187" s="56">
        <f xml:space="preserve"> ROW( co_states[[#This Row],[row_id]] ) - ROW( co_states[[#Headers],[row_id]] )</f>
        <v>14</v>
      </c>
      <c r="C187" s="48" t="s">
        <v>165</v>
      </c>
      <c r="D187" s="48" t="s">
        <v>166</v>
      </c>
      <c r="E187" s="49">
        <v>17</v>
      </c>
      <c r="F187" s="48" t="s">
        <v>270</v>
      </c>
      <c r="G187" s="60" t="str" cm="1">
        <f t="array" ref="G187" xml:space="preserve"> INDEX( co_regions[area], MATCH( 1, --( co_states[[#This Row],[region]] = co_regions[region] ), 0 ) )</f>
        <v>CONUS</v>
      </c>
      <c r="H187" s="48">
        <v>14</v>
      </c>
    </row>
    <row r="188" spans="2:8" x14ac:dyDescent="0.2">
      <c r="B188" s="56">
        <f xml:space="preserve"> ROW( co_states[[#This Row],[row_id]] ) - ROW( co_states[[#Headers],[row_id]] )</f>
        <v>15</v>
      </c>
      <c r="C188" s="48" t="s">
        <v>167</v>
      </c>
      <c r="D188" s="48" t="s">
        <v>168</v>
      </c>
      <c r="E188" s="49">
        <v>18</v>
      </c>
      <c r="F188" s="48" t="s">
        <v>270</v>
      </c>
      <c r="G188" s="60" t="str" cm="1">
        <f t="array" ref="G188" xml:space="preserve"> INDEX( co_regions[area], MATCH( 1, --( co_states[[#This Row],[region]] = co_regions[region] ), 0 ) )</f>
        <v>CONUS</v>
      </c>
      <c r="H188" s="48">
        <v>15</v>
      </c>
    </row>
    <row r="189" spans="2:8" x14ac:dyDescent="0.2">
      <c r="B189" s="56">
        <f xml:space="preserve"> ROW( co_states[[#This Row],[row_id]] ) - ROW( co_states[[#Headers],[row_id]] )</f>
        <v>16</v>
      </c>
      <c r="C189" s="48" t="s">
        <v>169</v>
      </c>
      <c r="D189" s="48" t="s">
        <v>170</v>
      </c>
      <c r="E189" s="49">
        <v>19</v>
      </c>
      <c r="F189" s="48" t="s">
        <v>270</v>
      </c>
      <c r="G189" s="60" t="str" cm="1">
        <f t="array" ref="G189" xml:space="preserve"> INDEX( co_regions[area], MATCH( 1, --( co_states[[#This Row],[region]] = co_regions[region] ), 0 ) )</f>
        <v>CONUS</v>
      </c>
      <c r="H189" s="48">
        <v>16</v>
      </c>
    </row>
    <row r="190" spans="2:8" x14ac:dyDescent="0.2">
      <c r="B190" s="56">
        <f xml:space="preserve"> ROW( co_states[[#This Row],[row_id]] ) - ROW( co_states[[#Headers],[row_id]] )</f>
        <v>17</v>
      </c>
      <c r="C190" s="48" t="s">
        <v>171</v>
      </c>
      <c r="D190" s="48" t="s">
        <v>172</v>
      </c>
      <c r="E190" s="49">
        <v>20</v>
      </c>
      <c r="F190" s="48" t="s">
        <v>274</v>
      </c>
      <c r="G190" s="60" t="str" cm="1">
        <f t="array" ref="G190" xml:space="preserve"> INDEX( co_regions[area], MATCH( 1, --( co_states[[#This Row],[region]] = co_regions[region] ), 0 ) )</f>
        <v>CONUS</v>
      </c>
      <c r="H190" s="48">
        <v>17</v>
      </c>
    </row>
    <row r="191" spans="2:8" x14ac:dyDescent="0.2">
      <c r="B191" s="56">
        <f xml:space="preserve"> ROW( co_states[[#This Row],[row_id]] ) - ROW( co_states[[#Headers],[row_id]] )</f>
        <v>18</v>
      </c>
      <c r="C191" s="48" t="s">
        <v>173</v>
      </c>
      <c r="D191" s="48" t="s">
        <v>174</v>
      </c>
      <c r="E191" s="49">
        <v>21</v>
      </c>
      <c r="F191" s="48" t="s">
        <v>273</v>
      </c>
      <c r="G191" s="60" t="str" cm="1">
        <f t="array" ref="G191" xml:space="preserve"> INDEX( co_regions[area], MATCH( 1, --( co_states[[#This Row],[region]] = co_regions[region] ), 0 ) )</f>
        <v>CONUS</v>
      </c>
      <c r="H191" s="48">
        <v>18</v>
      </c>
    </row>
    <row r="192" spans="2:8" x14ac:dyDescent="0.2">
      <c r="B192" s="56">
        <f xml:space="preserve"> ROW( co_states[[#This Row],[row_id]] ) - ROW( co_states[[#Headers],[row_id]] )</f>
        <v>19</v>
      </c>
      <c r="C192" s="48" t="s">
        <v>175</v>
      </c>
      <c r="D192" s="48" t="s">
        <v>176</v>
      </c>
      <c r="E192" s="49">
        <v>22</v>
      </c>
      <c r="F192" s="48" t="s">
        <v>273</v>
      </c>
      <c r="G192" s="60" t="str" cm="1">
        <f t="array" ref="G192" xml:space="preserve"> INDEX( co_regions[area], MATCH( 1, --( co_states[[#This Row],[region]] = co_regions[region] ), 0 ) )</f>
        <v>CONUS</v>
      </c>
      <c r="H192" s="48">
        <v>19</v>
      </c>
    </row>
    <row r="193" spans="2:8" x14ac:dyDescent="0.2">
      <c r="B193" s="56">
        <f xml:space="preserve"> ROW( co_states[[#This Row],[row_id]] ) - ROW( co_states[[#Headers],[row_id]] )</f>
        <v>20</v>
      </c>
      <c r="C193" s="48" t="s">
        <v>177</v>
      </c>
      <c r="D193" s="48" t="s">
        <v>178</v>
      </c>
      <c r="E193" s="49">
        <v>23</v>
      </c>
      <c r="F193" s="48" t="s">
        <v>194</v>
      </c>
      <c r="G193" s="60" t="str" cm="1">
        <f t="array" ref="G193" xml:space="preserve"> INDEX( co_regions[area], MATCH( 1, --( co_states[[#This Row],[region]] = co_regions[region] ), 0 ) )</f>
        <v>CONUS</v>
      </c>
      <c r="H193" s="48">
        <v>20</v>
      </c>
    </row>
    <row r="194" spans="2:8" x14ac:dyDescent="0.2">
      <c r="B194" s="56">
        <f xml:space="preserve"> ROW( co_states[[#This Row],[row_id]] ) - ROW( co_states[[#Headers],[row_id]] )</f>
        <v>21</v>
      </c>
      <c r="C194" s="48" t="s">
        <v>179</v>
      </c>
      <c r="D194" s="48" t="s">
        <v>180</v>
      </c>
      <c r="E194" s="49">
        <v>24</v>
      </c>
      <c r="F194" s="48" t="s">
        <v>194</v>
      </c>
      <c r="G194" s="60" t="str" cm="1">
        <f t="array" ref="G194" xml:space="preserve"> INDEX( co_regions[area], MATCH( 1, --( co_states[[#This Row],[region]] = co_regions[region] ), 0 ) )</f>
        <v>CONUS</v>
      </c>
      <c r="H194" s="48">
        <v>21</v>
      </c>
    </row>
    <row r="195" spans="2:8" x14ac:dyDescent="0.2">
      <c r="B195" s="56">
        <f xml:space="preserve"> ROW( co_states[[#This Row],[row_id]] ) - ROW( co_states[[#Headers],[row_id]] )</f>
        <v>22</v>
      </c>
      <c r="C195" s="48" t="s">
        <v>181</v>
      </c>
      <c r="D195" s="48" t="s">
        <v>182</v>
      </c>
      <c r="E195" s="49">
        <v>25</v>
      </c>
      <c r="F195" s="48" t="s">
        <v>194</v>
      </c>
      <c r="G195" s="60" t="str" cm="1">
        <f t="array" ref="G195" xml:space="preserve"> INDEX( co_regions[area], MATCH( 1, --( co_states[[#This Row],[region]] = co_regions[region] ), 0 ) )</f>
        <v>CONUS</v>
      </c>
      <c r="H195" s="48">
        <v>22</v>
      </c>
    </row>
    <row r="196" spans="2:8" x14ac:dyDescent="0.2">
      <c r="B196" s="56">
        <f xml:space="preserve"> ROW( co_states[[#This Row],[row_id]] ) - ROW( co_states[[#Headers],[row_id]] )</f>
        <v>23</v>
      </c>
      <c r="C196" s="48" t="s">
        <v>183</v>
      </c>
      <c r="D196" s="48" t="s">
        <v>184</v>
      </c>
      <c r="E196" s="49">
        <v>26</v>
      </c>
      <c r="F196" s="48" t="s">
        <v>270</v>
      </c>
      <c r="G196" s="60" t="str" cm="1">
        <f t="array" ref="G196" xml:space="preserve"> INDEX( co_regions[area], MATCH( 1, --( co_states[[#This Row],[region]] = co_regions[region] ), 0 ) )</f>
        <v>CONUS</v>
      </c>
      <c r="H196" s="48">
        <v>23</v>
      </c>
    </row>
    <row r="197" spans="2:8" x14ac:dyDescent="0.2">
      <c r="B197" s="56">
        <f xml:space="preserve"> ROW( co_states[[#This Row],[row_id]] ) - ROW( co_states[[#Headers],[row_id]] )</f>
        <v>24</v>
      </c>
      <c r="C197" s="48" t="s">
        <v>185</v>
      </c>
      <c r="D197" s="48" t="s">
        <v>186</v>
      </c>
      <c r="E197" s="49">
        <v>27</v>
      </c>
      <c r="F197" s="48" t="s">
        <v>270</v>
      </c>
      <c r="G197" s="60" t="str" cm="1">
        <f t="array" ref="G197" xml:space="preserve"> INDEX( co_regions[area], MATCH( 1, --( co_states[[#This Row],[region]] = co_regions[region] ), 0 ) )</f>
        <v>CONUS</v>
      </c>
      <c r="H197" s="48">
        <v>24</v>
      </c>
    </row>
    <row r="198" spans="2:8" x14ac:dyDescent="0.2">
      <c r="B198" s="56">
        <f xml:space="preserve"> ROW( co_states[[#This Row],[row_id]] ) - ROW( co_states[[#Headers],[row_id]] )</f>
        <v>25</v>
      </c>
      <c r="C198" s="48" t="s">
        <v>187</v>
      </c>
      <c r="D198" s="48" t="s">
        <v>188</v>
      </c>
      <c r="E198" s="49">
        <v>28</v>
      </c>
      <c r="F198" s="48" t="s">
        <v>273</v>
      </c>
      <c r="G198" s="60" t="str" cm="1">
        <f t="array" ref="G198" xml:space="preserve"> INDEX( co_regions[area], MATCH( 1, --( co_states[[#This Row],[region]] = co_regions[region] ), 0 ) )</f>
        <v>CONUS</v>
      </c>
      <c r="H198" s="48">
        <v>25</v>
      </c>
    </row>
    <row r="199" spans="2:8" x14ac:dyDescent="0.2">
      <c r="B199" s="56">
        <f xml:space="preserve"> ROW( co_states[[#This Row],[row_id]] ) - ROW( co_states[[#Headers],[row_id]] )</f>
        <v>26</v>
      </c>
      <c r="C199" s="48" t="s">
        <v>189</v>
      </c>
      <c r="D199" s="48" t="s">
        <v>190</v>
      </c>
      <c r="E199" s="49">
        <v>29</v>
      </c>
      <c r="F199" s="48" t="s">
        <v>270</v>
      </c>
      <c r="G199" s="60" t="str" cm="1">
        <f t="array" ref="G199" xml:space="preserve"> INDEX( co_regions[area], MATCH( 1, --( co_states[[#This Row],[region]] = co_regions[region] ), 0 ) )</f>
        <v>CONUS</v>
      </c>
      <c r="H199" s="48">
        <v>26</v>
      </c>
    </row>
    <row r="200" spans="2:8" x14ac:dyDescent="0.2">
      <c r="B200" s="56">
        <f xml:space="preserve"> ROW( co_states[[#This Row],[row_id]] ) - ROW( co_states[[#Headers],[row_id]] )</f>
        <v>27</v>
      </c>
      <c r="C200" s="48" t="s">
        <v>191</v>
      </c>
      <c r="D200" s="48" t="s">
        <v>192</v>
      </c>
      <c r="E200" s="49">
        <v>30</v>
      </c>
      <c r="F200" s="48" t="s">
        <v>271</v>
      </c>
      <c r="G200" s="60" t="str" cm="1">
        <f t="array" ref="G200" xml:space="preserve"> INDEX( co_regions[area], MATCH( 1, --( co_states[[#This Row],[region]] = co_regions[region] ), 0 ) )</f>
        <v>CONUS</v>
      </c>
      <c r="H200" s="48">
        <v>27</v>
      </c>
    </row>
    <row r="201" spans="2:8" x14ac:dyDescent="0.2">
      <c r="B201" s="56">
        <f xml:space="preserve"> ROW( co_states[[#This Row],[row_id]] ) - ROW( co_states[[#Headers],[row_id]] )</f>
        <v>28</v>
      </c>
      <c r="C201" s="48" t="s">
        <v>193</v>
      </c>
      <c r="D201" s="48" t="s">
        <v>194</v>
      </c>
      <c r="E201" s="49">
        <v>31</v>
      </c>
      <c r="F201" s="48" t="s">
        <v>271</v>
      </c>
      <c r="G201" s="60" t="str" cm="1">
        <f t="array" ref="G201" xml:space="preserve"> INDEX( co_regions[area], MATCH( 1, --( co_states[[#This Row],[region]] = co_regions[region] ), 0 ) )</f>
        <v>CONUS</v>
      </c>
      <c r="H201" s="48">
        <v>28</v>
      </c>
    </row>
    <row r="202" spans="2:8" x14ac:dyDescent="0.2">
      <c r="B202" s="56">
        <f xml:space="preserve"> ROW( co_states[[#This Row],[row_id]] ) - ROW( co_states[[#Headers],[row_id]] )</f>
        <v>29</v>
      </c>
      <c r="C202" s="48" t="s">
        <v>195</v>
      </c>
      <c r="D202" s="48" t="s">
        <v>196</v>
      </c>
      <c r="E202" s="49">
        <v>32</v>
      </c>
      <c r="F202" s="48" t="s">
        <v>275</v>
      </c>
      <c r="G202" s="60" t="str" cm="1">
        <f t="array" ref="G202" xml:space="preserve"> INDEX( co_regions[area], MATCH( 1, --( co_states[[#This Row],[region]] = co_regions[region] ), 0 ) )</f>
        <v>CONUS</v>
      </c>
      <c r="H202" s="48">
        <v>29</v>
      </c>
    </row>
    <row r="203" spans="2:8" x14ac:dyDescent="0.2">
      <c r="B203" s="56">
        <f xml:space="preserve"> ROW( co_states[[#This Row],[row_id]] ) - ROW( co_states[[#Headers],[row_id]] )</f>
        <v>30</v>
      </c>
      <c r="C203" s="48" t="s">
        <v>197</v>
      </c>
      <c r="D203" s="48" t="s">
        <v>198</v>
      </c>
      <c r="E203" s="49">
        <v>33</v>
      </c>
      <c r="F203" s="48" t="s">
        <v>194</v>
      </c>
      <c r="G203" s="60" t="str" cm="1">
        <f t="array" ref="G203" xml:space="preserve"> INDEX( co_regions[area], MATCH( 1, --( co_states[[#This Row],[region]] = co_regions[region] ), 0 ) )</f>
        <v>CONUS</v>
      </c>
      <c r="H203" s="48">
        <v>30</v>
      </c>
    </row>
    <row r="204" spans="2:8" x14ac:dyDescent="0.2">
      <c r="B204" s="56">
        <f xml:space="preserve"> ROW( co_states[[#This Row],[row_id]] ) - ROW( co_states[[#Headers],[row_id]] )</f>
        <v>31</v>
      </c>
      <c r="C204" s="48" t="s">
        <v>199</v>
      </c>
      <c r="D204" s="48" t="s">
        <v>200</v>
      </c>
      <c r="E204" s="49">
        <v>34</v>
      </c>
      <c r="F204" s="48" t="s">
        <v>194</v>
      </c>
      <c r="G204" s="60" t="str" cm="1">
        <f t="array" ref="G204" xml:space="preserve"> INDEX( co_regions[area], MATCH( 1, --( co_states[[#This Row],[region]] = co_regions[region] ), 0 ) )</f>
        <v>CONUS</v>
      </c>
      <c r="H204" s="48">
        <v>31</v>
      </c>
    </row>
    <row r="205" spans="2:8" x14ac:dyDescent="0.2">
      <c r="B205" s="56">
        <f xml:space="preserve"> ROW( co_states[[#This Row],[row_id]] ) - ROW( co_states[[#Headers],[row_id]] )</f>
        <v>32</v>
      </c>
      <c r="C205" s="48" t="s">
        <v>201</v>
      </c>
      <c r="D205" s="48" t="s">
        <v>202</v>
      </c>
      <c r="E205" s="49">
        <v>35</v>
      </c>
      <c r="F205" s="48" t="s">
        <v>275</v>
      </c>
      <c r="G205" s="60" t="str" cm="1">
        <f t="array" ref="G205" xml:space="preserve"> INDEX( co_regions[area], MATCH( 1, --( co_states[[#This Row],[region]] = co_regions[region] ), 0 ) )</f>
        <v>CONUS</v>
      </c>
      <c r="H205" s="48">
        <v>32</v>
      </c>
    </row>
    <row r="206" spans="2:8" x14ac:dyDescent="0.2">
      <c r="B206" s="56">
        <f xml:space="preserve"> ROW( co_states[[#This Row],[row_id]] ) - ROW( co_states[[#Headers],[row_id]] )</f>
        <v>33</v>
      </c>
      <c r="C206" s="48" t="s">
        <v>203</v>
      </c>
      <c r="D206" s="48" t="s">
        <v>204</v>
      </c>
      <c r="E206" s="49">
        <v>36</v>
      </c>
      <c r="F206" s="48" t="s">
        <v>194</v>
      </c>
      <c r="G206" s="60" t="str" cm="1">
        <f t="array" ref="G206" xml:space="preserve"> INDEX( co_regions[area], MATCH( 1, --( co_states[[#This Row],[region]] = co_regions[region] ), 0 ) )</f>
        <v>CONUS</v>
      </c>
      <c r="H206" s="48">
        <v>33</v>
      </c>
    </row>
    <row r="207" spans="2:8" x14ac:dyDescent="0.2">
      <c r="B207" s="56">
        <f xml:space="preserve"> ROW( co_states[[#This Row],[row_id]] ) - ROW( co_states[[#Headers],[row_id]] )</f>
        <v>34</v>
      </c>
      <c r="C207" s="48" t="s">
        <v>205</v>
      </c>
      <c r="D207" s="48" t="s">
        <v>206</v>
      </c>
      <c r="E207" s="49">
        <v>37</v>
      </c>
      <c r="F207" s="48" t="s">
        <v>273</v>
      </c>
      <c r="G207" s="60" t="str" cm="1">
        <f t="array" ref="G207" xml:space="preserve"> INDEX( co_regions[area], MATCH( 1, --( co_states[[#This Row],[region]] = co_regions[region] ), 0 ) )</f>
        <v>CONUS</v>
      </c>
      <c r="H207" s="48">
        <v>34</v>
      </c>
    </row>
    <row r="208" spans="2:8" x14ac:dyDescent="0.2">
      <c r="B208" s="56">
        <f xml:space="preserve"> ROW( co_states[[#This Row],[row_id]] ) - ROW( co_states[[#Headers],[row_id]] )</f>
        <v>35</v>
      </c>
      <c r="C208" s="48" t="s">
        <v>207</v>
      </c>
      <c r="D208" s="48" t="s">
        <v>208</v>
      </c>
      <c r="E208" s="49">
        <v>38</v>
      </c>
      <c r="F208" s="48" t="s">
        <v>271</v>
      </c>
      <c r="G208" s="60" t="str" cm="1">
        <f t="array" ref="G208" xml:space="preserve"> INDEX( co_regions[area], MATCH( 1, --( co_states[[#This Row],[region]] = co_regions[region] ), 0 ) )</f>
        <v>CONUS</v>
      </c>
      <c r="H208" s="48">
        <v>35</v>
      </c>
    </row>
    <row r="209" spans="2:8" x14ac:dyDescent="0.2">
      <c r="B209" s="56">
        <f xml:space="preserve"> ROW( co_states[[#This Row],[row_id]] ) - ROW( co_states[[#Headers],[row_id]] )</f>
        <v>36</v>
      </c>
      <c r="C209" s="48" t="s">
        <v>209</v>
      </c>
      <c r="D209" s="48" t="s">
        <v>210</v>
      </c>
      <c r="E209" s="49">
        <v>39</v>
      </c>
      <c r="F209" s="48" t="s">
        <v>270</v>
      </c>
      <c r="G209" s="60" t="str" cm="1">
        <f t="array" ref="G209" xml:space="preserve"> INDEX( co_regions[area], MATCH( 1, --( co_states[[#This Row],[region]] = co_regions[region] ), 0 ) )</f>
        <v>CONUS</v>
      </c>
      <c r="H209" s="48">
        <v>36</v>
      </c>
    </row>
    <row r="210" spans="2:8" x14ac:dyDescent="0.2">
      <c r="B210" s="56">
        <f xml:space="preserve"> ROW( co_states[[#This Row],[row_id]] ) - ROW( co_states[[#Headers],[row_id]] )</f>
        <v>37</v>
      </c>
      <c r="C210" s="48" t="s">
        <v>211</v>
      </c>
      <c r="D210" s="48" t="s">
        <v>212</v>
      </c>
      <c r="E210" s="49">
        <v>40</v>
      </c>
      <c r="F210" s="48" t="s">
        <v>274</v>
      </c>
      <c r="G210" s="60" t="str" cm="1">
        <f t="array" ref="G210" xml:space="preserve"> INDEX( co_regions[area], MATCH( 1, --( co_states[[#This Row],[region]] = co_regions[region] ), 0 ) )</f>
        <v>CONUS</v>
      </c>
      <c r="H210" s="48">
        <v>37</v>
      </c>
    </row>
    <row r="211" spans="2:8" x14ac:dyDescent="0.2">
      <c r="B211" s="56">
        <f xml:space="preserve"> ROW( co_states[[#This Row],[row_id]] ) - ROW( co_states[[#Headers],[row_id]] )</f>
        <v>38</v>
      </c>
      <c r="C211" s="48" t="s">
        <v>213</v>
      </c>
      <c r="D211" s="48" t="s">
        <v>214</v>
      </c>
      <c r="E211" s="49">
        <v>41</v>
      </c>
      <c r="F211" s="48" t="s">
        <v>272</v>
      </c>
      <c r="G211" s="60" t="str" cm="1">
        <f t="array" ref="G211" xml:space="preserve"> INDEX( co_regions[area], MATCH( 1, --( co_states[[#This Row],[region]] = co_regions[region] ), 0 ) )</f>
        <v>CONUS</v>
      </c>
      <c r="H211" s="48">
        <v>38</v>
      </c>
    </row>
    <row r="212" spans="2:8" x14ac:dyDescent="0.2">
      <c r="B212" s="56">
        <f xml:space="preserve"> ROW( co_states[[#This Row],[row_id]] ) - ROW( co_states[[#Headers],[row_id]] )</f>
        <v>39</v>
      </c>
      <c r="C212" s="48" t="s">
        <v>215</v>
      </c>
      <c r="D212" s="48" t="s">
        <v>216</v>
      </c>
      <c r="E212" s="49">
        <v>42</v>
      </c>
      <c r="F212" s="48" t="s">
        <v>194</v>
      </c>
      <c r="G212" s="60" t="str" cm="1">
        <f t="array" ref="G212" xml:space="preserve"> INDEX( co_regions[area], MATCH( 1, --( co_states[[#This Row],[region]] = co_regions[region] ), 0 ) )</f>
        <v>CONUS</v>
      </c>
      <c r="H212" s="48">
        <v>39</v>
      </c>
    </row>
    <row r="213" spans="2:8" x14ac:dyDescent="0.2">
      <c r="B213" s="56">
        <f xml:space="preserve"> ROW( co_states[[#This Row],[row_id]] ) - ROW( co_states[[#Headers],[row_id]] )</f>
        <v>40</v>
      </c>
      <c r="C213" s="48" t="s">
        <v>217</v>
      </c>
      <c r="D213" s="48" t="s">
        <v>218</v>
      </c>
      <c r="E213" s="49">
        <v>44</v>
      </c>
      <c r="F213" s="48" t="s">
        <v>194</v>
      </c>
      <c r="G213" s="60" t="str" cm="1">
        <f t="array" ref="G213" xml:space="preserve"> INDEX( co_regions[area], MATCH( 1, --( co_states[[#This Row],[region]] = co_regions[region] ), 0 ) )</f>
        <v>CONUS</v>
      </c>
      <c r="H213" s="48">
        <v>40</v>
      </c>
    </row>
    <row r="214" spans="2:8" x14ac:dyDescent="0.2">
      <c r="B214" s="56">
        <f xml:space="preserve"> ROW( co_states[[#This Row],[row_id]] ) - ROW( co_states[[#Headers],[row_id]] )</f>
        <v>41</v>
      </c>
      <c r="C214" s="48" t="s">
        <v>219</v>
      </c>
      <c r="D214" s="48" t="s">
        <v>220</v>
      </c>
      <c r="E214" s="49">
        <v>45</v>
      </c>
      <c r="F214" s="48" t="s">
        <v>273</v>
      </c>
      <c r="G214" s="60" t="str" cm="1">
        <f t="array" ref="G214" xml:space="preserve"> INDEX( co_regions[area], MATCH( 1, --( co_states[[#This Row],[region]] = co_regions[region] ), 0 ) )</f>
        <v>CONUS</v>
      </c>
      <c r="H214" s="48">
        <v>41</v>
      </c>
    </row>
    <row r="215" spans="2:8" x14ac:dyDescent="0.2">
      <c r="B215" s="56">
        <f xml:space="preserve"> ROW( co_states[[#This Row],[row_id]] ) - ROW( co_states[[#Headers],[row_id]] )</f>
        <v>42</v>
      </c>
      <c r="C215" s="48" t="s">
        <v>221</v>
      </c>
      <c r="D215" s="48" t="s">
        <v>222</v>
      </c>
      <c r="E215" s="49">
        <v>46</v>
      </c>
      <c r="F215" s="48" t="s">
        <v>271</v>
      </c>
      <c r="G215" s="60" t="str" cm="1">
        <f t="array" ref="G215" xml:space="preserve"> INDEX( co_regions[area], MATCH( 1, --( co_states[[#This Row],[region]] = co_regions[region] ), 0 ) )</f>
        <v>CONUS</v>
      </c>
      <c r="H215" s="48">
        <v>42</v>
      </c>
    </row>
    <row r="216" spans="2:8" x14ac:dyDescent="0.2">
      <c r="B216" s="56">
        <f xml:space="preserve"> ROW( co_states[[#This Row],[row_id]] ) - ROW( co_states[[#Headers],[row_id]] )</f>
        <v>43</v>
      </c>
      <c r="C216" s="48" t="s">
        <v>223</v>
      </c>
      <c r="D216" s="48" t="s">
        <v>224</v>
      </c>
      <c r="E216" s="49">
        <v>47</v>
      </c>
      <c r="F216" s="48" t="s">
        <v>273</v>
      </c>
      <c r="G216" s="60" t="str" cm="1">
        <f t="array" ref="G216" xml:space="preserve"> INDEX( co_regions[area], MATCH( 1, --( co_states[[#This Row],[region]] = co_regions[region] ), 0 ) )</f>
        <v>CONUS</v>
      </c>
      <c r="H216" s="48">
        <v>43</v>
      </c>
    </row>
    <row r="217" spans="2:8" x14ac:dyDescent="0.2">
      <c r="B217" s="56">
        <f xml:space="preserve"> ROW( co_states[[#This Row],[row_id]] ) - ROW( co_states[[#Headers],[row_id]] )</f>
        <v>44</v>
      </c>
      <c r="C217" s="48" t="s">
        <v>225</v>
      </c>
      <c r="D217" s="48" t="s">
        <v>226</v>
      </c>
      <c r="E217" s="49">
        <v>48</v>
      </c>
      <c r="F217" s="48" t="s">
        <v>274</v>
      </c>
      <c r="G217" s="60" t="str" cm="1">
        <f t="array" ref="G217" xml:space="preserve"> INDEX( co_regions[area], MATCH( 1, --( co_states[[#This Row],[region]] = co_regions[region] ), 0 ) )</f>
        <v>CONUS</v>
      </c>
      <c r="H217" s="48">
        <v>44</v>
      </c>
    </row>
    <row r="218" spans="2:8" x14ac:dyDescent="0.2">
      <c r="B218" s="56">
        <f xml:space="preserve"> ROW( co_states[[#This Row],[row_id]] ) - ROW( co_states[[#Headers],[row_id]] )</f>
        <v>45</v>
      </c>
      <c r="C218" s="48" t="s">
        <v>227</v>
      </c>
      <c r="D218" s="48" t="s">
        <v>228</v>
      </c>
      <c r="E218" s="49">
        <v>49</v>
      </c>
      <c r="F218" s="48" t="s">
        <v>275</v>
      </c>
      <c r="G218" s="60" t="str" cm="1">
        <f t="array" ref="G218" xml:space="preserve"> INDEX( co_regions[area], MATCH( 1, --( co_states[[#This Row],[region]] = co_regions[region] ), 0 ) )</f>
        <v>CONUS</v>
      </c>
      <c r="H218" s="48">
        <v>45</v>
      </c>
    </row>
    <row r="219" spans="2:8" x14ac:dyDescent="0.2">
      <c r="B219" s="56">
        <f xml:space="preserve"> ROW( co_states[[#This Row],[row_id]] ) - ROW( co_states[[#Headers],[row_id]] )</f>
        <v>46</v>
      </c>
      <c r="C219" s="48" t="s">
        <v>229</v>
      </c>
      <c r="D219" s="48" t="s">
        <v>230</v>
      </c>
      <c r="E219" s="49">
        <v>50</v>
      </c>
      <c r="F219" s="48" t="s">
        <v>194</v>
      </c>
      <c r="G219" s="60" t="str" cm="1">
        <f t="array" ref="G219" xml:space="preserve"> INDEX( co_regions[area], MATCH( 1, --( co_states[[#This Row],[region]] = co_regions[region] ), 0 ) )</f>
        <v>CONUS</v>
      </c>
      <c r="H219" s="48">
        <v>46</v>
      </c>
    </row>
    <row r="220" spans="2:8" x14ac:dyDescent="0.2">
      <c r="B220" s="56">
        <f xml:space="preserve"> ROW( co_states[[#This Row],[row_id]] ) - ROW( co_states[[#Headers],[row_id]] )</f>
        <v>47</v>
      </c>
      <c r="C220" s="48" t="s">
        <v>231</v>
      </c>
      <c r="D220" s="48" t="s">
        <v>232</v>
      </c>
      <c r="E220" s="49">
        <v>51</v>
      </c>
      <c r="F220" s="48" t="s">
        <v>273</v>
      </c>
      <c r="G220" s="60" t="str" cm="1">
        <f t="array" ref="G220" xml:space="preserve"> INDEX( co_regions[area], MATCH( 1, --( co_states[[#This Row],[region]] = co_regions[region] ), 0 ) )</f>
        <v>CONUS</v>
      </c>
      <c r="H220" s="48">
        <v>47</v>
      </c>
    </row>
    <row r="221" spans="2:8" x14ac:dyDescent="0.2">
      <c r="B221" s="56">
        <f xml:space="preserve"> ROW( co_states[[#This Row],[row_id]] ) - ROW( co_states[[#Headers],[row_id]] )</f>
        <v>48</v>
      </c>
      <c r="C221" s="48" t="s">
        <v>233</v>
      </c>
      <c r="D221" s="48" t="s">
        <v>234</v>
      </c>
      <c r="E221" s="49">
        <v>53</v>
      </c>
      <c r="F221" s="48" t="s">
        <v>272</v>
      </c>
      <c r="G221" s="60" t="str" cm="1">
        <f t="array" ref="G221" xml:space="preserve"> INDEX( co_regions[area], MATCH( 1, --( co_states[[#This Row],[region]] = co_regions[region] ), 0 ) )</f>
        <v>CONUS</v>
      </c>
      <c r="H221" s="48">
        <v>48</v>
      </c>
    </row>
    <row r="222" spans="2:8" x14ac:dyDescent="0.2">
      <c r="B222" s="56">
        <f xml:space="preserve"> ROW( co_states[[#This Row],[row_id]] ) - ROW( co_states[[#Headers],[row_id]] )</f>
        <v>49</v>
      </c>
      <c r="C222" s="48" t="s">
        <v>235</v>
      </c>
      <c r="D222" s="48" t="s">
        <v>236</v>
      </c>
      <c r="E222" s="49">
        <v>54</v>
      </c>
      <c r="F222" s="48" t="s">
        <v>194</v>
      </c>
      <c r="G222" s="60" t="str" cm="1">
        <f t="array" ref="G222" xml:space="preserve"> INDEX( co_regions[area], MATCH( 1, --( co_states[[#This Row],[region]] = co_regions[region] ), 0 ) )</f>
        <v>CONUS</v>
      </c>
      <c r="H222" s="48">
        <v>49</v>
      </c>
    </row>
    <row r="223" spans="2:8" x14ac:dyDescent="0.2">
      <c r="B223" s="56">
        <f xml:space="preserve"> ROW( co_states[[#This Row],[row_id]] ) - ROW( co_states[[#Headers],[row_id]] )</f>
        <v>50</v>
      </c>
      <c r="C223" s="48" t="s">
        <v>237</v>
      </c>
      <c r="D223" s="48" t="s">
        <v>238</v>
      </c>
      <c r="E223" s="49">
        <v>55</v>
      </c>
      <c r="F223" s="48" t="s">
        <v>270</v>
      </c>
      <c r="G223" s="60" t="str" cm="1">
        <f t="array" ref="G223" xml:space="preserve"> INDEX( co_regions[area], MATCH( 1, --( co_states[[#This Row],[region]] = co_regions[region] ), 0 ) )</f>
        <v>CONUS</v>
      </c>
      <c r="H223" s="48">
        <v>50</v>
      </c>
    </row>
    <row r="224" spans="2:8" x14ac:dyDescent="0.2">
      <c r="B224" s="56">
        <f xml:space="preserve"> ROW( co_states[[#This Row],[row_id]] ) - ROW( co_states[[#Headers],[row_id]] )</f>
        <v>51</v>
      </c>
      <c r="C224" s="48" t="s">
        <v>239</v>
      </c>
      <c r="D224" s="48" t="s">
        <v>240</v>
      </c>
      <c r="E224" s="49">
        <v>56</v>
      </c>
      <c r="F224" s="48" t="s">
        <v>271</v>
      </c>
      <c r="G224" s="60" t="str" cm="1">
        <f t="array" ref="G224" xml:space="preserve"> INDEX( co_regions[area], MATCH( 1, --( co_states[[#This Row],[region]] = co_regions[region] ), 0 ) )</f>
        <v>CONUS</v>
      </c>
      <c r="H224" s="48">
        <v>51</v>
      </c>
    </row>
    <row r="225" spans="2:8" x14ac:dyDescent="0.2">
      <c r="B225" s="56">
        <f xml:space="preserve"> ROW( co_states[[#This Row],[row_id]] ) - ROW( co_states[[#Headers],[row_id]] )</f>
        <v>52</v>
      </c>
      <c r="C225" s="48" t="s">
        <v>297</v>
      </c>
      <c r="D225" s="48" t="s">
        <v>283</v>
      </c>
      <c r="E225" s="55">
        <v>0</v>
      </c>
      <c r="F225" s="49" t="s">
        <v>280</v>
      </c>
      <c r="G225" s="61" t="str" cm="1">
        <f t="array" ref="G225" xml:space="preserve"> INDEX( co_regions[area], MATCH( 1, --( co_states[[#This Row],[region]] = co_regions[region] ), 0 ) )</f>
        <v>US</v>
      </c>
      <c r="H225" s="48">
        <v>52</v>
      </c>
    </row>
  </sheetData>
  <phoneticPr fontId="8" type="noConversion"/>
  <hyperlinks>
    <hyperlink ref="C6" location="loc_coModelTypes" display="loc_coModelTypes" xr:uid="{DCB9BCCC-30A5-4252-A90A-CD0112FF06A8}"/>
    <hyperlink ref="C13" location="loc_coRegions" display="loc_coRegions" xr:uid="{A2DFA603-87D5-4136-9543-B92064985F7D}"/>
    <hyperlink ref="C3" location="loc_coImpactYears" display="loc_coImpactYears" xr:uid="{64F94EF8-131F-4A43-BC1A-C2AA36072515}"/>
    <hyperlink ref="C9" location="loc_coInputScenarioInfo" display="loc_coInputScenarioInfo" xr:uid="{DA18E986-20B5-4E54-BA62-B58518D13EF3}"/>
    <hyperlink ref="C15" location="loc_coStates" display="loc_coStates" xr:uid="{8BF3847D-2A5D-4A55-BC5A-0B347ED52535}"/>
    <hyperlink ref="C4" location="loc_coModelTypes" display="loc_coModelTypes" xr:uid="{7B72DDE7-A006-4592-90A3-F2833264842C}"/>
    <hyperlink ref="C8" location="loc_coModelTypes" display="loc_coModelTypes" xr:uid="{3E189573-C177-4864-86B2-717AACE8F604}"/>
    <hyperlink ref="C11" location="loc_coInputScenarioInfo" display="loc_coInputScenarioInfo" xr:uid="{182F647B-5C9D-467C-A8DB-635023763954}"/>
    <hyperlink ref="C12" location="loc_coRegions" display="loc_coRegions" xr:uid="{D580CC76-3F53-4563-9DB1-B9603883A8CA}"/>
    <hyperlink ref="C14" location="loc_coRegions" display="loc_coRegions" xr:uid="{2C14C693-DC7F-4B18-9E3C-6805A81251FD}"/>
    <hyperlink ref="C7" location="loc_coModelTypes" display="loc_coModelTypes" xr:uid="{A74F434F-DAF0-425C-8179-F1A112FEA6E8}"/>
    <hyperlink ref="C10" location="loc_coInputScenarioInfo" display="loc_coInputScenarioInfo" xr:uid="{5BC922C2-6320-4D1F-85B1-FD5A8823C9AF}"/>
    <hyperlink ref="C2" r:id="rId1" location="Headers],[row_id]] ), COLUMN( co_moduleInfo[[" display="OFFSET( INDIRECT( ADDRESS( ROW( co_moduleInfo[[ - Headers],[row_id]] ), COLUMN( co_moduleInfo[[" xr:uid="{28B55AA8-8966-4268-9463-C23BB8EE24C0}"/>
  </hyperlinks>
  <pageMargins left="0.7" right="0.7" top="0.75" bottom="0.75" header="0.3" footer="0.3"/>
  <pageSetup orientation="portrait" horizontalDpi="1200" verticalDpi="1200" r:id="rId2"/>
  <legacyDrawing r:id="rId3"/>
  <tableParts count="14">
    <tablePart r:id="rId4"/>
    <tablePart r:id="rId5"/>
    <tablePart r:id="rId6"/>
    <tablePart r:id="rId7"/>
    <tablePart r:id="rId8"/>
    <tablePart r:id="rId9"/>
    <tablePart r:id="rId10"/>
    <tablePart r:id="rId11"/>
    <tablePart r:id="rId12"/>
    <tablePart r:id="rId13"/>
    <tablePart r:id="rId14"/>
    <tablePart r:id="rId15"/>
    <tablePart r:id="rId16"/>
    <tablePart r:id="rId17"/>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5" x14ac:dyDescent="0.25"/>
  <cols>
    <col min="3" max="4" width="16.7109375" customWidth="1"/>
    <col min="5" max="5" width="32.85546875" customWidth="1"/>
    <col min="6" max="6" width="60.7109375" customWidth="1"/>
  </cols>
  <sheetData>
    <row r="2" spans="2:6" x14ac:dyDescent="0.25">
      <c r="B2" t="s">
        <v>131</v>
      </c>
    </row>
    <row r="3" spans="2:6" x14ac:dyDescent="0.25">
      <c r="B3" s="41" t="s">
        <v>42</v>
      </c>
      <c r="C3" s="41" t="s">
        <v>15</v>
      </c>
      <c r="D3" s="41" t="s">
        <v>132</v>
      </c>
      <c r="E3" s="41" t="s">
        <v>133</v>
      </c>
      <c r="F3" s="41" t="s">
        <v>124</v>
      </c>
    </row>
    <row r="4" spans="2:6" ht="75" x14ac:dyDescent="0.25">
      <c r="B4" s="42">
        <f xml:space="preserve"> ROW( Readme_sectors[[#This Row],[row_id]] ) - ROW( Readme_sectors[[#Headers],[row_id]] )</f>
        <v>1</v>
      </c>
      <c r="C4" s="41" t="s">
        <v>8</v>
      </c>
      <c r="D4" s="41" t="s">
        <v>9</v>
      </c>
      <c r="E4" s="41" t="s">
        <v>38</v>
      </c>
      <c r="F4" s="43" t="s">
        <v>134</v>
      </c>
    </row>
    <row r="5" spans="2:6" ht="45" x14ac:dyDescent="0.25">
      <c r="B5" s="42">
        <f xml:space="preserve"> ROW( Readme_sectors[[#This Row],[row_id]] ) - ROW( Readme_sectors[[#Headers],[row_id]] )</f>
        <v>2</v>
      </c>
      <c r="C5" s="42" t="s">
        <v>16</v>
      </c>
      <c r="D5" s="41" t="s">
        <v>9</v>
      </c>
      <c r="E5" s="41" t="s">
        <v>38</v>
      </c>
      <c r="F5" s="43" t="s">
        <v>135</v>
      </c>
    </row>
    <row r="8" spans="2:6" x14ac:dyDescent="0.25">
      <c r="B8" t="s">
        <v>136</v>
      </c>
    </row>
    <row r="9" spans="2:6" x14ac:dyDescent="0.25">
      <c r="B9" t="s">
        <v>42</v>
      </c>
      <c r="C9" t="s">
        <v>15</v>
      </c>
      <c r="D9" t="s">
        <v>132</v>
      </c>
      <c r="E9" t="s">
        <v>133</v>
      </c>
    </row>
    <row r="10" spans="2:6" x14ac:dyDescent="0.25">
      <c r="B10" s="1">
        <f xml:space="preserve"> ROW( Readme_adaptations[[#This Row],[row_id]] ) - ROW( Readme_adaptations[[#Headers],[row_id]] )</f>
        <v>1</v>
      </c>
      <c r="C10" t="s">
        <v>8</v>
      </c>
      <c r="D10" t="s">
        <v>9</v>
      </c>
      <c r="E10" t="s">
        <v>38</v>
      </c>
    </row>
    <row r="11" spans="2:6" x14ac:dyDescent="0.25">
      <c r="B11" s="1">
        <f xml:space="preserve"> ROW( Readme_adaptations[[#This Row],[row_id]] ) - ROW( Readme_adaptations[[#Headers],[row_id]] )</f>
        <v>2</v>
      </c>
      <c r="C11" t="s">
        <v>8</v>
      </c>
      <c r="D11" t="s">
        <v>10</v>
      </c>
      <c r="E11" t="s">
        <v>40</v>
      </c>
    </row>
    <row r="12" spans="2:6" x14ac:dyDescent="0.25">
      <c r="B12" s="1">
        <f xml:space="preserve"> ROW( Readme_adaptations[[#This Row],[row_id]] ) - ROW( Readme_adaptations[[#Headers],[row_id]] )</f>
        <v>3</v>
      </c>
      <c r="C12" t="s">
        <v>8</v>
      </c>
      <c r="D12" t="s">
        <v>12</v>
      </c>
      <c r="E12" t="s">
        <v>39</v>
      </c>
    </row>
    <row r="13" spans="2:6" x14ac:dyDescent="0.25">
      <c r="B13" s="1">
        <f xml:space="preserve"> ROW( Readme_adaptations[[#This Row],[row_id]] ) - ROW( Readme_adaptations[[#Headers],[row_id]] )</f>
        <v>4</v>
      </c>
      <c r="C13" s="1" t="s">
        <v>16</v>
      </c>
      <c r="D13" t="s">
        <v>9</v>
      </c>
      <c r="E13" t="s">
        <v>38</v>
      </c>
    </row>
    <row r="14" spans="2:6" x14ac:dyDescent="0.25">
      <c r="B14" s="1">
        <f xml:space="preserve"> ROW( Readme_adaptations[[#This Row],[row_id]] ) - ROW( Readme_adaptations[[#Headers],[row_id]] )</f>
        <v>5</v>
      </c>
      <c r="C14" s="1" t="s">
        <v>16</v>
      </c>
      <c r="D14" t="s">
        <v>10</v>
      </c>
      <c r="E14" t="s">
        <v>41</v>
      </c>
    </row>
    <row r="15" spans="2:6" x14ac:dyDescent="0.25">
      <c r="B15" s="1">
        <f xml:space="preserve"> ROW( Readme_adaptations[[#This Row],[row_id]] ) - ROW( Readme_adaptations[[#Headers],[row_id]] )</f>
        <v>6</v>
      </c>
      <c r="C15" s="1" t="s">
        <v>16</v>
      </c>
      <c r="D15" t="s">
        <v>12</v>
      </c>
      <c r="E15" t="s">
        <v>37</v>
      </c>
    </row>
  </sheetData>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topLeftCell="A58" workbookViewId="0">
      <selection activeCell="I2" sqref="I2"/>
    </sheetView>
  </sheetViews>
  <sheetFormatPr defaultRowHeight="15" x14ac:dyDescent="0.25"/>
  <sheetData>
    <row r="1" spans="1:9" x14ac:dyDescent="0.25">
      <c r="A1" t="s">
        <v>42</v>
      </c>
      <c r="B1" t="s">
        <v>18</v>
      </c>
      <c r="C1" t="s">
        <v>245</v>
      </c>
      <c r="D1" t="s">
        <v>246</v>
      </c>
      <c r="E1" t="s">
        <v>247</v>
      </c>
      <c r="F1" t="s">
        <v>248</v>
      </c>
      <c r="G1" t="s">
        <v>249</v>
      </c>
      <c r="H1" t="s">
        <v>250</v>
      </c>
      <c r="I1" t="s">
        <v>251</v>
      </c>
    </row>
    <row r="2" spans="1:9" x14ac:dyDescent="0.25">
      <c r="A2" s="1">
        <f xml:space="preserve"> ROW( slr_cm[[#This Row],[row_id]] ) - ROW( slr_cm[[#Headers],[row_id]] )</f>
        <v>1</v>
      </c>
      <c r="B2" s="50">
        <v>2000</v>
      </c>
      <c r="C2" s="52">
        <v>0</v>
      </c>
      <c r="D2" s="52">
        <v>0</v>
      </c>
      <c r="E2" s="52">
        <v>0</v>
      </c>
      <c r="F2" s="52">
        <v>0</v>
      </c>
      <c r="G2" s="52">
        <v>0</v>
      </c>
      <c r="H2" s="52">
        <v>0</v>
      </c>
      <c r="I2" s="52">
        <v>0</v>
      </c>
    </row>
    <row r="3" spans="1:9" x14ac:dyDescent="0.25">
      <c r="A3" s="1">
        <f xml:space="preserve"> ROW( slr_cm[[#This Row],[row_id]] ) - ROW( slr_cm[[#Headers],[row_id]] )</f>
        <v>2</v>
      </c>
      <c r="B3" s="50">
        <v>2001</v>
      </c>
      <c r="C3" s="52">
        <v>0</v>
      </c>
      <c r="D3" s="52">
        <v>0.3</v>
      </c>
      <c r="E3" s="52">
        <v>0.4</v>
      </c>
      <c r="F3" s="52">
        <v>0.4</v>
      </c>
      <c r="G3" s="52">
        <v>0.5</v>
      </c>
      <c r="H3" s="52">
        <v>0.5</v>
      </c>
      <c r="I3" s="52">
        <v>0.5</v>
      </c>
    </row>
    <row r="4" spans="1:9" x14ac:dyDescent="0.25">
      <c r="A4" s="1">
        <f xml:space="preserve"> ROW( slr_cm[[#This Row],[row_id]] ) - ROW( slr_cm[[#Headers],[row_id]] )</f>
        <v>3</v>
      </c>
      <c r="B4" s="50">
        <v>2002</v>
      </c>
      <c r="C4" s="52">
        <v>0</v>
      </c>
      <c r="D4" s="52">
        <v>0.6</v>
      </c>
      <c r="E4" s="52">
        <v>0.8</v>
      </c>
      <c r="F4" s="52">
        <v>0.8</v>
      </c>
      <c r="G4" s="52">
        <v>1</v>
      </c>
      <c r="H4" s="52">
        <v>1</v>
      </c>
      <c r="I4" s="52">
        <v>1</v>
      </c>
    </row>
    <row r="5" spans="1:9" x14ac:dyDescent="0.25">
      <c r="A5" s="1">
        <f xml:space="preserve"> ROW( slr_cm[[#This Row],[row_id]] ) - ROW( slr_cm[[#Headers],[row_id]] )</f>
        <v>4</v>
      </c>
      <c r="B5" s="50">
        <v>2003</v>
      </c>
      <c r="C5" s="52">
        <v>0</v>
      </c>
      <c r="D5" s="52">
        <v>0.9</v>
      </c>
      <c r="E5" s="52">
        <v>1.2</v>
      </c>
      <c r="F5" s="52">
        <v>1.2</v>
      </c>
      <c r="G5" s="52">
        <v>1.5</v>
      </c>
      <c r="H5" s="52">
        <v>1.5</v>
      </c>
      <c r="I5" s="52">
        <v>1.5</v>
      </c>
    </row>
    <row r="6" spans="1:9" x14ac:dyDescent="0.25">
      <c r="A6" s="1">
        <f xml:space="preserve"> ROW( slr_cm[[#This Row],[row_id]] ) - ROW( slr_cm[[#Headers],[row_id]] )</f>
        <v>5</v>
      </c>
      <c r="B6" s="50">
        <v>2004</v>
      </c>
      <c r="C6" s="52">
        <v>0</v>
      </c>
      <c r="D6" s="52">
        <v>1.2</v>
      </c>
      <c r="E6" s="52">
        <v>1.6</v>
      </c>
      <c r="F6" s="52">
        <v>1.6</v>
      </c>
      <c r="G6" s="52">
        <v>2</v>
      </c>
      <c r="H6" s="52">
        <v>2</v>
      </c>
      <c r="I6" s="52">
        <v>2</v>
      </c>
    </row>
    <row r="7" spans="1:9" x14ac:dyDescent="0.25">
      <c r="A7" s="1">
        <f xml:space="preserve"> ROW( slr_cm[[#This Row],[row_id]] ) - ROW( slr_cm[[#Headers],[row_id]] )</f>
        <v>6</v>
      </c>
      <c r="B7" s="50">
        <v>2005</v>
      </c>
      <c r="C7" s="52">
        <v>0</v>
      </c>
      <c r="D7" s="52">
        <v>1.5</v>
      </c>
      <c r="E7" s="52">
        <v>2</v>
      </c>
      <c r="F7" s="52">
        <v>2</v>
      </c>
      <c r="G7" s="52">
        <v>2.5</v>
      </c>
      <c r="H7" s="52">
        <v>2.5</v>
      </c>
      <c r="I7" s="52">
        <v>2.5</v>
      </c>
    </row>
    <row r="8" spans="1:9" x14ac:dyDescent="0.25">
      <c r="A8" s="1">
        <f xml:space="preserve"> ROW( slr_cm[[#This Row],[row_id]] ) - ROW( slr_cm[[#Headers],[row_id]] )</f>
        <v>7</v>
      </c>
      <c r="B8" s="50">
        <v>2006</v>
      </c>
      <c r="C8" s="52">
        <v>0</v>
      </c>
      <c r="D8" s="52">
        <v>1.8</v>
      </c>
      <c r="E8" s="52">
        <v>2.4</v>
      </c>
      <c r="F8" s="52">
        <v>2.4</v>
      </c>
      <c r="G8" s="52">
        <v>3</v>
      </c>
      <c r="H8" s="52">
        <v>3</v>
      </c>
      <c r="I8" s="52">
        <v>3</v>
      </c>
    </row>
    <row r="9" spans="1:9" x14ac:dyDescent="0.25">
      <c r="A9" s="1">
        <f xml:space="preserve"> ROW( slr_cm[[#This Row],[row_id]] ) - ROW( slr_cm[[#Headers],[row_id]] )</f>
        <v>8</v>
      </c>
      <c r="B9" s="50">
        <v>2007</v>
      </c>
      <c r="C9" s="52">
        <v>0</v>
      </c>
      <c r="D9" s="52">
        <v>2.1</v>
      </c>
      <c r="E9" s="52">
        <v>2.8</v>
      </c>
      <c r="F9" s="52">
        <v>2.8</v>
      </c>
      <c r="G9" s="52">
        <v>3.5</v>
      </c>
      <c r="H9" s="52">
        <v>3.5</v>
      </c>
      <c r="I9" s="52">
        <v>3.5</v>
      </c>
    </row>
    <row r="10" spans="1:9" x14ac:dyDescent="0.25">
      <c r="A10" s="1">
        <f xml:space="preserve"> ROW( slr_cm[[#This Row],[row_id]] ) - ROW( slr_cm[[#Headers],[row_id]] )</f>
        <v>9</v>
      </c>
      <c r="B10" s="50">
        <v>2008</v>
      </c>
      <c r="C10" s="52">
        <v>0</v>
      </c>
      <c r="D10" s="52">
        <v>2.4</v>
      </c>
      <c r="E10" s="52">
        <v>3.2</v>
      </c>
      <c r="F10" s="52">
        <v>3.2</v>
      </c>
      <c r="G10" s="52">
        <v>4</v>
      </c>
      <c r="H10" s="52">
        <v>4</v>
      </c>
      <c r="I10" s="52">
        <v>4</v>
      </c>
    </row>
    <row r="11" spans="1:9" x14ac:dyDescent="0.25">
      <c r="A11" s="1">
        <f xml:space="preserve"> ROW( slr_cm[[#This Row],[row_id]] ) - ROW( slr_cm[[#Headers],[row_id]] )</f>
        <v>10</v>
      </c>
      <c r="B11" s="50">
        <v>2009</v>
      </c>
      <c r="C11" s="52">
        <v>0</v>
      </c>
      <c r="D11" s="52">
        <v>2.7</v>
      </c>
      <c r="E11" s="52">
        <v>3.6</v>
      </c>
      <c r="F11" s="52">
        <v>3.6</v>
      </c>
      <c r="G11" s="52">
        <v>4.5</v>
      </c>
      <c r="H11" s="52">
        <v>4.5</v>
      </c>
      <c r="I11" s="52">
        <v>4.5</v>
      </c>
    </row>
    <row r="12" spans="1:9" x14ac:dyDescent="0.25">
      <c r="A12" s="1">
        <f xml:space="preserve"> ROW( slr_cm[[#This Row],[row_id]] ) - ROW( slr_cm[[#Headers],[row_id]] )</f>
        <v>11</v>
      </c>
      <c r="B12" s="50">
        <v>2010</v>
      </c>
      <c r="C12" s="52">
        <v>0</v>
      </c>
      <c r="D12" s="52">
        <v>3</v>
      </c>
      <c r="E12" s="52">
        <v>4</v>
      </c>
      <c r="F12" s="52">
        <v>4</v>
      </c>
      <c r="G12" s="52">
        <v>5</v>
      </c>
      <c r="H12" s="52">
        <v>5</v>
      </c>
      <c r="I12" s="52">
        <v>5</v>
      </c>
    </row>
    <row r="13" spans="1:9" x14ac:dyDescent="0.25">
      <c r="A13" s="1">
        <f xml:space="preserve"> ROW( slr_cm[[#This Row],[row_id]] ) - ROW( slr_cm[[#Headers],[row_id]] )</f>
        <v>12</v>
      </c>
      <c r="B13" s="50">
        <v>2011</v>
      </c>
      <c r="C13" s="52">
        <v>0</v>
      </c>
      <c r="D13" s="52">
        <v>3.3</v>
      </c>
      <c r="E13" s="52">
        <v>4.4000000000000004</v>
      </c>
      <c r="F13" s="52">
        <v>4.5999999999999996</v>
      </c>
      <c r="G13" s="52">
        <v>5.5</v>
      </c>
      <c r="H13" s="52">
        <v>5.6</v>
      </c>
      <c r="I13" s="52">
        <v>5.6</v>
      </c>
    </row>
    <row r="14" spans="1:9" x14ac:dyDescent="0.25">
      <c r="A14" s="1">
        <f xml:space="preserve"> ROW( slr_cm[[#This Row],[row_id]] ) - ROW( slr_cm[[#Headers],[row_id]] )</f>
        <v>13</v>
      </c>
      <c r="B14" s="50">
        <v>2012</v>
      </c>
      <c r="C14" s="52">
        <v>0</v>
      </c>
      <c r="D14" s="52">
        <v>3.6</v>
      </c>
      <c r="E14" s="52">
        <v>4.8</v>
      </c>
      <c r="F14" s="52">
        <v>5.2</v>
      </c>
      <c r="G14" s="52">
        <v>6</v>
      </c>
      <c r="H14" s="52">
        <v>6.2</v>
      </c>
      <c r="I14" s="52">
        <v>6.2</v>
      </c>
    </row>
    <row r="15" spans="1:9" x14ac:dyDescent="0.25">
      <c r="A15" s="1">
        <f xml:space="preserve"> ROW( slr_cm[[#This Row],[row_id]] ) - ROW( slr_cm[[#Headers],[row_id]] )</f>
        <v>14</v>
      </c>
      <c r="B15" s="50">
        <v>2013</v>
      </c>
      <c r="C15" s="52">
        <v>0</v>
      </c>
      <c r="D15" s="52">
        <v>3.9</v>
      </c>
      <c r="E15" s="52">
        <v>5.2</v>
      </c>
      <c r="F15" s="52">
        <v>5.8</v>
      </c>
      <c r="G15" s="52">
        <v>6.5</v>
      </c>
      <c r="H15" s="52">
        <v>6.8</v>
      </c>
      <c r="I15" s="52">
        <v>6.8</v>
      </c>
    </row>
    <row r="16" spans="1:9" x14ac:dyDescent="0.25">
      <c r="A16" s="1">
        <f xml:space="preserve"> ROW( slr_cm[[#This Row],[row_id]] ) - ROW( slr_cm[[#Headers],[row_id]] )</f>
        <v>15</v>
      </c>
      <c r="B16" s="50">
        <v>2014</v>
      </c>
      <c r="C16" s="52">
        <v>0</v>
      </c>
      <c r="D16" s="52">
        <v>4.2</v>
      </c>
      <c r="E16" s="52">
        <v>5.6</v>
      </c>
      <c r="F16" s="52">
        <v>6.4</v>
      </c>
      <c r="G16" s="52">
        <v>7</v>
      </c>
      <c r="H16" s="52">
        <v>7.4</v>
      </c>
      <c r="I16" s="52">
        <v>7.4</v>
      </c>
    </row>
    <row r="17" spans="1:9" x14ac:dyDescent="0.25">
      <c r="A17" s="1">
        <f xml:space="preserve"> ROW( slr_cm[[#This Row],[row_id]] ) - ROW( slr_cm[[#Headers],[row_id]] )</f>
        <v>16</v>
      </c>
      <c r="B17" s="50">
        <v>2015</v>
      </c>
      <c r="C17" s="52">
        <v>0</v>
      </c>
      <c r="D17" s="52">
        <v>4.5</v>
      </c>
      <c r="E17" s="52">
        <v>6</v>
      </c>
      <c r="F17" s="52">
        <v>7</v>
      </c>
      <c r="G17" s="52">
        <v>7.5</v>
      </c>
      <c r="H17" s="52">
        <v>8</v>
      </c>
      <c r="I17" s="52">
        <v>8</v>
      </c>
    </row>
    <row r="18" spans="1:9" x14ac:dyDescent="0.25">
      <c r="A18" s="1">
        <f xml:space="preserve"> ROW( slr_cm[[#This Row],[row_id]] ) - ROW( slr_cm[[#Headers],[row_id]] )</f>
        <v>17</v>
      </c>
      <c r="B18" s="50">
        <v>2016</v>
      </c>
      <c r="C18" s="52">
        <v>0</v>
      </c>
      <c r="D18" s="52">
        <v>4.8</v>
      </c>
      <c r="E18" s="52">
        <v>6.4</v>
      </c>
      <c r="F18" s="52">
        <v>7.6</v>
      </c>
      <c r="G18" s="52">
        <v>8</v>
      </c>
      <c r="H18" s="52">
        <v>8.6</v>
      </c>
      <c r="I18" s="52">
        <v>8.6</v>
      </c>
    </row>
    <row r="19" spans="1:9" x14ac:dyDescent="0.25">
      <c r="A19" s="1">
        <f xml:space="preserve"> ROW( slr_cm[[#This Row],[row_id]] ) - ROW( slr_cm[[#Headers],[row_id]] )</f>
        <v>18</v>
      </c>
      <c r="B19" s="50">
        <v>2017</v>
      </c>
      <c r="C19" s="52">
        <v>0</v>
      </c>
      <c r="D19" s="52">
        <v>5.0999999999999996</v>
      </c>
      <c r="E19" s="52">
        <v>6.8</v>
      </c>
      <c r="F19" s="52">
        <v>8.1999999999999993</v>
      </c>
      <c r="G19" s="52">
        <v>8.5</v>
      </c>
      <c r="H19" s="52">
        <v>9.1999999999999993</v>
      </c>
      <c r="I19" s="52">
        <v>9.1999999999999993</v>
      </c>
    </row>
    <row r="20" spans="1:9" x14ac:dyDescent="0.25">
      <c r="A20" s="1">
        <f xml:space="preserve"> ROW( slr_cm[[#This Row],[row_id]] ) - ROW( slr_cm[[#Headers],[row_id]] )</f>
        <v>19</v>
      </c>
      <c r="B20" s="50">
        <v>2018</v>
      </c>
      <c r="C20" s="52">
        <v>0</v>
      </c>
      <c r="D20" s="52">
        <v>5.4</v>
      </c>
      <c r="E20" s="52">
        <v>7.2</v>
      </c>
      <c r="F20" s="52">
        <v>8.8000000000000007</v>
      </c>
      <c r="G20" s="52">
        <v>9</v>
      </c>
      <c r="H20" s="52">
        <v>9.8000000000000007</v>
      </c>
      <c r="I20" s="52">
        <v>9.8000000000000007</v>
      </c>
    </row>
    <row r="21" spans="1:9" x14ac:dyDescent="0.25">
      <c r="A21" s="1">
        <f xml:space="preserve"> ROW( slr_cm[[#This Row],[row_id]] ) - ROW( slr_cm[[#Headers],[row_id]] )</f>
        <v>20</v>
      </c>
      <c r="B21" s="50">
        <v>2019</v>
      </c>
      <c r="C21" s="52">
        <v>0</v>
      </c>
      <c r="D21" s="52">
        <v>5.7</v>
      </c>
      <c r="E21" s="52">
        <v>7.6</v>
      </c>
      <c r="F21" s="52">
        <v>9.4</v>
      </c>
      <c r="G21" s="52">
        <v>9.5</v>
      </c>
      <c r="H21" s="52">
        <v>10.4</v>
      </c>
      <c r="I21" s="52">
        <v>10.4</v>
      </c>
    </row>
    <row r="22" spans="1:9" x14ac:dyDescent="0.25">
      <c r="A22" s="1">
        <f xml:space="preserve"> ROW( slr_cm[[#This Row],[row_id]] ) - ROW( slr_cm[[#Headers],[row_id]] )</f>
        <v>21</v>
      </c>
      <c r="B22" s="50">
        <v>2020</v>
      </c>
      <c r="C22" s="52">
        <v>0</v>
      </c>
      <c r="D22" s="52">
        <v>6</v>
      </c>
      <c r="E22" s="52">
        <v>8</v>
      </c>
      <c r="F22" s="52">
        <v>10</v>
      </c>
      <c r="G22" s="52">
        <v>10</v>
      </c>
      <c r="H22" s="52">
        <v>11</v>
      </c>
      <c r="I22" s="52">
        <v>11</v>
      </c>
    </row>
    <row r="23" spans="1:9" x14ac:dyDescent="0.25">
      <c r="A23" s="1">
        <f xml:space="preserve"> ROW( slr_cm[[#This Row],[row_id]] ) - ROW( slr_cm[[#Headers],[row_id]] )</f>
        <v>22</v>
      </c>
      <c r="B23" s="50">
        <v>2021</v>
      </c>
      <c r="C23" s="52">
        <v>0</v>
      </c>
      <c r="D23" s="52">
        <v>6.3</v>
      </c>
      <c r="E23" s="52">
        <v>8.5</v>
      </c>
      <c r="F23" s="52">
        <v>10.6</v>
      </c>
      <c r="G23" s="52">
        <v>10.9</v>
      </c>
      <c r="H23" s="52">
        <v>12</v>
      </c>
      <c r="I23" s="52">
        <v>12.3</v>
      </c>
    </row>
    <row r="24" spans="1:9" x14ac:dyDescent="0.25">
      <c r="A24" s="1">
        <f xml:space="preserve"> ROW( slr_cm[[#This Row],[row_id]] ) - ROW( slr_cm[[#Headers],[row_id]] )</f>
        <v>23</v>
      </c>
      <c r="B24" s="50">
        <v>2022</v>
      </c>
      <c r="C24" s="52">
        <v>0</v>
      </c>
      <c r="D24" s="52">
        <v>6.6</v>
      </c>
      <c r="E24" s="52">
        <v>9</v>
      </c>
      <c r="F24" s="52">
        <v>11.2</v>
      </c>
      <c r="G24" s="52">
        <v>11.8</v>
      </c>
      <c r="H24" s="52">
        <v>13</v>
      </c>
      <c r="I24" s="52">
        <v>13.6</v>
      </c>
    </row>
    <row r="25" spans="1:9" x14ac:dyDescent="0.25">
      <c r="A25" s="1">
        <f xml:space="preserve"> ROW( slr_cm[[#This Row],[row_id]] ) - ROW( slr_cm[[#Headers],[row_id]] )</f>
        <v>24</v>
      </c>
      <c r="B25" s="50">
        <v>2023</v>
      </c>
      <c r="C25" s="52">
        <v>0</v>
      </c>
      <c r="D25" s="52">
        <v>6.9</v>
      </c>
      <c r="E25" s="52">
        <v>9.5</v>
      </c>
      <c r="F25" s="52">
        <v>11.8</v>
      </c>
      <c r="G25" s="52">
        <v>12.7</v>
      </c>
      <c r="H25" s="52">
        <v>14</v>
      </c>
      <c r="I25" s="52">
        <v>14.9</v>
      </c>
    </row>
    <row r="26" spans="1:9" x14ac:dyDescent="0.25">
      <c r="A26" s="1">
        <f xml:space="preserve"> ROW( slr_cm[[#This Row],[row_id]] ) - ROW( slr_cm[[#Headers],[row_id]] )</f>
        <v>25</v>
      </c>
      <c r="B26" s="50">
        <v>2024</v>
      </c>
      <c r="C26" s="52">
        <v>0</v>
      </c>
      <c r="D26" s="52">
        <v>7.2</v>
      </c>
      <c r="E26" s="52">
        <v>10</v>
      </c>
      <c r="F26" s="52">
        <v>12.4</v>
      </c>
      <c r="G26" s="52">
        <v>13.6</v>
      </c>
      <c r="H26" s="52">
        <v>15</v>
      </c>
      <c r="I26" s="52">
        <v>16.2</v>
      </c>
    </row>
    <row r="27" spans="1:9" x14ac:dyDescent="0.25">
      <c r="A27" s="1">
        <f xml:space="preserve"> ROW( slr_cm[[#This Row],[row_id]] ) - ROW( slr_cm[[#Headers],[row_id]] )</f>
        <v>26</v>
      </c>
      <c r="B27" s="50">
        <v>2025</v>
      </c>
      <c r="C27" s="52">
        <v>0</v>
      </c>
      <c r="D27" s="52">
        <v>7.5</v>
      </c>
      <c r="E27" s="52">
        <v>10.5</v>
      </c>
      <c r="F27" s="52">
        <v>13</v>
      </c>
      <c r="G27" s="52">
        <v>14.5</v>
      </c>
      <c r="H27" s="52">
        <v>16</v>
      </c>
      <c r="I27" s="52">
        <v>17.5</v>
      </c>
    </row>
    <row r="28" spans="1:9" x14ac:dyDescent="0.25">
      <c r="A28" s="1">
        <f xml:space="preserve"> ROW( slr_cm[[#This Row],[row_id]] ) - ROW( slr_cm[[#Headers],[row_id]] )</f>
        <v>27</v>
      </c>
      <c r="B28" s="50">
        <v>2026</v>
      </c>
      <c r="C28" s="52">
        <v>0</v>
      </c>
      <c r="D28" s="52">
        <v>7.8</v>
      </c>
      <c r="E28" s="52">
        <v>11</v>
      </c>
      <c r="F28" s="52">
        <v>13.6</v>
      </c>
      <c r="G28" s="52">
        <v>15.4</v>
      </c>
      <c r="H28" s="52">
        <v>17</v>
      </c>
      <c r="I28" s="52">
        <v>18.8</v>
      </c>
    </row>
    <row r="29" spans="1:9" x14ac:dyDescent="0.25">
      <c r="A29" s="1">
        <f xml:space="preserve"> ROW( slr_cm[[#This Row],[row_id]] ) - ROW( slr_cm[[#Headers],[row_id]] )</f>
        <v>28</v>
      </c>
      <c r="B29" s="50">
        <v>2027</v>
      </c>
      <c r="C29" s="52">
        <v>0</v>
      </c>
      <c r="D29" s="52">
        <v>8.1</v>
      </c>
      <c r="E29" s="52">
        <v>11.5</v>
      </c>
      <c r="F29" s="52">
        <v>14.2</v>
      </c>
      <c r="G29" s="52">
        <v>16.3</v>
      </c>
      <c r="H29" s="52">
        <v>18</v>
      </c>
      <c r="I29" s="52">
        <v>20.100000000000001</v>
      </c>
    </row>
    <row r="30" spans="1:9" x14ac:dyDescent="0.25">
      <c r="A30" s="1">
        <f xml:space="preserve"> ROW( slr_cm[[#This Row],[row_id]] ) - ROW( slr_cm[[#Headers],[row_id]] )</f>
        <v>29</v>
      </c>
      <c r="B30" s="50">
        <v>2028</v>
      </c>
      <c r="C30" s="52">
        <v>0</v>
      </c>
      <c r="D30" s="52">
        <v>8.4</v>
      </c>
      <c r="E30" s="52">
        <v>12</v>
      </c>
      <c r="F30" s="52">
        <v>14.8</v>
      </c>
      <c r="G30" s="52">
        <v>17.2</v>
      </c>
      <c r="H30" s="52">
        <v>19</v>
      </c>
      <c r="I30" s="52">
        <v>21.4</v>
      </c>
    </row>
    <row r="31" spans="1:9" x14ac:dyDescent="0.25">
      <c r="A31" s="1">
        <f xml:space="preserve"> ROW( slr_cm[[#This Row],[row_id]] ) - ROW( slr_cm[[#Headers],[row_id]] )</f>
        <v>30</v>
      </c>
      <c r="B31" s="50">
        <v>2029</v>
      </c>
      <c r="C31" s="52">
        <v>0</v>
      </c>
      <c r="D31" s="52">
        <v>8.6999999999999993</v>
      </c>
      <c r="E31" s="52">
        <v>12.5</v>
      </c>
      <c r="F31" s="52">
        <v>15.4</v>
      </c>
      <c r="G31" s="52">
        <v>18.100000000000001</v>
      </c>
      <c r="H31" s="52">
        <v>20</v>
      </c>
      <c r="I31" s="52">
        <v>22.7</v>
      </c>
    </row>
    <row r="32" spans="1:9" x14ac:dyDescent="0.25">
      <c r="A32" s="1">
        <f xml:space="preserve"> ROW( slr_cm[[#This Row],[row_id]] ) - ROW( slr_cm[[#Headers],[row_id]] )</f>
        <v>31</v>
      </c>
      <c r="B32" s="50">
        <v>2030</v>
      </c>
      <c r="C32" s="52">
        <v>0</v>
      </c>
      <c r="D32" s="52">
        <v>9</v>
      </c>
      <c r="E32" s="52">
        <v>13</v>
      </c>
      <c r="F32" s="52">
        <v>16</v>
      </c>
      <c r="G32" s="52">
        <v>19</v>
      </c>
      <c r="H32" s="52">
        <v>21</v>
      </c>
      <c r="I32" s="52">
        <v>24</v>
      </c>
    </row>
    <row r="33" spans="1:9" x14ac:dyDescent="0.25">
      <c r="A33" s="1">
        <f xml:space="preserve"> ROW( slr_cm[[#This Row],[row_id]] ) - ROW( slr_cm[[#Headers],[row_id]] )</f>
        <v>32</v>
      </c>
      <c r="B33" s="50">
        <v>2031</v>
      </c>
      <c r="C33" s="52">
        <v>0</v>
      </c>
      <c r="D33" s="52">
        <v>9.4</v>
      </c>
      <c r="E33" s="52">
        <v>13.5</v>
      </c>
      <c r="F33" s="52">
        <v>16.899999999999999</v>
      </c>
      <c r="G33" s="52">
        <v>20.100000000000001</v>
      </c>
      <c r="H33" s="52">
        <v>22.5</v>
      </c>
      <c r="I33" s="52">
        <v>25.7</v>
      </c>
    </row>
    <row r="34" spans="1:9" x14ac:dyDescent="0.25">
      <c r="A34" s="1">
        <f xml:space="preserve"> ROW( slr_cm[[#This Row],[row_id]] ) - ROW( slr_cm[[#Headers],[row_id]] )</f>
        <v>33</v>
      </c>
      <c r="B34" s="50">
        <v>2032</v>
      </c>
      <c r="C34" s="52">
        <v>0</v>
      </c>
      <c r="D34" s="52">
        <v>9.8000000000000007</v>
      </c>
      <c r="E34" s="52">
        <v>14</v>
      </c>
      <c r="F34" s="52">
        <v>17.8</v>
      </c>
      <c r="G34" s="52">
        <v>21.2</v>
      </c>
      <c r="H34" s="52">
        <v>24</v>
      </c>
      <c r="I34" s="52">
        <v>27.4</v>
      </c>
    </row>
    <row r="35" spans="1:9" x14ac:dyDescent="0.25">
      <c r="A35" s="1">
        <f xml:space="preserve"> ROW( slr_cm[[#This Row],[row_id]] ) - ROW( slr_cm[[#Headers],[row_id]] )</f>
        <v>34</v>
      </c>
      <c r="B35" s="50">
        <v>2033</v>
      </c>
      <c r="C35" s="52">
        <v>0</v>
      </c>
      <c r="D35" s="52">
        <v>10.199999999999999</v>
      </c>
      <c r="E35" s="52">
        <v>14.5</v>
      </c>
      <c r="F35" s="52">
        <v>18.7</v>
      </c>
      <c r="G35" s="52">
        <v>22.3</v>
      </c>
      <c r="H35" s="52">
        <v>25.5</v>
      </c>
      <c r="I35" s="52">
        <v>29.1</v>
      </c>
    </row>
    <row r="36" spans="1:9" x14ac:dyDescent="0.25">
      <c r="A36" s="1">
        <f xml:space="preserve"> ROW( slr_cm[[#This Row],[row_id]] ) - ROW( slr_cm[[#Headers],[row_id]] )</f>
        <v>35</v>
      </c>
      <c r="B36" s="50">
        <v>2034</v>
      </c>
      <c r="C36" s="52">
        <v>0</v>
      </c>
      <c r="D36" s="52">
        <v>10.6</v>
      </c>
      <c r="E36" s="52">
        <v>15</v>
      </c>
      <c r="F36" s="52">
        <v>19.600000000000001</v>
      </c>
      <c r="G36" s="52">
        <v>23.4</v>
      </c>
      <c r="H36" s="52">
        <v>27</v>
      </c>
      <c r="I36" s="52">
        <v>30.8</v>
      </c>
    </row>
    <row r="37" spans="1:9" x14ac:dyDescent="0.25">
      <c r="A37" s="1">
        <f xml:space="preserve"> ROW( slr_cm[[#This Row],[row_id]] ) - ROW( slr_cm[[#Headers],[row_id]] )</f>
        <v>36</v>
      </c>
      <c r="B37" s="50">
        <v>2035</v>
      </c>
      <c r="C37" s="52">
        <v>0</v>
      </c>
      <c r="D37" s="52">
        <v>11</v>
      </c>
      <c r="E37" s="52">
        <v>15.5</v>
      </c>
      <c r="F37" s="52">
        <v>20.5</v>
      </c>
      <c r="G37" s="52">
        <v>24.5</v>
      </c>
      <c r="H37" s="52">
        <v>28.5</v>
      </c>
      <c r="I37" s="52">
        <v>32.5</v>
      </c>
    </row>
    <row r="38" spans="1:9" x14ac:dyDescent="0.25">
      <c r="A38" s="1">
        <f xml:space="preserve"> ROW( slr_cm[[#This Row],[row_id]] ) - ROW( slr_cm[[#Headers],[row_id]] )</f>
        <v>37</v>
      </c>
      <c r="B38" s="50">
        <v>2036</v>
      </c>
      <c r="C38" s="52">
        <v>0</v>
      </c>
      <c r="D38" s="52">
        <v>11.4</v>
      </c>
      <c r="E38" s="52">
        <v>16</v>
      </c>
      <c r="F38" s="52">
        <v>21.4</v>
      </c>
      <c r="G38" s="52">
        <v>25.6</v>
      </c>
      <c r="H38" s="52">
        <v>30</v>
      </c>
      <c r="I38" s="52">
        <v>34.200000000000003</v>
      </c>
    </row>
    <row r="39" spans="1:9" x14ac:dyDescent="0.25">
      <c r="A39" s="1">
        <f xml:space="preserve"> ROW( slr_cm[[#This Row],[row_id]] ) - ROW( slr_cm[[#Headers],[row_id]] )</f>
        <v>38</v>
      </c>
      <c r="B39" s="50">
        <v>2037</v>
      </c>
      <c r="C39" s="52">
        <v>0</v>
      </c>
      <c r="D39" s="52">
        <v>11.8</v>
      </c>
      <c r="E39" s="52">
        <v>16.5</v>
      </c>
      <c r="F39" s="52">
        <v>22.3</v>
      </c>
      <c r="G39" s="52">
        <v>26.7</v>
      </c>
      <c r="H39" s="52">
        <v>31.5</v>
      </c>
      <c r="I39" s="52">
        <v>35.9</v>
      </c>
    </row>
    <row r="40" spans="1:9" x14ac:dyDescent="0.25">
      <c r="A40" s="1">
        <f xml:space="preserve"> ROW( slr_cm[[#This Row],[row_id]] ) - ROW( slr_cm[[#Headers],[row_id]] )</f>
        <v>39</v>
      </c>
      <c r="B40" s="50">
        <v>2038</v>
      </c>
      <c r="C40" s="52">
        <v>0</v>
      </c>
      <c r="D40" s="52">
        <v>12.2</v>
      </c>
      <c r="E40" s="52">
        <v>17</v>
      </c>
      <c r="F40" s="52">
        <v>23.2</v>
      </c>
      <c r="G40" s="52">
        <v>27.8</v>
      </c>
      <c r="H40" s="52">
        <v>33</v>
      </c>
      <c r="I40" s="52">
        <v>37.6</v>
      </c>
    </row>
    <row r="41" spans="1:9" x14ac:dyDescent="0.25">
      <c r="A41" s="1">
        <f xml:space="preserve"> ROW( slr_cm[[#This Row],[row_id]] ) - ROW( slr_cm[[#Headers],[row_id]] )</f>
        <v>40</v>
      </c>
      <c r="B41" s="50">
        <v>2039</v>
      </c>
      <c r="C41" s="52">
        <v>0</v>
      </c>
      <c r="D41" s="52">
        <v>12.6</v>
      </c>
      <c r="E41" s="52">
        <v>17.5</v>
      </c>
      <c r="F41" s="52">
        <v>24.1</v>
      </c>
      <c r="G41" s="52">
        <v>28.9</v>
      </c>
      <c r="H41" s="52">
        <v>34.5</v>
      </c>
      <c r="I41" s="52">
        <v>39.299999999999997</v>
      </c>
    </row>
    <row r="42" spans="1:9" x14ac:dyDescent="0.25">
      <c r="A42" s="1">
        <f xml:space="preserve"> ROW( slr_cm[[#This Row],[row_id]] ) - ROW( slr_cm[[#Headers],[row_id]] )</f>
        <v>41</v>
      </c>
      <c r="B42" s="50">
        <v>2040</v>
      </c>
      <c r="C42" s="52">
        <v>0</v>
      </c>
      <c r="D42" s="52">
        <v>13</v>
      </c>
      <c r="E42" s="52">
        <v>18</v>
      </c>
      <c r="F42" s="52">
        <v>25</v>
      </c>
      <c r="G42" s="52">
        <v>30</v>
      </c>
      <c r="H42" s="52">
        <v>36</v>
      </c>
      <c r="I42" s="52">
        <v>41</v>
      </c>
    </row>
    <row r="43" spans="1:9" x14ac:dyDescent="0.25">
      <c r="A43" s="1">
        <f xml:space="preserve"> ROW( slr_cm[[#This Row],[row_id]] ) - ROW( slr_cm[[#Headers],[row_id]] )</f>
        <v>42</v>
      </c>
      <c r="B43" s="50">
        <v>2041</v>
      </c>
      <c r="C43" s="52">
        <v>0</v>
      </c>
      <c r="D43" s="52">
        <v>13.3</v>
      </c>
      <c r="E43" s="52">
        <v>18.600000000000001</v>
      </c>
      <c r="F43" s="52">
        <v>25.9</v>
      </c>
      <c r="G43" s="52">
        <v>31.4</v>
      </c>
      <c r="H43" s="52">
        <v>37.799999999999997</v>
      </c>
      <c r="I43" s="52">
        <v>43.2</v>
      </c>
    </row>
    <row r="44" spans="1:9" x14ac:dyDescent="0.25">
      <c r="A44" s="1">
        <f xml:space="preserve"> ROW( slr_cm[[#This Row],[row_id]] ) - ROW( slr_cm[[#Headers],[row_id]] )</f>
        <v>43</v>
      </c>
      <c r="B44" s="50">
        <v>2042</v>
      </c>
      <c r="C44" s="52">
        <v>0</v>
      </c>
      <c r="D44" s="52">
        <v>13.6</v>
      </c>
      <c r="E44" s="52">
        <v>19.2</v>
      </c>
      <c r="F44" s="52">
        <v>26.8</v>
      </c>
      <c r="G44" s="52">
        <v>32.799999999999997</v>
      </c>
      <c r="H44" s="52">
        <v>39.6</v>
      </c>
      <c r="I44" s="52">
        <v>45.4</v>
      </c>
    </row>
    <row r="45" spans="1:9" x14ac:dyDescent="0.25">
      <c r="A45" s="1">
        <f xml:space="preserve"> ROW( slr_cm[[#This Row],[row_id]] ) - ROW( slr_cm[[#Headers],[row_id]] )</f>
        <v>44</v>
      </c>
      <c r="B45" s="50">
        <v>2043</v>
      </c>
      <c r="C45" s="52">
        <v>0</v>
      </c>
      <c r="D45" s="52">
        <v>13.9</v>
      </c>
      <c r="E45" s="52">
        <v>19.8</v>
      </c>
      <c r="F45" s="52">
        <v>27.7</v>
      </c>
      <c r="G45" s="52">
        <v>34.200000000000003</v>
      </c>
      <c r="H45" s="52">
        <v>41.4</v>
      </c>
      <c r="I45" s="52">
        <v>47.6</v>
      </c>
    </row>
    <row r="46" spans="1:9" x14ac:dyDescent="0.25">
      <c r="A46" s="1">
        <f xml:space="preserve"> ROW( slr_cm[[#This Row],[row_id]] ) - ROW( slr_cm[[#Headers],[row_id]] )</f>
        <v>45</v>
      </c>
      <c r="B46" s="50">
        <v>2044</v>
      </c>
      <c r="C46" s="52">
        <v>0</v>
      </c>
      <c r="D46" s="52">
        <v>14.2</v>
      </c>
      <c r="E46" s="52">
        <v>20.399999999999999</v>
      </c>
      <c r="F46" s="52">
        <v>28.6</v>
      </c>
      <c r="G46" s="52">
        <v>35.6</v>
      </c>
      <c r="H46" s="52">
        <v>43.2</v>
      </c>
      <c r="I46" s="52">
        <v>49.8</v>
      </c>
    </row>
    <row r="47" spans="1:9" x14ac:dyDescent="0.25">
      <c r="A47" s="1">
        <f xml:space="preserve"> ROW( slr_cm[[#This Row],[row_id]] ) - ROW( slr_cm[[#Headers],[row_id]] )</f>
        <v>46</v>
      </c>
      <c r="B47" s="50">
        <v>2045</v>
      </c>
      <c r="C47" s="52">
        <v>0</v>
      </c>
      <c r="D47" s="52">
        <v>14.5</v>
      </c>
      <c r="E47" s="52">
        <v>21</v>
      </c>
      <c r="F47" s="52">
        <v>29.5</v>
      </c>
      <c r="G47" s="52">
        <v>37</v>
      </c>
      <c r="H47" s="52">
        <v>45</v>
      </c>
      <c r="I47" s="52">
        <v>52</v>
      </c>
    </row>
    <row r="48" spans="1:9" x14ac:dyDescent="0.25">
      <c r="A48" s="1">
        <f xml:space="preserve"> ROW( slr_cm[[#This Row],[row_id]] ) - ROW( slr_cm[[#Headers],[row_id]] )</f>
        <v>47</v>
      </c>
      <c r="B48" s="50">
        <v>2046</v>
      </c>
      <c r="C48" s="52">
        <v>0</v>
      </c>
      <c r="D48" s="52">
        <v>14.8</v>
      </c>
      <c r="E48" s="52">
        <v>21.6</v>
      </c>
      <c r="F48" s="52">
        <v>30.4</v>
      </c>
      <c r="G48" s="52">
        <v>38.4</v>
      </c>
      <c r="H48" s="52">
        <v>46.8</v>
      </c>
      <c r="I48" s="52">
        <v>54.2</v>
      </c>
    </row>
    <row r="49" spans="1:9" x14ac:dyDescent="0.25">
      <c r="A49" s="1">
        <f xml:space="preserve"> ROW( slr_cm[[#This Row],[row_id]] ) - ROW( slr_cm[[#Headers],[row_id]] )</f>
        <v>48</v>
      </c>
      <c r="B49" s="50">
        <v>2047</v>
      </c>
      <c r="C49" s="52">
        <v>0</v>
      </c>
      <c r="D49" s="52">
        <v>15.1</v>
      </c>
      <c r="E49" s="52">
        <v>22.2</v>
      </c>
      <c r="F49" s="52">
        <v>31.3</v>
      </c>
      <c r="G49" s="52">
        <v>39.799999999999997</v>
      </c>
      <c r="H49" s="52">
        <v>48.6</v>
      </c>
      <c r="I49" s="52">
        <v>56.4</v>
      </c>
    </row>
    <row r="50" spans="1:9" x14ac:dyDescent="0.25">
      <c r="A50" s="1">
        <f xml:space="preserve"> ROW( slr_cm[[#This Row],[row_id]] ) - ROW( slr_cm[[#Headers],[row_id]] )</f>
        <v>49</v>
      </c>
      <c r="B50" s="50">
        <v>2048</v>
      </c>
      <c r="C50" s="52">
        <v>0</v>
      </c>
      <c r="D50" s="52">
        <v>15.4</v>
      </c>
      <c r="E50" s="52">
        <v>22.8</v>
      </c>
      <c r="F50" s="52">
        <v>32.200000000000003</v>
      </c>
      <c r="G50" s="52">
        <v>41.2</v>
      </c>
      <c r="H50" s="52">
        <v>50.4</v>
      </c>
      <c r="I50" s="52">
        <v>58.6</v>
      </c>
    </row>
    <row r="51" spans="1:9" x14ac:dyDescent="0.25">
      <c r="A51" s="1">
        <f xml:space="preserve"> ROW( slr_cm[[#This Row],[row_id]] ) - ROW( slr_cm[[#Headers],[row_id]] )</f>
        <v>50</v>
      </c>
      <c r="B51" s="50">
        <v>2049</v>
      </c>
      <c r="C51" s="52">
        <v>0</v>
      </c>
      <c r="D51" s="52">
        <v>15.7</v>
      </c>
      <c r="E51" s="52">
        <v>23.4</v>
      </c>
      <c r="F51" s="52">
        <v>33.1</v>
      </c>
      <c r="G51" s="52">
        <v>42.6</v>
      </c>
      <c r="H51" s="52">
        <v>52.2</v>
      </c>
      <c r="I51" s="52">
        <v>60.8</v>
      </c>
    </row>
    <row r="52" spans="1:9" x14ac:dyDescent="0.25">
      <c r="A52" s="1">
        <f xml:space="preserve"> ROW( slr_cm[[#This Row],[row_id]] ) - ROW( slr_cm[[#Headers],[row_id]] )</f>
        <v>51</v>
      </c>
      <c r="B52" s="50">
        <v>2050</v>
      </c>
      <c r="C52" s="52">
        <v>0</v>
      </c>
      <c r="D52" s="52">
        <v>16</v>
      </c>
      <c r="E52" s="52">
        <v>24</v>
      </c>
      <c r="F52" s="52">
        <v>34</v>
      </c>
      <c r="G52" s="52">
        <v>44</v>
      </c>
      <c r="H52" s="52">
        <v>54</v>
      </c>
      <c r="I52" s="52">
        <v>63</v>
      </c>
    </row>
    <row r="53" spans="1:9" x14ac:dyDescent="0.25">
      <c r="A53" s="1">
        <f xml:space="preserve"> ROW( slr_cm[[#This Row],[row_id]] ) - ROW( slr_cm[[#Headers],[row_id]] )</f>
        <v>52</v>
      </c>
      <c r="B53" s="50">
        <v>2051</v>
      </c>
      <c r="C53" s="52">
        <v>0</v>
      </c>
      <c r="D53" s="52">
        <v>16.3</v>
      </c>
      <c r="E53" s="52">
        <v>24.5</v>
      </c>
      <c r="F53" s="52">
        <v>35.1</v>
      </c>
      <c r="G53" s="52">
        <v>45.6</v>
      </c>
      <c r="H53" s="52">
        <v>56.3</v>
      </c>
      <c r="I53" s="52">
        <v>65.7</v>
      </c>
    </row>
    <row r="54" spans="1:9" x14ac:dyDescent="0.25">
      <c r="A54" s="1">
        <f xml:space="preserve"> ROW( slr_cm[[#This Row],[row_id]] ) - ROW( slr_cm[[#Headers],[row_id]] )</f>
        <v>53</v>
      </c>
      <c r="B54" s="50">
        <v>2052</v>
      </c>
      <c r="C54" s="52">
        <v>0</v>
      </c>
      <c r="D54" s="52">
        <v>16.600000000000001</v>
      </c>
      <c r="E54" s="52">
        <v>25</v>
      </c>
      <c r="F54" s="52">
        <v>36.200000000000003</v>
      </c>
      <c r="G54" s="52">
        <v>47.2</v>
      </c>
      <c r="H54" s="52">
        <v>58.6</v>
      </c>
      <c r="I54" s="52">
        <v>68.400000000000006</v>
      </c>
    </row>
    <row r="55" spans="1:9" x14ac:dyDescent="0.25">
      <c r="A55" s="1">
        <f xml:space="preserve"> ROW( slr_cm[[#This Row],[row_id]] ) - ROW( slr_cm[[#Headers],[row_id]] )</f>
        <v>54</v>
      </c>
      <c r="B55" s="50">
        <v>2053</v>
      </c>
      <c r="C55" s="52">
        <v>0</v>
      </c>
      <c r="D55" s="52">
        <v>16.899999999999999</v>
      </c>
      <c r="E55" s="52">
        <v>25.5</v>
      </c>
      <c r="F55" s="52">
        <v>37.299999999999997</v>
      </c>
      <c r="G55" s="52">
        <v>48.8</v>
      </c>
      <c r="H55" s="52">
        <v>60.9</v>
      </c>
      <c r="I55" s="52">
        <v>71.099999999999994</v>
      </c>
    </row>
    <row r="56" spans="1:9" x14ac:dyDescent="0.25">
      <c r="A56" s="1">
        <f xml:space="preserve"> ROW( slr_cm[[#This Row],[row_id]] ) - ROW( slr_cm[[#Headers],[row_id]] )</f>
        <v>55</v>
      </c>
      <c r="B56" s="50">
        <v>2054</v>
      </c>
      <c r="C56" s="52">
        <v>0</v>
      </c>
      <c r="D56" s="52">
        <v>17.2</v>
      </c>
      <c r="E56" s="52">
        <v>26</v>
      </c>
      <c r="F56" s="52">
        <v>38.4</v>
      </c>
      <c r="G56" s="52">
        <v>50.4</v>
      </c>
      <c r="H56" s="52">
        <v>63.2</v>
      </c>
      <c r="I56" s="52">
        <v>73.8</v>
      </c>
    </row>
    <row r="57" spans="1:9" x14ac:dyDescent="0.25">
      <c r="A57" s="1">
        <f xml:space="preserve"> ROW( slr_cm[[#This Row],[row_id]] ) - ROW( slr_cm[[#Headers],[row_id]] )</f>
        <v>56</v>
      </c>
      <c r="B57" s="50">
        <v>2055</v>
      </c>
      <c r="C57" s="52">
        <v>0</v>
      </c>
      <c r="D57" s="52">
        <v>17.5</v>
      </c>
      <c r="E57" s="52">
        <v>26.5</v>
      </c>
      <c r="F57" s="52">
        <v>39.5</v>
      </c>
      <c r="G57" s="52">
        <v>52</v>
      </c>
      <c r="H57" s="52">
        <v>65.5</v>
      </c>
      <c r="I57" s="52">
        <v>76.5</v>
      </c>
    </row>
    <row r="58" spans="1:9" x14ac:dyDescent="0.25">
      <c r="A58" s="1">
        <f xml:space="preserve"> ROW( slr_cm[[#This Row],[row_id]] ) - ROW( slr_cm[[#Headers],[row_id]] )</f>
        <v>57</v>
      </c>
      <c r="B58" s="50">
        <v>2056</v>
      </c>
      <c r="C58" s="52">
        <v>0</v>
      </c>
      <c r="D58" s="52">
        <v>17.8</v>
      </c>
      <c r="E58" s="52">
        <v>27</v>
      </c>
      <c r="F58" s="52">
        <v>40.6</v>
      </c>
      <c r="G58" s="52">
        <v>53.6</v>
      </c>
      <c r="H58" s="52">
        <v>67.8</v>
      </c>
      <c r="I58" s="52">
        <v>79.2</v>
      </c>
    </row>
    <row r="59" spans="1:9" x14ac:dyDescent="0.25">
      <c r="A59" s="1">
        <f xml:space="preserve"> ROW( slr_cm[[#This Row],[row_id]] ) - ROW( slr_cm[[#Headers],[row_id]] )</f>
        <v>58</v>
      </c>
      <c r="B59" s="50">
        <v>2057</v>
      </c>
      <c r="C59" s="52">
        <v>0</v>
      </c>
      <c r="D59" s="52">
        <v>18.100000000000001</v>
      </c>
      <c r="E59" s="52">
        <v>27.5</v>
      </c>
      <c r="F59" s="52">
        <v>41.7</v>
      </c>
      <c r="G59" s="52">
        <v>55.2</v>
      </c>
      <c r="H59" s="52">
        <v>70.099999999999994</v>
      </c>
      <c r="I59" s="52">
        <v>81.900000000000006</v>
      </c>
    </row>
    <row r="60" spans="1:9" x14ac:dyDescent="0.25">
      <c r="A60" s="1">
        <f xml:space="preserve"> ROW( slr_cm[[#This Row],[row_id]] ) - ROW( slr_cm[[#Headers],[row_id]] )</f>
        <v>59</v>
      </c>
      <c r="B60" s="50">
        <v>2058</v>
      </c>
      <c r="C60" s="52">
        <v>0</v>
      </c>
      <c r="D60" s="52">
        <v>18.399999999999999</v>
      </c>
      <c r="E60" s="52">
        <v>28</v>
      </c>
      <c r="F60" s="52">
        <v>42.8</v>
      </c>
      <c r="G60" s="52">
        <v>56.8</v>
      </c>
      <c r="H60" s="52">
        <v>72.400000000000006</v>
      </c>
      <c r="I60" s="52">
        <v>84.6</v>
      </c>
    </row>
    <row r="61" spans="1:9" x14ac:dyDescent="0.25">
      <c r="A61" s="1">
        <f xml:space="preserve"> ROW( slr_cm[[#This Row],[row_id]] ) - ROW( slr_cm[[#Headers],[row_id]] )</f>
        <v>60</v>
      </c>
      <c r="B61" s="50">
        <v>2059</v>
      </c>
      <c r="C61" s="52">
        <v>0</v>
      </c>
      <c r="D61" s="52">
        <v>18.7</v>
      </c>
      <c r="E61" s="52">
        <v>28.5</v>
      </c>
      <c r="F61" s="52">
        <v>43.9</v>
      </c>
      <c r="G61" s="52">
        <v>58.4</v>
      </c>
      <c r="H61" s="52">
        <v>74.7</v>
      </c>
      <c r="I61" s="52">
        <v>87.3</v>
      </c>
    </row>
    <row r="62" spans="1:9" x14ac:dyDescent="0.25">
      <c r="A62" s="1">
        <f xml:space="preserve"> ROW( slr_cm[[#This Row],[row_id]] ) - ROW( slr_cm[[#Headers],[row_id]] )</f>
        <v>61</v>
      </c>
      <c r="B62" s="50">
        <v>2060</v>
      </c>
      <c r="C62" s="52">
        <v>0</v>
      </c>
      <c r="D62" s="52">
        <v>19</v>
      </c>
      <c r="E62" s="52">
        <v>29</v>
      </c>
      <c r="F62" s="52">
        <v>45</v>
      </c>
      <c r="G62" s="52">
        <v>60</v>
      </c>
      <c r="H62" s="52">
        <v>77</v>
      </c>
      <c r="I62" s="52">
        <v>90</v>
      </c>
    </row>
    <row r="63" spans="1:9" x14ac:dyDescent="0.25">
      <c r="A63" s="1">
        <f xml:space="preserve"> ROW( slr_cm[[#This Row],[row_id]] ) - ROW( slr_cm[[#Headers],[row_id]] )</f>
        <v>62</v>
      </c>
      <c r="B63" s="50">
        <v>2061</v>
      </c>
      <c r="C63" s="52">
        <v>0</v>
      </c>
      <c r="D63" s="52">
        <v>19.3</v>
      </c>
      <c r="E63" s="52">
        <v>29.6</v>
      </c>
      <c r="F63" s="52">
        <v>46.2</v>
      </c>
      <c r="G63" s="52">
        <v>61.9</v>
      </c>
      <c r="H63" s="52">
        <v>79.3</v>
      </c>
      <c r="I63" s="52">
        <v>93</v>
      </c>
    </row>
    <row r="64" spans="1:9" x14ac:dyDescent="0.25">
      <c r="A64" s="1">
        <f xml:space="preserve"> ROW( slr_cm[[#This Row],[row_id]] ) - ROW( slr_cm[[#Headers],[row_id]] )</f>
        <v>63</v>
      </c>
      <c r="B64" s="50">
        <v>2062</v>
      </c>
      <c r="C64" s="52">
        <v>0</v>
      </c>
      <c r="D64" s="52">
        <v>19.600000000000001</v>
      </c>
      <c r="E64" s="52">
        <v>30.2</v>
      </c>
      <c r="F64" s="52">
        <v>47.4</v>
      </c>
      <c r="G64" s="52">
        <v>63.8</v>
      </c>
      <c r="H64" s="52">
        <v>81.599999999999994</v>
      </c>
      <c r="I64" s="52">
        <v>96</v>
      </c>
    </row>
    <row r="65" spans="1:9" x14ac:dyDescent="0.25">
      <c r="A65" s="1">
        <f xml:space="preserve"> ROW( slr_cm[[#This Row],[row_id]] ) - ROW( slr_cm[[#Headers],[row_id]] )</f>
        <v>64</v>
      </c>
      <c r="B65" s="50">
        <v>2063</v>
      </c>
      <c r="C65" s="52">
        <v>0</v>
      </c>
      <c r="D65" s="52">
        <v>19.899999999999999</v>
      </c>
      <c r="E65" s="52">
        <v>30.8</v>
      </c>
      <c r="F65" s="52">
        <v>48.6</v>
      </c>
      <c r="G65" s="52">
        <v>65.7</v>
      </c>
      <c r="H65" s="52">
        <v>83.9</v>
      </c>
      <c r="I65" s="52">
        <v>99</v>
      </c>
    </row>
    <row r="66" spans="1:9" x14ac:dyDescent="0.25">
      <c r="A66" s="1">
        <f xml:space="preserve"> ROW( slr_cm[[#This Row],[row_id]] ) - ROW( slr_cm[[#Headers],[row_id]] )</f>
        <v>65</v>
      </c>
      <c r="B66" s="50">
        <v>2064</v>
      </c>
      <c r="C66" s="52">
        <v>0</v>
      </c>
      <c r="D66" s="52">
        <v>20.2</v>
      </c>
      <c r="E66" s="52">
        <v>31.4</v>
      </c>
      <c r="F66" s="52">
        <v>49.8</v>
      </c>
      <c r="G66" s="52">
        <v>67.599999999999994</v>
      </c>
      <c r="H66" s="52">
        <v>86.2</v>
      </c>
      <c r="I66" s="52">
        <v>102</v>
      </c>
    </row>
    <row r="67" spans="1:9" x14ac:dyDescent="0.25">
      <c r="A67" s="1">
        <f xml:space="preserve"> ROW( slr_cm[[#This Row],[row_id]] ) - ROW( slr_cm[[#Headers],[row_id]] )</f>
        <v>66</v>
      </c>
      <c r="B67" s="50">
        <v>2065</v>
      </c>
      <c r="C67" s="52">
        <v>0</v>
      </c>
      <c r="D67" s="52">
        <v>20.5</v>
      </c>
      <c r="E67" s="52">
        <v>32</v>
      </c>
      <c r="F67" s="52">
        <v>51</v>
      </c>
      <c r="G67" s="52">
        <v>69.5</v>
      </c>
      <c r="H67" s="52">
        <v>88.5</v>
      </c>
      <c r="I67" s="52">
        <v>105</v>
      </c>
    </row>
    <row r="68" spans="1:9" x14ac:dyDescent="0.25">
      <c r="A68" s="1">
        <f xml:space="preserve"> ROW( slr_cm[[#This Row],[row_id]] ) - ROW( slr_cm[[#Headers],[row_id]] )</f>
        <v>67</v>
      </c>
      <c r="B68" s="50">
        <v>2066</v>
      </c>
      <c r="C68" s="52">
        <v>0</v>
      </c>
      <c r="D68" s="52">
        <v>20.8</v>
      </c>
      <c r="E68" s="52">
        <v>32.6</v>
      </c>
      <c r="F68" s="52">
        <v>52.2</v>
      </c>
      <c r="G68" s="52">
        <v>71.400000000000006</v>
      </c>
      <c r="H68" s="52">
        <v>90.8</v>
      </c>
      <c r="I68" s="52">
        <v>108</v>
      </c>
    </row>
    <row r="69" spans="1:9" x14ac:dyDescent="0.25">
      <c r="A69" s="1">
        <f xml:space="preserve"> ROW( slr_cm[[#This Row],[row_id]] ) - ROW( slr_cm[[#Headers],[row_id]] )</f>
        <v>68</v>
      </c>
      <c r="B69" s="50">
        <v>2067</v>
      </c>
      <c r="C69" s="52">
        <v>0</v>
      </c>
      <c r="D69" s="52">
        <v>21.1</v>
      </c>
      <c r="E69" s="52">
        <v>33.200000000000003</v>
      </c>
      <c r="F69" s="52">
        <v>53.4</v>
      </c>
      <c r="G69" s="52">
        <v>73.3</v>
      </c>
      <c r="H69" s="52">
        <v>93.1</v>
      </c>
      <c r="I69" s="52">
        <v>111</v>
      </c>
    </row>
    <row r="70" spans="1:9" x14ac:dyDescent="0.25">
      <c r="A70" s="1">
        <f xml:space="preserve"> ROW( slr_cm[[#This Row],[row_id]] ) - ROW( slr_cm[[#Headers],[row_id]] )</f>
        <v>69</v>
      </c>
      <c r="B70" s="50">
        <v>2068</v>
      </c>
      <c r="C70" s="52">
        <v>0</v>
      </c>
      <c r="D70" s="52">
        <v>21.4</v>
      </c>
      <c r="E70" s="52">
        <v>33.799999999999997</v>
      </c>
      <c r="F70" s="52">
        <v>54.6</v>
      </c>
      <c r="G70" s="52">
        <v>75.2</v>
      </c>
      <c r="H70" s="52">
        <v>95.4</v>
      </c>
      <c r="I70" s="52">
        <v>114</v>
      </c>
    </row>
    <row r="71" spans="1:9" x14ac:dyDescent="0.25">
      <c r="A71" s="1">
        <f xml:space="preserve"> ROW( slr_cm[[#This Row],[row_id]] ) - ROW( slr_cm[[#Headers],[row_id]] )</f>
        <v>70</v>
      </c>
      <c r="B71" s="50">
        <v>2069</v>
      </c>
      <c r="C71" s="52">
        <v>0</v>
      </c>
      <c r="D71" s="52">
        <v>21.7</v>
      </c>
      <c r="E71" s="52">
        <v>34.4</v>
      </c>
      <c r="F71" s="52">
        <v>55.8</v>
      </c>
      <c r="G71" s="52">
        <v>77.099999999999994</v>
      </c>
      <c r="H71" s="52">
        <v>97.7</v>
      </c>
      <c r="I71" s="52">
        <v>117</v>
      </c>
    </row>
    <row r="72" spans="1:9" x14ac:dyDescent="0.25">
      <c r="A72" s="1">
        <f xml:space="preserve"> ROW( slr_cm[[#This Row],[row_id]] ) - ROW( slr_cm[[#Headers],[row_id]] )</f>
        <v>71</v>
      </c>
      <c r="B72" s="50">
        <v>2070</v>
      </c>
      <c r="C72" s="52">
        <v>0</v>
      </c>
      <c r="D72" s="52">
        <v>22</v>
      </c>
      <c r="E72" s="52">
        <v>35</v>
      </c>
      <c r="F72" s="52">
        <v>57</v>
      </c>
      <c r="G72" s="52">
        <v>79</v>
      </c>
      <c r="H72" s="52">
        <v>100</v>
      </c>
      <c r="I72" s="52">
        <v>120</v>
      </c>
    </row>
    <row r="73" spans="1:9" x14ac:dyDescent="0.25">
      <c r="A73" s="1">
        <f xml:space="preserve"> ROW( slr_cm[[#This Row],[row_id]] ) - ROW( slr_cm[[#Headers],[row_id]] )</f>
        <v>72</v>
      </c>
      <c r="B73" s="50">
        <v>2071</v>
      </c>
      <c r="C73" s="52">
        <v>0</v>
      </c>
      <c r="D73" s="52">
        <v>22.3</v>
      </c>
      <c r="E73" s="52">
        <v>35.5</v>
      </c>
      <c r="F73" s="52">
        <v>58.4</v>
      </c>
      <c r="G73" s="52">
        <v>81.099999999999994</v>
      </c>
      <c r="H73" s="52">
        <v>103</v>
      </c>
      <c r="I73" s="52">
        <v>124</v>
      </c>
    </row>
    <row r="74" spans="1:9" x14ac:dyDescent="0.25">
      <c r="A74" s="1">
        <f xml:space="preserve"> ROW( slr_cm[[#This Row],[row_id]] ) - ROW( slr_cm[[#Headers],[row_id]] )</f>
        <v>73</v>
      </c>
      <c r="B74" s="50">
        <v>2072</v>
      </c>
      <c r="C74" s="52">
        <v>0</v>
      </c>
      <c r="D74" s="52">
        <v>22.6</v>
      </c>
      <c r="E74" s="52">
        <v>36</v>
      </c>
      <c r="F74" s="52">
        <v>59.8</v>
      </c>
      <c r="G74" s="52">
        <v>83.2</v>
      </c>
      <c r="H74" s="52">
        <v>106</v>
      </c>
      <c r="I74" s="52">
        <v>128</v>
      </c>
    </row>
    <row r="75" spans="1:9" x14ac:dyDescent="0.25">
      <c r="A75" s="1">
        <f xml:space="preserve"> ROW( slr_cm[[#This Row],[row_id]] ) - ROW( slr_cm[[#Headers],[row_id]] )</f>
        <v>74</v>
      </c>
      <c r="B75" s="50">
        <v>2073</v>
      </c>
      <c r="C75" s="52">
        <v>0</v>
      </c>
      <c r="D75" s="52">
        <v>22.9</v>
      </c>
      <c r="E75" s="52">
        <v>36.5</v>
      </c>
      <c r="F75" s="52">
        <v>61.2</v>
      </c>
      <c r="G75" s="52">
        <v>85.3</v>
      </c>
      <c r="H75" s="52">
        <v>109</v>
      </c>
      <c r="I75" s="52">
        <v>132</v>
      </c>
    </row>
    <row r="76" spans="1:9" x14ac:dyDescent="0.25">
      <c r="A76" s="1">
        <f xml:space="preserve"> ROW( slr_cm[[#This Row],[row_id]] ) - ROW( slr_cm[[#Headers],[row_id]] )</f>
        <v>75</v>
      </c>
      <c r="B76" s="50">
        <v>2074</v>
      </c>
      <c r="C76" s="52">
        <v>0</v>
      </c>
      <c r="D76" s="52">
        <v>23.2</v>
      </c>
      <c r="E76" s="52">
        <v>37</v>
      </c>
      <c r="F76" s="52">
        <v>62.6</v>
      </c>
      <c r="G76" s="52">
        <v>87.4</v>
      </c>
      <c r="H76" s="52">
        <v>112</v>
      </c>
      <c r="I76" s="52">
        <v>136</v>
      </c>
    </row>
    <row r="77" spans="1:9" x14ac:dyDescent="0.25">
      <c r="A77" s="1">
        <f xml:space="preserve"> ROW( slr_cm[[#This Row],[row_id]] ) - ROW( slr_cm[[#Headers],[row_id]] )</f>
        <v>76</v>
      </c>
      <c r="B77" s="50">
        <v>2075</v>
      </c>
      <c r="C77" s="52">
        <v>0</v>
      </c>
      <c r="D77" s="52">
        <v>23.5</v>
      </c>
      <c r="E77" s="52">
        <v>37.5</v>
      </c>
      <c r="F77" s="52">
        <v>64</v>
      </c>
      <c r="G77" s="52">
        <v>89.5</v>
      </c>
      <c r="H77" s="52">
        <v>115</v>
      </c>
      <c r="I77" s="52">
        <v>140</v>
      </c>
    </row>
    <row r="78" spans="1:9" x14ac:dyDescent="0.25">
      <c r="A78" s="1">
        <f xml:space="preserve"> ROW( slr_cm[[#This Row],[row_id]] ) - ROW( slr_cm[[#Headers],[row_id]] )</f>
        <v>77</v>
      </c>
      <c r="B78" s="50">
        <v>2076</v>
      </c>
      <c r="C78" s="52">
        <v>0</v>
      </c>
      <c r="D78" s="52">
        <v>23.8</v>
      </c>
      <c r="E78" s="52">
        <v>38</v>
      </c>
      <c r="F78" s="52">
        <v>65.400000000000006</v>
      </c>
      <c r="G78" s="52">
        <v>91.6</v>
      </c>
      <c r="H78" s="52">
        <v>118</v>
      </c>
      <c r="I78" s="52">
        <v>144</v>
      </c>
    </row>
    <row r="79" spans="1:9" x14ac:dyDescent="0.25">
      <c r="A79" s="1">
        <f xml:space="preserve"> ROW( slr_cm[[#This Row],[row_id]] ) - ROW( slr_cm[[#Headers],[row_id]] )</f>
        <v>78</v>
      </c>
      <c r="B79" s="50">
        <v>2077</v>
      </c>
      <c r="C79" s="52">
        <v>0</v>
      </c>
      <c r="D79" s="52">
        <v>24.1</v>
      </c>
      <c r="E79" s="52">
        <v>38.5</v>
      </c>
      <c r="F79" s="52">
        <v>66.8</v>
      </c>
      <c r="G79" s="52">
        <v>93.7</v>
      </c>
      <c r="H79" s="52">
        <v>121</v>
      </c>
      <c r="I79" s="52">
        <v>148</v>
      </c>
    </row>
    <row r="80" spans="1:9" x14ac:dyDescent="0.25">
      <c r="A80" s="1">
        <f xml:space="preserve"> ROW( slr_cm[[#This Row],[row_id]] ) - ROW( slr_cm[[#Headers],[row_id]] )</f>
        <v>79</v>
      </c>
      <c r="B80" s="50">
        <v>2078</v>
      </c>
      <c r="C80" s="52">
        <v>0</v>
      </c>
      <c r="D80" s="52">
        <v>24.4</v>
      </c>
      <c r="E80" s="52">
        <v>39</v>
      </c>
      <c r="F80" s="52">
        <v>68.2</v>
      </c>
      <c r="G80" s="52">
        <v>95.8</v>
      </c>
      <c r="H80" s="52">
        <v>124</v>
      </c>
      <c r="I80" s="52">
        <v>152</v>
      </c>
    </row>
    <row r="81" spans="1:9" x14ac:dyDescent="0.25">
      <c r="A81" s="1">
        <f xml:space="preserve"> ROW( slr_cm[[#This Row],[row_id]] ) - ROW( slr_cm[[#Headers],[row_id]] )</f>
        <v>80</v>
      </c>
      <c r="B81" s="50">
        <v>2079</v>
      </c>
      <c r="C81" s="52">
        <v>0</v>
      </c>
      <c r="D81" s="52">
        <v>24.7</v>
      </c>
      <c r="E81" s="52">
        <v>39.5</v>
      </c>
      <c r="F81" s="52">
        <v>69.599999999999994</v>
      </c>
      <c r="G81" s="52">
        <v>97.9</v>
      </c>
      <c r="H81" s="52">
        <v>127</v>
      </c>
      <c r="I81" s="52">
        <v>156</v>
      </c>
    </row>
    <row r="82" spans="1:9" x14ac:dyDescent="0.25">
      <c r="A82" s="1">
        <f xml:space="preserve"> ROW( slr_cm[[#This Row],[row_id]] ) - ROW( slr_cm[[#Headers],[row_id]] )</f>
        <v>81</v>
      </c>
      <c r="B82" s="50">
        <v>2080</v>
      </c>
      <c r="C82" s="52">
        <v>0</v>
      </c>
      <c r="D82" s="52">
        <v>25</v>
      </c>
      <c r="E82" s="52">
        <v>40</v>
      </c>
      <c r="F82" s="52">
        <v>71</v>
      </c>
      <c r="G82" s="52">
        <v>100</v>
      </c>
      <c r="H82" s="52">
        <v>130</v>
      </c>
      <c r="I82" s="52">
        <v>160</v>
      </c>
    </row>
    <row r="83" spans="1:9" x14ac:dyDescent="0.25">
      <c r="A83" s="1">
        <f xml:space="preserve"> ROW( slr_cm[[#This Row],[row_id]] ) - ROW( slr_cm[[#Headers],[row_id]] )</f>
        <v>82</v>
      </c>
      <c r="B83" s="50">
        <v>2081</v>
      </c>
      <c r="C83" s="52">
        <v>0</v>
      </c>
      <c r="D83" s="52">
        <v>25.3</v>
      </c>
      <c r="E83" s="52">
        <v>40.5</v>
      </c>
      <c r="F83" s="52">
        <v>72.400000000000006</v>
      </c>
      <c r="G83" s="52">
        <v>102</v>
      </c>
      <c r="H83" s="52">
        <v>134</v>
      </c>
      <c r="I83" s="52">
        <v>164</v>
      </c>
    </row>
    <row r="84" spans="1:9" x14ac:dyDescent="0.25">
      <c r="A84" s="1">
        <f xml:space="preserve"> ROW( slr_cm[[#This Row],[row_id]] ) - ROW( slr_cm[[#Headers],[row_id]] )</f>
        <v>83</v>
      </c>
      <c r="B84" s="50">
        <v>2082</v>
      </c>
      <c r="C84" s="52">
        <v>0</v>
      </c>
      <c r="D84" s="52">
        <v>25.6</v>
      </c>
      <c r="E84" s="52">
        <v>41</v>
      </c>
      <c r="F84" s="52">
        <v>73.8</v>
      </c>
      <c r="G84" s="52">
        <v>104</v>
      </c>
      <c r="H84" s="52">
        <v>138</v>
      </c>
      <c r="I84" s="52">
        <v>168</v>
      </c>
    </row>
    <row r="85" spans="1:9" x14ac:dyDescent="0.25">
      <c r="A85" s="1">
        <f xml:space="preserve"> ROW( slr_cm[[#This Row],[row_id]] ) - ROW( slr_cm[[#Headers],[row_id]] )</f>
        <v>84</v>
      </c>
      <c r="B85" s="50">
        <v>2083</v>
      </c>
      <c r="C85" s="52">
        <v>0</v>
      </c>
      <c r="D85" s="52">
        <v>25.9</v>
      </c>
      <c r="E85" s="52">
        <v>41.5</v>
      </c>
      <c r="F85" s="52">
        <v>75.2</v>
      </c>
      <c r="G85" s="52">
        <v>106</v>
      </c>
      <c r="H85" s="52">
        <v>142</v>
      </c>
      <c r="I85" s="52">
        <v>172</v>
      </c>
    </row>
    <row r="86" spans="1:9" x14ac:dyDescent="0.25">
      <c r="A86" s="1">
        <f xml:space="preserve"> ROW( slr_cm[[#This Row],[row_id]] ) - ROW( slr_cm[[#Headers],[row_id]] )</f>
        <v>85</v>
      </c>
      <c r="B86" s="50">
        <v>2084</v>
      </c>
      <c r="C86" s="52">
        <v>0</v>
      </c>
      <c r="D86" s="52">
        <v>26.2</v>
      </c>
      <c r="E86" s="52">
        <v>42</v>
      </c>
      <c r="F86" s="52">
        <v>76.599999999999994</v>
      </c>
      <c r="G86" s="52">
        <v>108</v>
      </c>
      <c r="H86" s="52">
        <v>146</v>
      </c>
      <c r="I86" s="52">
        <v>176</v>
      </c>
    </row>
    <row r="87" spans="1:9" x14ac:dyDescent="0.25">
      <c r="A87" s="1">
        <f xml:space="preserve"> ROW( slr_cm[[#This Row],[row_id]] ) - ROW( slr_cm[[#Headers],[row_id]] )</f>
        <v>86</v>
      </c>
      <c r="B87" s="50">
        <v>2085</v>
      </c>
      <c r="C87" s="52">
        <v>0</v>
      </c>
      <c r="D87" s="52">
        <v>26.5</v>
      </c>
      <c r="E87" s="52">
        <v>42.5</v>
      </c>
      <c r="F87" s="52">
        <v>78</v>
      </c>
      <c r="G87" s="52">
        <v>110</v>
      </c>
      <c r="H87" s="52">
        <v>150</v>
      </c>
      <c r="I87" s="52">
        <v>180</v>
      </c>
    </row>
    <row r="88" spans="1:9" x14ac:dyDescent="0.25">
      <c r="A88" s="1">
        <f xml:space="preserve"> ROW( slr_cm[[#This Row],[row_id]] ) - ROW( slr_cm[[#Headers],[row_id]] )</f>
        <v>87</v>
      </c>
      <c r="B88" s="50">
        <v>2086</v>
      </c>
      <c r="C88" s="52">
        <v>0</v>
      </c>
      <c r="D88" s="52">
        <v>26.8</v>
      </c>
      <c r="E88" s="52">
        <v>43</v>
      </c>
      <c r="F88" s="52">
        <v>79.400000000000006</v>
      </c>
      <c r="G88" s="52">
        <v>112</v>
      </c>
      <c r="H88" s="52">
        <v>154</v>
      </c>
      <c r="I88" s="52">
        <v>184</v>
      </c>
    </row>
    <row r="89" spans="1:9" x14ac:dyDescent="0.25">
      <c r="A89" s="1">
        <f xml:space="preserve"> ROW( slr_cm[[#This Row],[row_id]] ) - ROW( slr_cm[[#Headers],[row_id]] )</f>
        <v>88</v>
      </c>
      <c r="B89" s="50">
        <v>2087</v>
      </c>
      <c r="C89" s="52">
        <v>0</v>
      </c>
      <c r="D89" s="52">
        <v>27.1</v>
      </c>
      <c r="E89" s="52">
        <v>43.5</v>
      </c>
      <c r="F89" s="52">
        <v>80.8</v>
      </c>
      <c r="G89" s="52">
        <v>114</v>
      </c>
      <c r="H89" s="52">
        <v>158</v>
      </c>
      <c r="I89" s="52">
        <v>188</v>
      </c>
    </row>
    <row r="90" spans="1:9" x14ac:dyDescent="0.25">
      <c r="A90" s="1">
        <f xml:space="preserve"> ROW( slr_cm[[#This Row],[row_id]] ) - ROW( slr_cm[[#Headers],[row_id]] )</f>
        <v>89</v>
      </c>
      <c r="B90" s="50">
        <v>2088</v>
      </c>
      <c r="C90" s="52">
        <v>0</v>
      </c>
      <c r="D90" s="52">
        <v>27.4</v>
      </c>
      <c r="E90" s="52">
        <v>44</v>
      </c>
      <c r="F90" s="52">
        <v>82.2</v>
      </c>
      <c r="G90" s="52">
        <v>116</v>
      </c>
      <c r="H90" s="52">
        <v>162</v>
      </c>
      <c r="I90" s="52">
        <v>192</v>
      </c>
    </row>
    <row r="91" spans="1:9" x14ac:dyDescent="0.25">
      <c r="A91" s="1">
        <f xml:space="preserve"> ROW( slr_cm[[#This Row],[row_id]] ) - ROW( slr_cm[[#Headers],[row_id]] )</f>
        <v>90</v>
      </c>
      <c r="B91" s="50">
        <v>2089</v>
      </c>
      <c r="C91" s="52">
        <v>0</v>
      </c>
      <c r="D91" s="52">
        <v>27.7</v>
      </c>
      <c r="E91" s="52">
        <v>44.5</v>
      </c>
      <c r="F91" s="52">
        <v>83.6</v>
      </c>
      <c r="G91" s="52">
        <v>118</v>
      </c>
      <c r="H91" s="52">
        <v>166</v>
      </c>
      <c r="I91" s="52">
        <v>196</v>
      </c>
    </row>
    <row r="92" spans="1:9" x14ac:dyDescent="0.25">
      <c r="A92" s="1">
        <f xml:space="preserve"> ROW( slr_cm[[#This Row],[row_id]] ) - ROW( slr_cm[[#Headers],[row_id]] )</f>
        <v>91</v>
      </c>
      <c r="B92" s="50">
        <v>2090</v>
      </c>
      <c r="C92" s="52">
        <v>0</v>
      </c>
      <c r="D92" s="52">
        <v>28</v>
      </c>
      <c r="E92" s="52">
        <v>45</v>
      </c>
      <c r="F92" s="52">
        <v>85</v>
      </c>
      <c r="G92" s="52">
        <v>120</v>
      </c>
      <c r="H92" s="52">
        <v>170</v>
      </c>
      <c r="I92" s="52">
        <v>200</v>
      </c>
    </row>
    <row r="93" spans="1:9" x14ac:dyDescent="0.25">
      <c r="A93" s="1">
        <f xml:space="preserve"> ROW( slr_cm[[#This Row],[row_id]] ) - ROW( slr_cm[[#Headers],[row_id]] )</f>
        <v>92</v>
      </c>
      <c r="B93" s="50">
        <v>2091</v>
      </c>
      <c r="C93" s="52">
        <v>0</v>
      </c>
      <c r="D93" s="52">
        <v>28.2</v>
      </c>
      <c r="E93" s="52">
        <v>45.5</v>
      </c>
      <c r="F93" s="52">
        <v>86.5</v>
      </c>
      <c r="G93" s="52">
        <v>123</v>
      </c>
      <c r="H93" s="52">
        <v>173</v>
      </c>
      <c r="I93" s="52">
        <v>205</v>
      </c>
    </row>
    <row r="94" spans="1:9" x14ac:dyDescent="0.25">
      <c r="A94" s="1">
        <f xml:space="preserve"> ROW( slr_cm[[#This Row],[row_id]] ) - ROW( slr_cm[[#Headers],[row_id]] )</f>
        <v>93</v>
      </c>
      <c r="B94" s="50">
        <v>2092</v>
      </c>
      <c r="C94" s="52">
        <v>0</v>
      </c>
      <c r="D94" s="52">
        <v>28.4</v>
      </c>
      <c r="E94" s="52">
        <v>46</v>
      </c>
      <c r="F94" s="52">
        <v>88</v>
      </c>
      <c r="G94" s="52">
        <v>126</v>
      </c>
      <c r="H94" s="52">
        <v>176</v>
      </c>
      <c r="I94" s="52">
        <v>210</v>
      </c>
    </row>
    <row r="95" spans="1:9" x14ac:dyDescent="0.25">
      <c r="A95" s="1">
        <f xml:space="preserve"> ROW( slr_cm[[#This Row],[row_id]] ) - ROW( slr_cm[[#Headers],[row_id]] )</f>
        <v>94</v>
      </c>
      <c r="B95" s="50">
        <v>2093</v>
      </c>
      <c r="C95" s="52">
        <v>0</v>
      </c>
      <c r="D95" s="52">
        <v>28.6</v>
      </c>
      <c r="E95" s="52">
        <v>46.5</v>
      </c>
      <c r="F95" s="52">
        <v>89.5</v>
      </c>
      <c r="G95" s="52">
        <v>129</v>
      </c>
      <c r="H95" s="52">
        <v>179</v>
      </c>
      <c r="I95" s="52">
        <v>215</v>
      </c>
    </row>
    <row r="96" spans="1:9" x14ac:dyDescent="0.25">
      <c r="A96" s="1">
        <f xml:space="preserve"> ROW( slr_cm[[#This Row],[row_id]] ) - ROW( slr_cm[[#Headers],[row_id]] )</f>
        <v>95</v>
      </c>
      <c r="B96" s="50">
        <v>2094</v>
      </c>
      <c r="C96" s="52">
        <v>0</v>
      </c>
      <c r="D96" s="52">
        <v>28.8</v>
      </c>
      <c r="E96" s="52">
        <v>47</v>
      </c>
      <c r="F96" s="52">
        <v>91</v>
      </c>
      <c r="G96" s="52">
        <v>132</v>
      </c>
      <c r="H96" s="52">
        <v>182</v>
      </c>
      <c r="I96" s="52">
        <v>220</v>
      </c>
    </row>
    <row r="97" spans="1:9" x14ac:dyDescent="0.25">
      <c r="A97" s="1">
        <f xml:space="preserve"> ROW( slr_cm[[#This Row],[row_id]] ) - ROW( slr_cm[[#Headers],[row_id]] )</f>
        <v>96</v>
      </c>
      <c r="B97" s="50">
        <v>2095</v>
      </c>
      <c r="C97" s="52">
        <v>0</v>
      </c>
      <c r="D97" s="52">
        <v>29</v>
      </c>
      <c r="E97" s="52">
        <v>47.5</v>
      </c>
      <c r="F97" s="52">
        <v>92.5</v>
      </c>
      <c r="G97" s="52">
        <v>135</v>
      </c>
      <c r="H97" s="52">
        <v>185</v>
      </c>
      <c r="I97" s="52">
        <v>225</v>
      </c>
    </row>
    <row r="98" spans="1:9" x14ac:dyDescent="0.25">
      <c r="A98" s="1">
        <f xml:space="preserve"> ROW( slr_cm[[#This Row],[row_id]] ) - ROW( slr_cm[[#Headers],[row_id]] )</f>
        <v>97</v>
      </c>
      <c r="B98" s="50">
        <v>2096</v>
      </c>
      <c r="C98" s="52">
        <v>0</v>
      </c>
      <c r="D98" s="52">
        <v>29.2</v>
      </c>
      <c r="E98" s="52">
        <v>48</v>
      </c>
      <c r="F98" s="52">
        <v>94</v>
      </c>
      <c r="G98" s="52">
        <v>138</v>
      </c>
      <c r="H98" s="52">
        <v>188</v>
      </c>
      <c r="I98" s="52">
        <v>230</v>
      </c>
    </row>
    <row r="99" spans="1:9" x14ac:dyDescent="0.25">
      <c r="A99" s="1">
        <f xml:space="preserve"> ROW( slr_cm[[#This Row],[row_id]] ) - ROW( slr_cm[[#Headers],[row_id]] )</f>
        <v>98</v>
      </c>
      <c r="B99" s="50">
        <v>2097</v>
      </c>
      <c r="C99" s="52">
        <v>0</v>
      </c>
      <c r="D99" s="52">
        <v>29.4</v>
      </c>
      <c r="E99" s="52">
        <v>48.5</v>
      </c>
      <c r="F99" s="52">
        <v>95.5</v>
      </c>
      <c r="G99" s="52">
        <v>141</v>
      </c>
      <c r="H99" s="52">
        <v>191</v>
      </c>
      <c r="I99" s="52">
        <v>235</v>
      </c>
    </row>
    <row r="100" spans="1:9" x14ac:dyDescent="0.25">
      <c r="A100" s="1">
        <f xml:space="preserve"> ROW( slr_cm[[#This Row],[row_id]] ) - ROW( slr_cm[[#Headers],[row_id]] )</f>
        <v>99</v>
      </c>
      <c r="B100" s="50">
        <v>2098</v>
      </c>
      <c r="C100" s="52">
        <v>0</v>
      </c>
      <c r="D100" s="52">
        <v>29.6</v>
      </c>
      <c r="E100" s="52">
        <v>49</v>
      </c>
      <c r="F100" s="52">
        <v>97</v>
      </c>
      <c r="G100" s="52">
        <v>144</v>
      </c>
      <c r="H100" s="52">
        <v>194</v>
      </c>
      <c r="I100" s="52">
        <v>240</v>
      </c>
    </row>
    <row r="101" spans="1:9" x14ac:dyDescent="0.25">
      <c r="A101" s="1">
        <f xml:space="preserve"> ROW( slr_cm[[#This Row],[row_id]] ) - ROW( slr_cm[[#Headers],[row_id]] )</f>
        <v>100</v>
      </c>
      <c r="B101" s="50">
        <v>2099</v>
      </c>
      <c r="C101" s="52">
        <v>0</v>
      </c>
      <c r="D101" s="52">
        <v>29.8</v>
      </c>
      <c r="E101" s="52">
        <v>49.5</v>
      </c>
      <c r="F101" s="52">
        <v>98.5</v>
      </c>
      <c r="G101" s="52">
        <v>147</v>
      </c>
      <c r="H101" s="52">
        <v>197</v>
      </c>
      <c r="I101" s="52">
        <v>245</v>
      </c>
    </row>
    <row r="102" spans="1:9" x14ac:dyDescent="0.25">
      <c r="A102" s="1">
        <f xml:space="preserve"> ROW( slr_cm[[#This Row],[row_id]] ) - ROW( slr_cm[[#Headers],[row_id]] )</f>
        <v>101</v>
      </c>
      <c r="B102" s="50">
        <v>2100</v>
      </c>
      <c r="C102" s="52">
        <v>0</v>
      </c>
      <c r="D102" s="52">
        <v>30</v>
      </c>
      <c r="E102" s="52">
        <v>50</v>
      </c>
      <c r="F102" s="52">
        <v>100</v>
      </c>
      <c r="G102" s="52">
        <v>150</v>
      </c>
      <c r="H102" s="52">
        <v>200</v>
      </c>
      <c r="I102" s="52">
        <v>250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tableNames</vt:lpstr>
      <vt:lpstr>controlTables</vt:lpstr>
      <vt:lpstr>slrReadMe</vt:lpstr>
      <vt:lpstr>slr_cm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2025-03-24T21:45:26Z</dcterms:modified>
</cp:coreProperties>
</file>