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filterPrivacy="1" updateLinks="never" codeName="ThisWorkbook" defaultThemeVersion="166925"/>
  <xr:revisionPtr revIDLastSave="0" documentId="13_ncr:1_{B7B04C17-C7AF-4455-BF2F-7B73916D67E2}" xr6:coauthVersionLast="47" xr6:coauthVersionMax="47" xr10:uidLastSave="{00000000-0000-0000-0000-000000000000}"/>
  <bookViews>
    <workbookView xWindow="-2865" yWindow="-25080" windowWidth="27555" windowHeight="18675" tabRatio="764" activeTab="2" xr2:uid="{00000000-000D-0000-FFFF-FFFF00000000}"/>
  </bookViews>
  <sheets>
    <sheet name="ReadMe" sheetId="48" r:id="rId1"/>
    <sheet name="tableNames" sheetId="43" r:id="rId2"/>
    <sheet name="controlTables" sheetId="24" r:id="rId3"/>
    <sheet name="slrReadMe" sheetId="50" state="hidden" r:id="rId4"/>
    <sheet name="testDev" sheetId="52" r:id="rId5"/>
  </sheets>
  <definedNames>
    <definedName name="k_coBillions">controlTables!#REF!</definedName>
    <definedName name="k_coMillions">controlTables!#REF!</definedName>
    <definedName name="k_coThousands">controlTables!#REF!</definedName>
    <definedName name="list_co_gcms">co_models[model_id]</definedName>
    <definedName name="list_coimpactYearOptions" xml:space="preserve"> OFFSET( INDIRECT( ADDRESS( ROW( co_impactYears[[#Headers],[row_id]] ), COLUMN(co_impactYears[[#Headers],[2090]]), , , "DropDownMenus" ) ), 1, 0, mv_coNum_impactYears, 1 )</definedName>
    <definedName name="loc_coAdaptations">co_variants[[#Headers],[row_id]]</definedName>
    <definedName name="loc_coConstants">#REF!</definedName>
    <definedName name="loc_coImpactTypes">co_impactTypes[[#Headers],[row_id]]</definedName>
    <definedName name="loc_coImpactYears">co_impactYears[[#Headers],[row_id]]</definedName>
    <definedName name="loc_coInputScenarioInfo">co_inputInfo[[#Headers],[row_id]]</definedName>
    <definedName name="loc_colorLegend">controlTables!$C$14</definedName>
    <definedName name="loc_coModels">co_models[[#Headers],[row_id]]</definedName>
    <definedName name="loc_coModelTypes">co_modelTypes[[#Headers],[row_id]]</definedName>
    <definedName name="loc_controlTOC">controlTables!$B$1</definedName>
    <definedName name="loc_coRegions">co_regions[[#Headers],[row_id]]</definedName>
    <definedName name="loc_coScalars">co_scalarInfo[[#Headers],[row_id]]</definedName>
    <definedName name="loc_coSectors">co_sectors[[#Headers],[row_id]]</definedName>
    <definedName name="loc_coStates">co_impactYears[[#Headers],[row_id]]</definedName>
    <definedName name="loc_econMultipliers">co_econMultipliers[[#Headers],[row_id]]</definedName>
    <definedName name="num_gcms">MAX(co_models[row_id])</definedName>
    <definedName name="SectorDropDown">controlTables!$D$19:$D$19</definedName>
    <definedName name="SectorDropDown_1">controlTables!$D$19:$D$19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19" i="24" l="1" a="1"/>
  <c r="K19" i="24" s="1"/>
  <c r="H31" i="24"/>
  <c r="H32" i="24"/>
  <c r="H33" i="24"/>
  <c r="O19" i="24" a="1"/>
  <c r="O19" i="24" s="1"/>
  <c r="I31" i="24" l="1" a="1"/>
  <c r="I31" i="24" s="1"/>
  <c r="I32" i="24" a="1"/>
  <c r="I32" i="24" s="1"/>
  <c r="I33" i="24" a="1"/>
  <c r="I33" i="24" s="1"/>
  <c r="C67" i="24"/>
  <c r="C68" i="24"/>
  <c r="C69" i="24"/>
  <c r="C70" i="24"/>
  <c r="C71" i="24"/>
  <c r="C72" i="24"/>
  <c r="C73" i="24"/>
  <c r="D86" i="24"/>
  <c r="D87" i="24"/>
  <c r="D88" i="24"/>
  <c r="D89" i="24"/>
  <c r="D90" i="24"/>
  <c r="D91" i="24"/>
  <c r="D92" i="24"/>
  <c r="F15" i="43" l="1"/>
  <c r="B15" i="43"/>
  <c r="B98" i="24"/>
  <c r="B99" i="24"/>
  <c r="B100" i="24"/>
  <c r="B101" i="24"/>
  <c r="B102" i="24"/>
  <c r="B103" i="24"/>
  <c r="B104" i="24"/>
  <c r="B105" i="24"/>
  <c r="B106" i="24"/>
  <c r="B107" i="24"/>
  <c r="B108" i="24"/>
  <c r="B109" i="24"/>
  <c r="B110" i="24"/>
  <c r="B111" i="24"/>
  <c r="B112" i="24"/>
  <c r="B113" i="24"/>
  <c r="B114" i="24"/>
  <c r="B115" i="24"/>
  <c r="B116" i="24"/>
  <c r="B117" i="24"/>
  <c r="B118" i="24"/>
  <c r="B119" i="24"/>
  <c r="B120" i="24"/>
  <c r="B121" i="24"/>
  <c r="B122" i="24"/>
  <c r="B123" i="24"/>
  <c r="B124" i="24"/>
  <c r="B125" i="24"/>
  <c r="B126" i="24"/>
  <c r="B127" i="24"/>
  <c r="B128" i="24"/>
  <c r="B129" i="24"/>
  <c r="B130" i="24"/>
  <c r="B131" i="24"/>
  <c r="B132" i="24"/>
  <c r="B133" i="24"/>
  <c r="B134" i="24"/>
  <c r="B135" i="24"/>
  <c r="B136" i="24"/>
  <c r="B137" i="24"/>
  <c r="B138" i="24"/>
  <c r="B139" i="24"/>
  <c r="B140" i="24"/>
  <c r="B141" i="24"/>
  <c r="B142" i="24"/>
  <c r="B143" i="24"/>
  <c r="B144" i="24"/>
  <c r="B145" i="24"/>
  <c r="B146" i="24"/>
  <c r="K15" i="43" a="1"/>
  <c r="C12" i="24"/>
  <c r="H15" i="43"/>
  <c r="K15" i="43" l="1"/>
  <c r="G15" i="43" a="1"/>
  <c r="J15" i="43" a="1"/>
  <c r="G15" i="43" l="1"/>
  <c r="I15" i="43" s="1"/>
  <c r="J15" i="43"/>
  <c r="L15" i="43" s="1"/>
  <c r="B14" i="43" l="1"/>
  <c r="F14" i="43"/>
  <c r="B22" i="52"/>
  <c r="B21" i="52"/>
  <c r="B20" i="52"/>
  <c r="B19" i="52"/>
  <c r="B18" i="52"/>
  <c r="B17" i="52"/>
  <c r="B16" i="52"/>
  <c r="B15" i="52"/>
  <c r="B14" i="52"/>
  <c r="B13" i="52"/>
  <c r="B12" i="52"/>
  <c r="B11" i="52"/>
  <c r="B10" i="52"/>
  <c r="B9" i="52"/>
  <c r="B8" i="52"/>
  <c r="B7" i="52"/>
  <c r="B6" i="52"/>
  <c r="B5" i="52"/>
  <c r="B4" i="52"/>
  <c r="K14" i="43" a="1"/>
  <c r="G14" i="43" a="1"/>
  <c r="G14" i="43" l="1"/>
  <c r="K14" i="43"/>
  <c r="B19" i="24"/>
  <c r="H14" i="43"/>
  <c r="J14" i="43" a="1"/>
  <c r="I14" i="43" l="1"/>
  <c r="J14" i="43"/>
  <c r="L14" i="43" s="1"/>
  <c r="C4" i="24"/>
  <c r="B15" i="50" l="1"/>
  <c r="B14" i="50"/>
  <c r="B13" i="50"/>
  <c r="B12" i="50"/>
  <c r="B11" i="50"/>
  <c r="B10" i="50"/>
  <c r="B5" i="50"/>
  <c r="B4" i="50"/>
  <c r="B73" i="24" l="1"/>
  <c r="B13" i="43" l="1"/>
  <c r="F13" i="43"/>
  <c r="B80" i="24"/>
  <c r="B79" i="24"/>
  <c r="C6" i="24"/>
  <c r="G13" i="43" a="1"/>
  <c r="C8" i="24"/>
  <c r="C7" i="24"/>
  <c r="C11" i="24"/>
  <c r="K13" i="43" a="1"/>
  <c r="C3" i="24"/>
  <c r="C9" i="24"/>
  <c r="C10" i="24"/>
  <c r="K13" i="43" l="1"/>
  <c r="G13" i="43"/>
  <c r="H13" i="43"/>
  <c r="C2" i="24"/>
  <c r="J13" i="43" a="1"/>
  <c r="I13" i="43" l="1"/>
  <c r="J13" i="43"/>
  <c r="L13" i="43" s="1"/>
  <c r="B33" i="24" l="1"/>
  <c r="N19" i="24" l="1" a="1"/>
  <c r="N19" i="24" s="1"/>
  <c r="M19" i="24" a="1"/>
  <c r="M19" i="24" s="1"/>
  <c r="B12" i="43" l="1"/>
  <c r="F12" i="43"/>
  <c r="K12" i="43" a="1"/>
  <c r="J12" i="43" a="1"/>
  <c r="J12" i="43" l="1"/>
  <c r="K12" i="43"/>
  <c r="G12" i="43" a="1"/>
  <c r="G12" i="43" l="1"/>
  <c r="L12" i="43"/>
  <c r="B32" i="24" l="1"/>
  <c r="B11" i="43"/>
  <c r="F11" i="43"/>
  <c r="B54" i="24"/>
  <c r="J11" i="43" a="1"/>
  <c r="K11" i="43" a="1"/>
  <c r="J11" i="43" l="1"/>
  <c r="M11" i="43" s="1"/>
  <c r="K11" i="43"/>
  <c r="B45" i="24"/>
  <c r="B47" i="24"/>
  <c r="B48" i="24"/>
  <c r="B46" i="24"/>
  <c r="G11" i="43" a="1"/>
  <c r="H11" i="43"/>
  <c r="G11" i="43" l="1"/>
  <c r="I11" i="43" s="1"/>
  <c r="L11" i="43"/>
  <c r="B10" i="43"/>
  <c r="F10" i="43"/>
  <c r="B9" i="43"/>
  <c r="F9" i="43"/>
  <c r="C5" i="24"/>
  <c r="K10" i="43" a="1"/>
  <c r="H19" i="24"/>
  <c r="J9" i="43" a="1"/>
  <c r="K9" i="43" a="1"/>
  <c r="G10" i="43" a="1"/>
  <c r="J19" i="24" l="1"/>
  <c r="K10" i="43"/>
  <c r="G10" i="43"/>
  <c r="K9" i="43"/>
  <c r="J9" i="43"/>
  <c r="J10" i="43" a="1"/>
  <c r="G9" i="43" a="1"/>
  <c r="G9" i="43" l="1"/>
  <c r="L9" i="43"/>
  <c r="J10" i="43"/>
  <c r="L10" i="43" s="1"/>
  <c r="B31" i="24" l="1"/>
  <c r="G19" i="24" a="1"/>
  <c r="G19" i="24" l="1"/>
  <c r="B8" i="43"/>
  <c r="F8" i="43"/>
  <c r="B7" i="43"/>
  <c r="F7" i="43"/>
  <c r="B6" i="43"/>
  <c r="F6" i="43"/>
  <c r="B5" i="43"/>
  <c r="F5" i="43"/>
  <c r="F4" i="43"/>
  <c r="K7" i="43" a="1"/>
  <c r="K6" i="43" a="1"/>
  <c r="K8" i="43" a="1"/>
  <c r="K5" i="43" a="1"/>
  <c r="G4" i="43" a="1"/>
  <c r="G6" i="43" a="1"/>
  <c r="G5" i="43" a="1"/>
  <c r="G8" i="43" a="1"/>
  <c r="G7" i="43" a="1"/>
  <c r="G5" i="43" l="1"/>
  <c r="G8" i="43"/>
  <c r="K8" i="43"/>
  <c r="G7" i="43"/>
  <c r="K7" i="43"/>
  <c r="G6" i="43"/>
  <c r="K6" i="43"/>
  <c r="K5" i="43"/>
  <c r="G4" i="43"/>
  <c r="J5" i="43" a="1"/>
  <c r="J4" i="43" a="1"/>
  <c r="J7" i="43" a="1"/>
  <c r="J8" i="43" a="1"/>
  <c r="J6" i="43" a="1"/>
  <c r="J4" i="43" l="1"/>
  <c r="M4" i="43" s="1" a="1"/>
  <c r="M4" i="43" s="1"/>
  <c r="J5" i="43"/>
  <c r="M5" i="43" s="1"/>
  <c r="J8" i="43"/>
  <c r="J7" i="43"/>
  <c r="J6" i="43"/>
  <c r="L6" i="43" s="1"/>
  <c r="L5" i="43" l="1"/>
  <c r="L8" i="43"/>
  <c r="L7" i="43"/>
  <c r="P38" i="24"/>
  <c r="P39" i="24"/>
  <c r="L19" i="24" l="1" a="1"/>
  <c r="L19" i="24" s="1"/>
  <c r="B39" i="24"/>
  <c r="B38" i="24"/>
  <c r="H5" i="43"/>
  <c r="I5" i="43" l="1"/>
  <c r="H8" i="43"/>
  <c r="I8" i="43" l="1"/>
  <c r="H7" i="43"/>
  <c r="I19" i="24" a="1"/>
  <c r="I19" i="24" l="1"/>
  <c r="I7" i="43"/>
  <c r="B4" i="43" l="1"/>
  <c r="K4" i="43" a="1"/>
  <c r="K4" i="43" l="1"/>
  <c r="L4" i="43" s="1"/>
  <c r="B24" i="24"/>
  <c r="B61" i="24"/>
  <c r="B67" i="24"/>
  <c r="B68" i="24"/>
  <c r="B69" i="24"/>
  <c r="B70" i="24"/>
  <c r="B71" i="24"/>
  <c r="B72" i="24"/>
  <c r="B86" i="24"/>
  <c r="B87" i="24"/>
  <c r="B88" i="24"/>
  <c r="B89" i="24"/>
  <c r="B90" i="24"/>
  <c r="B91" i="24"/>
  <c r="B92" i="24"/>
  <c r="H9" i="43"/>
  <c r="H10" i="43"/>
  <c r="H12" i="43"/>
  <c r="H4" i="43"/>
  <c r="H6" i="43"/>
  <c r="I12" i="43" l="1"/>
  <c r="I9" i="43"/>
  <c r="I10" i="43"/>
  <c r="I6" i="43"/>
  <c r="I4" i="4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tc={CA6ADEB5-11BE-4132-A47A-25C518BB628C}</author>
    <author>tc={CF09B496-89B2-4E5E-8028-11313809749B}</author>
    <author>tc={548015E0-C233-447D-B530-1C0B3C21F640}</author>
    <author>tc={EF28D3A0-EE92-45D0-B99E-D3E043085B5F}</author>
    <author>tc={F3CD5873-CE76-472C-A04C-257704E0D773}</author>
  </authors>
  <commentList>
    <comment ref="I3" authorId="0" shapeId="0" xr:uid="{CA6ADEB5-11BE-4132-A47A-25C518BB628C}">
      <text>
        <t>[Threaded comment]
Your version of Excel allows you to read this threaded comment; however, any edits to it will get removed if the file is opened in a newer version of Excel. Learn more: https://go.microsoft.com/fwlink/?linkid=870924
Comment:
    Last row to import</t>
      </text>
    </comment>
    <comment ref="J3" authorId="1" shapeId="0" xr:uid="{CF09B496-89B2-4E5E-8028-11313809749B}">
      <text>
        <t>[Threaded comment]
Your version of Excel allows you to read this threaded comment; however, any edits to it will get removed if the file is opened in a newer version of Excel. Learn more: https://go.microsoft.com/fwlink/?linkid=870924
Comment:
    column index for the row id</t>
      </text>
    </comment>
    <comment ref="K3" authorId="2" shapeId="0" xr:uid="{548015E0-C233-447D-B530-1C0B3C21F640}">
      <text>
        <t>[Threaded comment]
Your version of Excel allows you to read this threaded comment; however, any edits to it will get removed if the file is opened in a newer version of Excel. Learn more: https://go.microsoft.com/fwlink/?linkid=870924
Comment:
    column index for the last column</t>
      </text>
    </comment>
    <comment ref="L3" authorId="3" shapeId="0" xr:uid="{EF28D3A0-EE92-45D0-B99E-D3E043085B5F}">
      <text>
        <t>[Threaded comment]
Your version of Excel allows you to read this threaded comment; however, any edits to it will get removed if the file is opened in a newer version of Excel. Learn more: https://go.microsoft.com/fwlink/?linkid=870924
Comment:
    Total number of table columns, including the row index</t>
      </text>
    </comment>
    <comment ref="M3" authorId="4" shapeId="0" xr:uid="{F3CD5873-CE76-472C-A04C-257704E0D773}">
      <text>
        <t>[Threaded comment]
Your version of Excel allows you to read this threaded comment; however, any edits to it will get removed if the file is opened in a newer version of Excel. Learn more: https://go.microsoft.com/fwlink/?linkid=870924
Comment:
    Which columns to exclude (relative to id_colIndex)</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tc={B1227AEC-55F2-4D4B-9D62-D8081C156293}</author>
    <author>tc={492F094F-8801-4499-80C3-4610B2EB4C3B}</author>
    <author>tc={40274E0A-9A04-480D-A5E8-2C38F8B3CAD3}</author>
    <author>tc={61FF9366-C253-4143-8900-DE7FDB924463}</author>
    <author>tc={7C7D377F-2B53-48B7-807A-23CFCBC48B83}</author>
    <author>tc={3962DDEC-520D-4477-AB4D-6A758B04F9CC}</author>
    <author>tc={EF83C059-A623-47AC-AFC4-40246F6AF9B2}</author>
    <author>tc={74E8C379-DF77-4FAE-8C13-4D0000C68271}</author>
    <author>tc={984021BA-DD3F-4758-AAFF-698CBFB1E97F}</author>
    <author>tc={A0D64BDD-1681-4C8F-9929-C1898D0603B0}</author>
    <author>tc={A5816E78-F7FA-40E3-ACC3-4CDB677E4DA9}</author>
  </authors>
  <commentList>
    <comment ref="E18" authorId="0" shapeId="0" xr:uid="{B1227AEC-55F2-4D4B-9D62-D8081C156293}">
      <text>
        <t>[Threaded comment]
Your version of Excel allows you to read this threaded comment; however, any edits to it will get removed if the file is opened in a newer version of Excel. Learn more: https://go.microsoft.com/fwlink/?linkid=870924
Comment:
    Boolean field -- indicates if sector is included in run of R script.</t>
      </text>
    </comment>
    <comment ref="J18" authorId="1" shapeId="0" xr:uid="{492F094F-8801-4499-80C3-4610B2EB4C3B}">
      <text>
        <t>[Threaded comment]
Your version of Excel allows you to read this threaded comment; however, any edits to it will get removed if the file is opened in a newer version of Excel. Learn more: https://go.microsoft.com/fwlink/?linkid=870924
Comment:
    Boolean field -- indicates if sector has 2010 and 2090 impact esimates. Corresponds to impact year table below.</t>
      </text>
    </comment>
    <comment ref="D23" authorId="2" shapeId="0" xr:uid="{40274E0A-9A04-480D-A5E8-2C38F8B3CAD3}">
      <text>
        <t>[Threaded comment]
Your version of Excel allows you to read this threaded comment; however, any edits to it will get removed if the file is opened in a newer version of Excel. Learn more: https://go.microsoft.com/fwlink/?linkid=870924
Comment:
    Empty values are replaced with "NA" in the R tool.</t>
      </text>
    </comment>
    <comment ref="E30" authorId="3" shapeId="0" xr:uid="{61FF9366-C253-4143-8900-DE7FDB924463}">
      <text>
        <t>[Threaded comment]
Your version of Excel allows you to read this threaded comment; however, any edits to it will get removed if the file is opened in a newer version of Excel. Learn more: https://go.microsoft.com/fwlink/?linkid=870924
Comment:
    No spaces in this ID!</t>
      </text>
    </comment>
    <comment ref="F30" authorId="4" shapeId="0" xr:uid="{7C7D377F-2B53-48B7-807A-23CFCBC48B83}">
      <text>
        <t>[Threaded comment]
Your version of Excel allows you to read this threaded comment; however, any edits to it will get removed if the file is opened in a newer version of Excel. Learn more: https://go.microsoft.com/fwlink/?linkid=870924
Comment:
    For sectors with multiple variants, one variant is considered the "primary" variant -- e.g., as used in when aggregating across sectors.</t>
      </text>
    </comment>
    <comment ref="G30" authorId="5" shapeId="0" xr:uid="{3962DDEC-520D-4477-AB4D-6A758B04F9CC}">
      <text>
        <t>[Threaded comment]
Your version of Excel allows you to read this threaded comment; however, any edits to it will get removed if the file is opened in a newer version of Excel. Learn more: https://go.microsoft.com/fwlink/?linkid=870924
Comment:
    Numeric field -- indicates whether a sector should be included when aggregating over sectors. Sectors with a flag &gt;= 1 are generally included in aggregation. Flags &gt; 1 may have different treatments</t>
      </text>
    </comment>
    <comment ref="F44" authorId="6" shapeId="0" xr:uid="{EF83C059-A623-47AC-AFC4-40246F6AF9B2}">
      <text>
        <t>[Threaded comment]
Your version of Excel allows you to read this threaded comment; however, any edits to it will get removed if the file is opened in a newer version of Excel. Learn more: https://go.microsoft.com/fwlink/?linkid=870924
Comment:
    This field tracks whether the input scalar is a time series of scalars, or a single input used to calculate a trajectory of the scalar in R. "Dynamic" scalars are a full series; "constant" are a single value from which a series is calculated in the R script.</t>
      </text>
    </comment>
    <comment ref="J60" authorId="7" shapeId="0" xr:uid="{74E8C379-DF77-4FAE-8C13-4D0000C68271}">
      <text>
        <t>[Threaded comment]
Your version of Excel allows you to read this threaded comment; however, any edits to it will get removed if the file is opened in a newer version of Excel. Learn more: https://go.microsoft.com/fwlink/?linkid=870924
Comment:
    Year when change and impacts are zero</t>
      </text>
    </comment>
    <comment ref="L60" authorId="8" shapeId="0" xr:uid="{984021BA-DD3F-4758-AAFF-698CBFB1E97F}">
      <text>
        <t>[Threaded comment]
Your version of Excel allows you to read this threaded comment; however, any edits to it will get removed if the file is opened in a newer version of Excel. Learn more: https://go.microsoft.com/fwlink/?linkid=870924
Comment:
    Maximum value to extrapolate to, for models that go up to the maximum output value.</t>
      </text>
    </comment>
    <comment ref="D66" authorId="9" shapeId="0" xr:uid="{A0D64BDD-1681-4C8F-9929-C1898D0603B0}">
      <text>
        <t>[Threaded comment]
Your version of Excel allows you to read this threaded comment; however, any edits to it will get removed if the file is opened in a newer version of Excel. Learn more: https://go.microsoft.com/fwlink/?linkid=870924
Comment:
    Max extrapolation temperature</t>
      </text>
    </comment>
    <comment ref="J78" authorId="10" shapeId="0" xr:uid="{A5816E78-F7FA-40E3-ACC3-4CDB677E4DA9}">
      <text>
        <t>[Threaded comment]
Your version of Excel allows you to read this threaded comment; however, any edits to it will get removed if the file is opened in a newer version of Excel. Learn more: https://go.microsoft.com/fwlink/?linkid=870924
Comment:
    Whether region is a dimension of the input</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<sst xmlns="http://schemas.openxmlformats.org/spreadsheetml/2006/main" count="546" uniqueCount="344">
  <si>
    <t>CanESM2</t>
  </si>
  <si>
    <t>CCSM4</t>
  </si>
  <si>
    <t>GISS-E2-R</t>
  </si>
  <si>
    <t>HadGEM2-ES</t>
  </si>
  <si>
    <t>MIROC5</t>
  </si>
  <si>
    <t>GFDL-CM3</t>
  </si>
  <si>
    <t>Midwest</t>
  </si>
  <si>
    <t>Northeast</t>
  </si>
  <si>
    <t>Northern Plains</t>
  </si>
  <si>
    <t>Northwest</t>
  </si>
  <si>
    <t>Southeast</t>
  </si>
  <si>
    <t>Southern Plains</t>
  </si>
  <si>
    <t>Southwest</t>
  </si>
  <si>
    <t/>
  </si>
  <si>
    <t>CoastalProperties</t>
  </si>
  <si>
    <t>NoAdapt</t>
  </si>
  <si>
    <t>Reactive</t>
  </si>
  <si>
    <t>Impact Types</t>
  </si>
  <si>
    <t>N/A</t>
  </si>
  <si>
    <t>Proactive</t>
  </si>
  <si>
    <t>ID</t>
  </si>
  <si>
    <t>region</t>
  </si>
  <si>
    <t>sector_id</t>
  </si>
  <si>
    <t>HTF</t>
  </si>
  <si>
    <t>Notes</t>
  </si>
  <si>
    <t>Regions</t>
  </si>
  <si>
    <t>region_label</t>
  </si>
  <si>
    <t>output_lookupID</t>
  </si>
  <si>
    <t>Sectors Table</t>
  </si>
  <si>
    <t>Table Name</t>
  </si>
  <si>
    <t>Worksheet</t>
  </si>
  <si>
    <t>Number of Data Rows</t>
  </si>
  <si>
    <t>co_regions</t>
  </si>
  <si>
    <t>co_sectors</t>
  </si>
  <si>
    <t>ID_columnName</t>
  </si>
  <si>
    <t>tableNames</t>
  </si>
  <si>
    <t>This worksheet contains the names of data tables to import into R</t>
  </si>
  <si>
    <t>sector_label</t>
  </si>
  <si>
    <t>Import</t>
  </si>
  <si>
    <t>scalarLabel</t>
  </si>
  <si>
    <t>scalarName</t>
  </si>
  <si>
    <t>none</t>
  </si>
  <si>
    <t>econScalarName</t>
  </si>
  <si>
    <t>Last Row</t>
  </si>
  <si>
    <t>Header Row</t>
  </si>
  <si>
    <t>AirQuality</t>
  </si>
  <si>
    <t>O3</t>
  </si>
  <si>
    <t>PM</t>
  </si>
  <si>
    <t>include</t>
  </si>
  <si>
    <t>c0</t>
  </si>
  <si>
    <t>c1</t>
  </si>
  <si>
    <t>exp0</t>
  </si>
  <si>
    <t>year0</t>
  </si>
  <si>
    <t>2011 Emissions</t>
  </si>
  <si>
    <t>Direct Adaptation</t>
  </si>
  <si>
    <t>No Adaptation</t>
  </si>
  <si>
    <t>Proactive Adaptation</t>
  </si>
  <si>
    <t>Reactive Adaptation</t>
  </si>
  <si>
    <t>Reasonably Anticipated Adaptation</t>
  </si>
  <si>
    <t>row_id</t>
  </si>
  <si>
    <t>constant</t>
  </si>
  <si>
    <t>physScalarName</t>
  </si>
  <si>
    <t>physAdjName</t>
  </si>
  <si>
    <t>damageAdjName</t>
  </si>
  <si>
    <t>Ozone</t>
  </si>
  <si>
    <t>PM2.5</t>
  </si>
  <si>
    <t>scalarType</t>
  </si>
  <si>
    <t>econScalar</t>
  </si>
  <si>
    <t>damageAdj</t>
  </si>
  <si>
    <t>physScalar</t>
  </si>
  <si>
    <t>valueYear</t>
  </si>
  <si>
    <t>slr</t>
  </si>
  <si>
    <t>gcm</t>
  </si>
  <si>
    <t>impactYears</t>
  </si>
  <si>
    <t>impactTypes</t>
  </si>
  <si>
    <t>notes</t>
  </si>
  <si>
    <t>physAdj</t>
  </si>
  <si>
    <t>co_impactYears</t>
  </si>
  <si>
    <t>co_impactTypes</t>
  </si>
  <si>
    <t>co_scalarInfo</t>
  </si>
  <si>
    <t>modelType</t>
  </si>
  <si>
    <t>constant_or_dynamic</t>
  </si>
  <si>
    <t>national_or_regional</t>
  </si>
  <si>
    <t>national</t>
  </si>
  <si>
    <t>2010</t>
  </si>
  <si>
    <t>2090</t>
  </si>
  <si>
    <t>model_id</t>
  </si>
  <si>
    <t>data_scaledImpacts</t>
  </si>
  <si>
    <t>dataType</t>
  </si>
  <si>
    <t>Calculated</t>
  </si>
  <si>
    <t>None</t>
  </si>
  <si>
    <t>Has value of 1</t>
  </si>
  <si>
    <t>econMultiplierName</t>
  </si>
  <si>
    <t>co_econMultipliers</t>
  </si>
  <si>
    <t>sector</t>
  </si>
  <si>
    <t>impactYear</t>
  </si>
  <si>
    <t>adaptation</t>
  </si>
  <si>
    <t>outputRowID</t>
  </si>
  <si>
    <t>id_colIndex</t>
  </si>
  <si>
    <t>last_colIndex</t>
  </si>
  <si>
    <t>num_tableCols</t>
  </si>
  <si>
    <t>NA</t>
  </si>
  <si>
    <t>impactType</t>
  </si>
  <si>
    <t>model</t>
  </si>
  <si>
    <t>impactType_label</t>
  </si>
  <si>
    <t>impactType_id</t>
  </si>
  <si>
    <t>impactType_description</t>
  </si>
  <si>
    <t>excludeCol_ids</t>
  </si>
  <si>
    <t>Table with impact type information</t>
  </si>
  <si>
    <t>Table with impact year information</t>
  </si>
  <si>
    <t>Table with information about scalars</t>
  </si>
  <si>
    <t>Table with information about regions</t>
  </si>
  <si>
    <t>Table with information about GCMs</t>
  </si>
  <si>
    <t>Table with information about economic multipliers</t>
  </si>
  <si>
    <t>econMultiplierDescription</t>
  </si>
  <si>
    <t>2040 Emissions</t>
  </si>
  <si>
    <t>model_label</t>
  </si>
  <si>
    <t>temperature</t>
  </si>
  <si>
    <t>Temperature</t>
  </si>
  <si>
    <t>GCM</t>
  </si>
  <si>
    <t>modelType_id</t>
  </si>
  <si>
    <t>modelType_label</t>
  </si>
  <si>
    <t>SLR</t>
  </si>
  <si>
    <t>degrees Celsius</t>
  </si>
  <si>
    <t>cm</t>
  </si>
  <si>
    <t>modelUnitDesc</t>
  </si>
  <si>
    <t>modelUnit_id</t>
  </si>
  <si>
    <t>celsius</t>
  </si>
  <si>
    <t>modelUnit_label</t>
  </si>
  <si>
    <t>co_models</t>
  </si>
  <si>
    <t>co_modelTypes</t>
  </si>
  <si>
    <t>controlTables</t>
  </si>
  <si>
    <t>modelUnitValue</t>
  </si>
  <si>
    <t>modelRefYear</t>
  </si>
  <si>
    <t>modelUnitScale</t>
  </si>
  <si>
    <t>Number of impact types</t>
  </si>
  <si>
    <t>Number of impact years</t>
  </si>
  <si>
    <t>modelMaxOutput</t>
  </si>
  <si>
    <t>modelMaxExtrap</t>
  </si>
  <si>
    <t>Table with information about model types (GCM vs SLR)</t>
  </si>
  <si>
    <t>AsphaltRoads</t>
  </si>
  <si>
    <t>Calculated value</t>
  </si>
  <si>
    <t>sectorprimary</t>
  </si>
  <si>
    <t>includeaggregate</t>
  </si>
  <si>
    <t>physicalmeasure</t>
  </si>
  <si>
    <t>Premature Mortality</t>
  </si>
  <si>
    <t>Column used for record-keeping of data checks</t>
  </si>
  <si>
    <t>Color Legend</t>
  </si>
  <si>
    <t>Table of Contents</t>
  </si>
  <si>
    <t>Model Types</t>
  </si>
  <si>
    <t>Impact Year Estimates</t>
  </si>
  <si>
    <t>Economic Multipliers</t>
  </si>
  <si>
    <t>Hard-coded value/included in model</t>
  </si>
  <si>
    <t>Temperature and SLR-binning model types</t>
  </si>
  <si>
    <t>Temperature and SLR-binning models (GCMs and SLR scenarios)</t>
  </si>
  <si>
    <t>interpolateEstimateYears</t>
  </si>
  <si>
    <t>Overview of sectors included in the model</t>
  </si>
  <si>
    <t>Overview of impact estimate years associated with each sector</t>
  </si>
  <si>
    <t>Overview of sector-adaptation combinations</t>
  </si>
  <si>
    <t>Overview of sector-impact type combinations</t>
  </si>
  <si>
    <t>Overview of physical scalars, physical adjustments, damage adjustments, economic scalars, and economic multipliers.</t>
  </si>
  <si>
    <t>Overview of economic multipliers</t>
  </si>
  <si>
    <t>List of regions</t>
  </si>
  <si>
    <t>Input Scenario Information</t>
  </si>
  <si>
    <t>inputName</t>
  </si>
  <si>
    <t>temp</t>
  </si>
  <si>
    <t>inputType</t>
  </si>
  <si>
    <t>inputUnit</t>
  </si>
  <si>
    <t>inputDesc</t>
  </si>
  <si>
    <t>Temperature (Celsius)</t>
  </si>
  <si>
    <t>GMSL (cm)</t>
  </si>
  <si>
    <t>inputMin</t>
  </si>
  <si>
    <t>inputMax</t>
  </si>
  <si>
    <t>valueCol</t>
  </si>
  <si>
    <t>temp_C</t>
  </si>
  <si>
    <t>slr_cm</t>
  </si>
  <si>
    <t>co_inputScenarioInfo</t>
  </si>
  <si>
    <t>Table with information about input scenarios</t>
  </si>
  <si>
    <t>Information about input scenarios</t>
  </si>
  <si>
    <t>Description</t>
  </si>
  <si>
    <t>Field</t>
  </si>
  <si>
    <r>
      <t xml:space="preserve">Table for tracking of tables in "controlTables" tab, which is </t>
    </r>
    <r>
      <rPr>
        <sz val="11"/>
        <rFont val="Calibri"/>
        <family val="2"/>
        <scheme val="minor"/>
      </rPr>
      <t>used by the R package to import function inputs.</t>
    </r>
    <r>
      <rPr>
        <sz val="11"/>
        <color theme="1"/>
        <rFont val="Calibri"/>
        <family val="2"/>
        <scheme val="minor"/>
      </rPr>
      <t xml:space="preserve"> Additional notes are provided in the "notes" field.</t>
    </r>
  </si>
  <si>
    <r>
      <t>Tables used for documentation of secto</t>
    </r>
    <r>
      <rPr>
        <sz val="11"/>
        <rFont val="Calibri"/>
        <family val="2"/>
        <scheme val="minor"/>
      </rPr>
      <t>rs parameters and to define sector processing in the R package</t>
    </r>
    <r>
      <rPr>
        <sz val="11"/>
        <color theme="1"/>
        <rFont val="Calibri"/>
        <family val="2"/>
        <scheme val="minor"/>
      </rPr>
      <t>. The table of contents at the top of the worksheet lists all of the tables included in the worksheet. Narrative information for each sector and for general framework setup can be found in the Temperature Binning Framework documentation.</t>
    </r>
  </si>
  <si>
    <t>MRI-CGCM3</t>
  </si>
  <si>
    <t>Sectors Info</t>
  </si>
  <si>
    <t>adapt_id</t>
  </si>
  <si>
    <t>adapt_label</t>
  </si>
  <si>
    <t>NCPM costs with GDP/capita property adjustment, dated 09 2018. 11-year moving average, with using financial smoothing technique. Costs are $2015 dollars / year. Costs include abandonment, storm surge damage, nourishment, armor, and elevate .</t>
  </si>
  <si>
    <t>High Tide Flooding and Traffic with GDP and population growth, dated 04 2020. 11-year moving average for temp binning. Costs are $2015 dollars / year.</t>
  </si>
  <si>
    <t>Adaptations Info</t>
  </si>
  <si>
    <t>co_defaultTemps</t>
  </si>
  <si>
    <t>Scalar Information</t>
  </si>
  <si>
    <t>"impactType_id" should have no spaces</t>
  </si>
  <si>
    <t>co_variants</t>
  </si>
  <si>
    <t>Table with variant information</t>
  </si>
  <si>
    <t>Table of sector names and labels. Added variants impact years, and impact types list (columns 7-9), which the R Tool filters out.</t>
  </si>
  <si>
    <t>Variants Table</t>
  </si>
  <si>
    <t>If the sector only has one variant, "variant_id_excel" should be "N/A"</t>
  </si>
  <si>
    <t>When adding a new sector, check that "variant_id_excel" matches the value in the associated scaled impacts table ("scaledImpacts" or "slrImpacts").</t>
  </si>
  <si>
    <t>"variant_id" should have no spaces</t>
  </si>
  <si>
    <t>variant_label</t>
  </si>
  <si>
    <t>variant_id</t>
  </si>
  <si>
    <t>variants</t>
  </si>
  <si>
    <t>Number of variants</t>
  </si>
  <si>
    <t>Changes if new sector added</t>
  </si>
  <si>
    <t>New sector changes</t>
  </si>
  <si>
    <t>Yes</t>
  </si>
  <si>
    <t>New rows for each new sector</t>
  </si>
  <si>
    <t>Maybe</t>
  </si>
  <si>
    <t>New rows associated with the new sector if a sector is temperature-driven. Can check info from `co_sectors` to see if sector is temperature-driven (in which case, scaled impacts added to `data_scaledImpacts`) or SLR-driven (in which case, scaled impacts added to `slrImpacts`). Number of new rows will equal: Number of variants * Number of impact types * Number of impact years * Number of GCM models * Number of degrees (6)</t>
  </si>
  <si>
    <t>No</t>
  </si>
  <si>
    <t>No changes expected for a new sector</t>
  </si>
  <si>
    <t>New rows for each new sector for each variant type (a sector without a named variant will still add a new row in this table)</t>
  </si>
  <si>
    <t>New rows for each new sector (a sector without specific impact years will still add a new row in this table)</t>
  </si>
  <si>
    <t>New rows for each new sector, impact type, and variant (a sector without specific impact years will still add least one new row in this table)</t>
  </si>
  <si>
    <t>New rows if a new sector uses a new type of scalar. Can check if the new `co_impactTypes` has any scalars that aren't in the reference `co_scalarInfo` and, if so, we expect the new `co_scalarInfo` to have new rows (number of new rows = number of new scalars).</t>
  </si>
  <si>
    <t>Sometimes new sectors have new models. We could specific the new model(s) at the time we run the "new sector" test</t>
  </si>
  <si>
    <t>In theory, yes, but generally, no. We haven't added a new econMultiplier in ages. So let's assume it is no for the purposes of developing the test and revisit this if there is a special case</t>
  </si>
  <si>
    <t>GCM or SLR. That's it. Other changes would not be a "new sector" test…it would be a much larger model update.</t>
  </si>
  <si>
    <t>co_sectorsRef</t>
  </si>
  <si>
    <t>Reference info about sectors. Will have new rows for the new sector</t>
  </si>
  <si>
    <t>co_impactYearLevels</t>
  </si>
  <si>
    <t xml:space="preserve">In theory, yes, but generally, no. We haven't added a new impact year in ages. So let's assume it is no for the purposes of developing the test and revisit this if there is a special case. </t>
  </si>
  <si>
    <t>df_sectorsInfo</t>
  </si>
  <si>
    <t>Info about sectors, reshaped</t>
  </si>
  <si>
    <t>gdp_default</t>
  </si>
  <si>
    <t>pop_default</t>
  </si>
  <si>
    <t>national_pop_default</t>
  </si>
  <si>
    <t>df_results0</t>
  </si>
  <si>
    <t>New rows for each new sector, impact type,  variant, region, GCM model (including new models),  etc. Will also add rows for any new GCM model for all other combinations</t>
  </si>
  <si>
    <t>testDev</t>
  </si>
  <si>
    <t>Table with information about tests</t>
  </si>
  <si>
    <t>States</t>
  </si>
  <si>
    <t>state</t>
  </si>
  <si>
    <t>postal</t>
  </si>
  <si>
    <t>fips</t>
  </si>
  <si>
    <t>Alabama</t>
  </si>
  <si>
    <t>AL</t>
  </si>
  <si>
    <t>Arizona</t>
  </si>
  <si>
    <t>AZ</t>
  </si>
  <si>
    <t>Arkansas</t>
  </si>
  <si>
    <t>AR</t>
  </si>
  <si>
    <t>California</t>
  </si>
  <si>
    <t>CA</t>
  </si>
  <si>
    <t>Colorado</t>
  </si>
  <si>
    <t>CO</t>
  </si>
  <si>
    <t>Connecticut</t>
  </si>
  <si>
    <t>CT</t>
  </si>
  <si>
    <t>Delaware</t>
  </si>
  <si>
    <t>DE</t>
  </si>
  <si>
    <t>District of Columbia</t>
  </si>
  <si>
    <t>DC</t>
  </si>
  <si>
    <t>Florida</t>
  </si>
  <si>
    <t>FL</t>
  </si>
  <si>
    <t>Georgia</t>
  </si>
  <si>
    <t>GA</t>
  </si>
  <si>
    <t>Idaho</t>
  </si>
  <si>
    <t>Illinois</t>
  </si>
  <si>
    <t>IL</t>
  </si>
  <si>
    <t>Indiana</t>
  </si>
  <si>
    <t>IN</t>
  </si>
  <si>
    <t>Iowa</t>
  </si>
  <si>
    <t>IA</t>
  </si>
  <si>
    <t>Kansas</t>
  </si>
  <si>
    <t>KS</t>
  </si>
  <si>
    <t>Kentucky</t>
  </si>
  <si>
    <t>KY</t>
  </si>
  <si>
    <t>Louisiana</t>
  </si>
  <si>
    <t>LA</t>
  </si>
  <si>
    <t>Maine</t>
  </si>
  <si>
    <t>ME</t>
  </si>
  <si>
    <t>Maryland</t>
  </si>
  <si>
    <t>MD</t>
  </si>
  <si>
    <t>Massachusetts</t>
  </si>
  <si>
    <t>MA</t>
  </si>
  <si>
    <t>Michigan</t>
  </si>
  <si>
    <t>MI</t>
  </si>
  <si>
    <t>Minnesota</t>
  </si>
  <si>
    <t>MN</t>
  </si>
  <si>
    <t>Mississippi</t>
  </si>
  <si>
    <t>MS</t>
  </si>
  <si>
    <t>Missouri</t>
  </si>
  <si>
    <t>MO</t>
  </si>
  <si>
    <t>Montana</t>
  </si>
  <si>
    <t>MT</t>
  </si>
  <si>
    <t>Nebraska</t>
  </si>
  <si>
    <t>NE</t>
  </si>
  <si>
    <t>Nevada</t>
  </si>
  <si>
    <t>NV</t>
  </si>
  <si>
    <t>New Hampshire</t>
  </si>
  <si>
    <t>NH</t>
  </si>
  <si>
    <t>New Jersey</t>
  </si>
  <si>
    <t>NJ</t>
  </si>
  <si>
    <t>New Mexico</t>
  </si>
  <si>
    <t>NM</t>
  </si>
  <si>
    <t>New York</t>
  </si>
  <si>
    <t>NY</t>
  </si>
  <si>
    <t>North Carolina</t>
  </si>
  <si>
    <t>NC</t>
  </si>
  <si>
    <t>North Dakota</t>
  </si>
  <si>
    <t>ND</t>
  </si>
  <si>
    <t>Ohio</t>
  </si>
  <si>
    <t>OH</t>
  </si>
  <si>
    <t>Oklahoma</t>
  </si>
  <si>
    <t>OK</t>
  </si>
  <si>
    <t>Oregon</t>
  </si>
  <si>
    <t>OR</t>
  </si>
  <si>
    <t>Pennsylvania</t>
  </si>
  <si>
    <t>PA</t>
  </si>
  <si>
    <t>Rhode Island</t>
  </si>
  <si>
    <t>RI</t>
  </si>
  <si>
    <t>South Carolina</t>
  </si>
  <si>
    <t>SC</t>
  </si>
  <si>
    <t>South Dakota</t>
  </si>
  <si>
    <t>SD</t>
  </si>
  <si>
    <t>Tennessee</t>
  </si>
  <si>
    <t>TN</t>
  </si>
  <si>
    <t>Texas</t>
  </si>
  <si>
    <t>TX</t>
  </si>
  <si>
    <t>Utah</t>
  </si>
  <si>
    <t>UT</t>
  </si>
  <si>
    <t>Vermont</t>
  </si>
  <si>
    <t>VT</t>
  </si>
  <si>
    <t>Virginia</t>
  </si>
  <si>
    <t>VA</t>
  </si>
  <si>
    <t>Washington</t>
  </si>
  <si>
    <t>WA</t>
  </si>
  <si>
    <t>West Virginia</t>
  </si>
  <si>
    <t>WV</t>
  </si>
  <si>
    <t>Wisconsin</t>
  </si>
  <si>
    <t>WI</t>
  </si>
  <si>
    <t>Wyoming</t>
  </si>
  <si>
    <t>WY</t>
  </si>
  <si>
    <t>List of states</t>
  </si>
  <si>
    <t>co_states</t>
  </si>
  <si>
    <t>Table with information about states</t>
  </si>
  <si>
    <t>maxUnitValue</t>
  </si>
  <si>
    <t>Climate-Driven Changes in Air Quality</t>
  </si>
  <si>
    <t>GCM Models &amp; SLR Scenarios</t>
  </si>
  <si>
    <t>hasImpacts</t>
  </si>
  <si>
    <t>region_id</t>
  </si>
  <si>
    <t>co_inputInfo</t>
  </si>
  <si>
    <t>hasPhysicalImpacts</t>
  </si>
  <si>
    <t>hasEconomicImpacts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</si>
</sst>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5" x14ac:knownFonts="1">
    <font>
      <sz val="11"/>
      <color theme="1"/>
      <name val="Calibri"/>
      <family val="2"/>
      <scheme val="minor"/>
    </font>
    <font>
      <b/>
      <sz val="11"/>
      <color theme="1"/>
      <name val="Calibri"/>
      <family val="2"/>
      <scheme val="minor"/>
    </font>
    <font>
      <sz val="11"/>
      <color theme="1"/>
      <name val="Calibri"/>
      <family val="2"/>
      <scheme val="minor"/>
    </font>
    <font>
      <sz val="11"/>
      <color theme="0"/>
      <name val="Calibri"/>
      <family val="2"/>
      <scheme val="minor"/>
    </font>
    <font>
      <sz val="17"/>
      <color theme="0"/>
      <name val="Calibri"/>
      <family val="2"/>
      <scheme val="minor"/>
    </font>
    <font>
      <sz val="11"/>
      <color rgb="FF0B744D"/>
      <name val="Calibri"/>
      <family val="2"/>
      <scheme val="minor"/>
    </font>
    <font>
      <sz val="72"/>
      <color theme="0"/>
      <name val="Calibri Light"/>
      <family val="2"/>
      <scheme val="major"/>
    </font>
    <font>
      <sz val="11"/>
      <color theme="1"/>
      <name val="Calibri"/>
      <family val="2"/>
    </font>
    <font>
      <sz val="8"/>
      <name val="Calibri"/>
      <family val="2"/>
      <scheme val="minor"/>
    </font>
    <font>
      <sz val="10"/>
      <color theme="1"/>
      <name val="Calibri"/>
      <family val="2"/>
      <scheme val="minor"/>
    </font>
    <font>
      <b/>
      <sz val="10"/>
      <color theme="1"/>
      <name val="Calibri"/>
      <family val="2"/>
      <scheme val="minor"/>
    </font>
    <font>
      <sz val="10"/>
      <color indexed="8"/>
      <name val="Calibri"/>
      <family val="2"/>
    </font>
    <font>
      <b/>
      <sz val="10"/>
      <color theme="0"/>
      <name val="Calibri"/>
      <family val="2"/>
    </font>
    <font>
      <sz val="10"/>
      <color theme="0"/>
      <name val="Calibri"/>
      <family val="2"/>
    </font>
    <font>
      <b/>
      <sz val="11"/>
      <color theme="0"/>
      <name val="Calibri"/>
      <family val="2"/>
      <scheme val="minor"/>
    </font>
    <font>
      <sz val="8"/>
      <color theme="1"/>
      <name val="Calibri"/>
      <family val="2"/>
      <scheme val="minor"/>
    </font>
    <font>
      <b/>
      <u/>
      <sz val="10"/>
      <color theme="4" tint="-0.499984740745262"/>
      <name val="Calibri"/>
      <family val="2"/>
      <scheme val="minor"/>
    </font>
    <font>
      <sz val="8"/>
      <color indexed="8"/>
      <name val="Calibri"/>
      <family val="2"/>
    </font>
    <font>
      <sz val="11"/>
      <color rgb="FFFF0000"/>
      <name val="Calibri"/>
      <family val="2"/>
      <scheme val="minor"/>
    </font>
    <font>
      <sz val="1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i/>
      <sz val="11"/>
      <color rgb="FF7F7F7F"/>
      <name val="Calibri"/>
      <family val="2"/>
      <scheme val="minor"/>
    </font>
    <font>
      <sz val="10"/>
      <name val="Arial"/>
      <family val="2"/>
    </font>
    <font>
      <sz val="11"/>
      <color indexed="8"/>
      <name val="Calibri"/>
      <family val="2"/>
      <scheme val="minor"/>
    </font>
    <font>
      <sz val="11"/>
      <color rgb="FF000000"/>
      <name val="Calibri"/>
      <family val="2"/>
      <scheme val="minor"/>
    </font>
  </fonts>
  <fills count="46">
    <fill>
      <patternFill patternType="none"/>
    </fill>
    <fill>
      <patternFill patternType="gray125"/>
    </fill>
    <fill>
      <patternFill patternType="solid">
        <fgColor theme="0" tint="-4.9989318521683403E-2"/>
        <bgColor indexed="64"/>
      </patternFill>
    </fill>
    <fill>
      <patternFill patternType="solid">
        <fgColor rgb="FF217346"/>
        <bgColor indexed="64"/>
      </patternFill>
    </fill>
    <fill>
      <patternFill patternType="solid">
        <fgColor rgb="FFFFFF99"/>
        <bgColor indexed="64"/>
      </patternFill>
    </fill>
    <fill>
      <patternFill patternType="solid">
        <fgColor rgb="FF339966"/>
        <bgColor indexed="64"/>
      </patternFill>
    </fill>
    <fill>
      <patternFill patternType="solid">
        <fgColor theme="8" tint="0.79998168889431442"/>
        <bgColor indexed="64"/>
      </patternFill>
    </fill>
    <fill>
      <patternFill patternType="solid">
        <fgColor theme="2"/>
        <bgColor indexed="64"/>
      </patternFill>
    </fill>
    <fill>
      <patternFill patternType="solid">
        <fgColor theme="2" tint="-0.249977111117893"/>
        <bgColor indexed="64"/>
      </patternFill>
    </fill>
    <fill>
      <patternFill patternType="solid">
        <fgColor rgb="FF002060"/>
        <bgColor indexed="64"/>
      </patternFill>
    </fill>
    <fill>
      <patternFill patternType="solid">
        <fgColor theme="4" tint="-0.249977111117893"/>
        <bgColor indexed="64"/>
      </patternFill>
    </fill>
    <fill>
      <patternFill patternType="solid">
        <fgColor theme="3" tint="0.79998168889431442"/>
        <bgColor indexed="64"/>
      </patternFill>
    </fill>
    <fill>
      <patternFill patternType="solid">
        <fgColor theme="3"/>
        <bgColor indexed="64"/>
      </patternFill>
    </fill>
    <fill>
      <patternFill patternType="solid">
        <fgColor theme="3" tint="0.399975585192419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AEAAAA"/>
        <bgColor indexed="64"/>
      </patternFill>
    </fill>
  </fills>
  <borders count="17">
    <border>
      <left/>
      <right/>
      <top/>
      <bottom/>
      <diagonal/>
    </border>
    <border>
      <left style="thin">
        <color rgb="FFB2B2B2"/>
      </left>
      <right style="thin">
        <color rgb="FFB2B2B2"/>
      </right>
      <top style="thin">
        <color rgb="FFB2B2B2"/>
      </top>
      <bottom style="thin">
        <color rgb="FFB2B2B2"/>
      </bottom>
      <diagonal/>
    </border>
    <border>
      <left style="thick">
        <color rgb="FFF4B183"/>
      </left>
      <right style="thick">
        <color rgb="FFF4B183"/>
      </right>
      <top style="thick">
        <color rgb="FFF4B183"/>
      </top>
      <bottom style="thick">
        <color rgb="FFF4B183"/>
      </bottom>
      <diagonal/>
    </border>
    <border>
      <left style="thin">
        <color theme="1" tint="0.499984740745262"/>
      </left>
      <right style="thin">
        <color theme="1" tint="0.499984740745262"/>
      </right>
      <top style="thin">
        <color theme="1" tint="0.499984740745262"/>
      </top>
      <bottom style="thin">
        <color theme="1" tint="0.499984740745262"/>
      </bottom>
      <diagonal/>
    </border>
    <border>
      <left/>
      <right style="thin">
        <color theme="1" tint="0.499984740745262"/>
      </right>
      <top/>
      <bottom style="thin">
        <color theme="1" tint="0.499984740745262"/>
      </bottom>
      <diagonal/>
    </border>
    <border>
      <left style="thin">
        <color theme="1" tint="0.499984740745262"/>
      </left>
      <right style="thin">
        <color theme="1" tint="0.499984740745262"/>
      </right>
      <top/>
      <bottom style="thin">
        <color theme="1" tint="0.499984740745262"/>
      </bottom>
      <diagonal/>
    </border>
    <border>
      <left/>
      <right style="thin">
        <color theme="1" tint="0.499984740745262"/>
      </right>
      <top style="thin">
        <color theme="1" tint="0.499984740745262"/>
      </top>
      <bottom style="thin">
        <color theme="1" tint="0.499984740745262"/>
      </bottom>
      <diagonal/>
    </border>
    <border>
      <left style="thin">
        <color indexed="64"/>
      </left>
      <right style="thin">
        <color indexed="64"/>
      </right>
      <top style="thin">
        <color indexed="64"/>
      </top>
      <bottom style="thin">
        <color indexed="64"/>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63">
    <xf numFmtId="0" fontId="0" fillId="0" borderId="0"/>
    <xf numFmtId="0" fontId="2" fillId="0" borderId="0"/>
    <xf numFmtId="0" fontId="4" fillId="3" borderId="0" applyNumberFormat="0" applyProtection="0">
      <alignment horizontal="left" wrapText="1" indent="4"/>
    </xf>
    <xf numFmtId="0" fontId="5" fillId="3" borderId="0" applyNumberFormat="0" applyProtection="0">
      <alignment horizontal="left" wrapText="1" indent="4"/>
    </xf>
    <xf numFmtId="0" fontId="6" fillId="3" borderId="0" applyNumberFormat="0" applyBorder="0" applyProtection="0">
      <alignment horizontal="left" indent="1"/>
    </xf>
    <xf numFmtId="0" fontId="7" fillId="0" borderId="0"/>
    <xf numFmtId="0" fontId="2" fillId="4" borderId="1"/>
    <xf numFmtId="0" fontId="2" fillId="2" borderId="0"/>
    <xf numFmtId="0" fontId="3" fillId="5" borderId="0" applyNumberFormat="0" applyBorder="0" applyProtection="0"/>
    <xf numFmtId="0" fontId="2" fillId="2" borderId="2"/>
    <xf numFmtId="0" fontId="2" fillId="0" borderId="0"/>
    <xf numFmtId="0" fontId="3" fillId="0" borderId="0"/>
    <xf numFmtId="0" fontId="2" fillId="0" borderId="0"/>
    <xf numFmtId="0" fontId="16" fillId="0" borderId="0" applyNumberFormat="0" applyFill="0" applyBorder="0" applyAlignment="0" applyProtection="0"/>
    <xf numFmtId="0" fontId="16" fillId="0" borderId="0" applyNumberFormat="0" applyFill="0" applyBorder="0" applyAlignment="0" applyProtection="0"/>
    <xf numFmtId="0" fontId="20" fillId="0" borderId="0" applyNumberFormat="0" applyFill="0" applyBorder="0" applyAlignment="0" applyProtection="0"/>
    <xf numFmtId="0" fontId="21" fillId="0" borderId="9" applyNumberFormat="0" applyFill="0" applyAlignment="0" applyProtection="0"/>
    <xf numFmtId="0" fontId="22" fillId="0" borderId="10" applyNumberFormat="0" applyFill="0" applyAlignment="0" applyProtection="0"/>
    <xf numFmtId="0" fontId="23" fillId="0" borderId="11" applyNumberFormat="0" applyFill="0" applyAlignment="0" applyProtection="0"/>
    <xf numFmtId="0" fontId="23" fillId="0" borderId="0" applyNumberFormat="0" applyFill="0" applyBorder="0" applyAlignment="0" applyProtection="0"/>
    <xf numFmtId="0" fontId="24" fillId="14" borderId="0" applyNumberFormat="0" applyBorder="0" applyAlignment="0" applyProtection="0"/>
    <xf numFmtId="0" fontId="25" fillId="15" borderId="0" applyNumberFormat="0" applyBorder="0" applyAlignment="0" applyProtection="0"/>
    <xf numFmtId="0" fontId="26" fillId="16" borderId="0" applyNumberFormat="0" applyBorder="0" applyAlignment="0" applyProtection="0"/>
    <xf numFmtId="0" fontId="27" fillId="17" borderId="12" applyNumberFormat="0" applyAlignment="0" applyProtection="0"/>
    <xf numFmtId="0" fontId="28" fillId="18" borderId="13" applyNumberFormat="0" applyAlignment="0" applyProtection="0"/>
    <xf numFmtId="0" fontId="29" fillId="18" borderId="12" applyNumberFormat="0" applyAlignment="0" applyProtection="0"/>
    <xf numFmtId="0" fontId="30" fillId="0" borderId="14" applyNumberFormat="0" applyFill="0" applyAlignment="0" applyProtection="0"/>
    <xf numFmtId="0" fontId="14" fillId="19" borderId="15" applyNumberFormat="0" applyAlignment="0" applyProtection="0"/>
    <xf numFmtId="0" fontId="18" fillId="0" borderId="0" applyNumberFormat="0" applyFill="0" applyBorder="0" applyAlignment="0" applyProtection="0"/>
    <xf numFmtId="0" fontId="2" fillId="20" borderId="1" applyNumberFormat="0" applyFont="0" applyAlignment="0" applyProtection="0"/>
    <xf numFmtId="0" fontId="31" fillId="0" borderId="0" applyNumberFormat="0" applyFill="0" applyBorder="0" applyAlignment="0" applyProtection="0"/>
    <xf numFmtId="0" fontId="1" fillId="0" borderId="16" applyNumberFormat="0" applyFill="0" applyAlignment="0" applyProtection="0"/>
    <xf numFmtId="0" fontId="3"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3"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3"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3" fillId="33" borderId="0" applyNumberFormat="0" applyBorder="0" applyAlignment="0" applyProtection="0"/>
    <xf numFmtId="0" fontId="2" fillId="34"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3" fillId="37" borderId="0" applyNumberFormat="0" applyBorder="0" applyAlignment="0" applyProtection="0"/>
    <xf numFmtId="0" fontId="2" fillId="38" borderId="0" applyNumberFormat="0" applyBorder="0" applyAlignment="0" applyProtection="0"/>
    <xf numFmtId="0" fontId="2" fillId="39" borderId="0" applyNumberFormat="0" applyBorder="0" applyAlignment="0" applyProtection="0"/>
    <xf numFmtId="0" fontId="2" fillId="40" borderId="0" applyNumberFormat="0" applyBorder="0" applyAlignment="0" applyProtection="0"/>
    <xf numFmtId="0" fontId="3" fillId="41" borderId="0" applyNumberFormat="0" applyBorder="0" applyAlignment="0" applyProtection="0"/>
    <xf numFmtId="0" fontId="2" fillId="42" borderId="0" applyNumberFormat="0" applyBorder="0" applyAlignment="0" applyProtection="0"/>
    <xf numFmtId="0" fontId="2" fillId="43" borderId="0" applyNumberFormat="0" applyBorder="0" applyAlignment="0" applyProtection="0"/>
    <xf numFmtId="0" fontId="2" fillId="44" borderId="0" applyNumberFormat="0" applyBorder="0" applyAlignment="0" applyProtection="0"/>
    <xf numFmtId="0" fontId="32" fillId="0" borderId="0"/>
    <xf numFmtId="0" fontId="32" fillId="0" borderId="0"/>
    <xf numFmtId="0" fontId="33" fillId="0" borderId="0"/>
    <xf numFmtId="0" fontId="2" fillId="0" borderId="0"/>
    <xf numFmtId="0" fontId="7" fillId="0" borderId="0"/>
    <xf numFmtId="0" fontId="16" fillId="0" borderId="0" applyNumberFormat="0" applyFill="0" applyBorder="0" applyAlignment="0" applyProtection="0"/>
    <xf numFmtId="0" fontId="34" fillId="0" borderId="0"/>
  </cellStyleXfs>
  <cellXfs count="69">
    <xf numFmtId="0" fontId="0" fillId="0" borderId="0" xfId="0"/>
    <xf numFmtId="0" fontId="0" fillId="0" borderId="0" xfId="0" applyAlignment="1">
      <alignment horizontal="left"/>
    </xf>
    <xf numFmtId="0" fontId="9" fillId="0" borderId="0" xfId="0" applyFont="1"/>
    <xf numFmtId="0" fontId="10" fillId="0" borderId="0" xfId="0" applyFont="1"/>
    <xf numFmtId="0" fontId="9" fillId="0" borderId="0" xfId="0" applyFont="1" applyAlignment="1">
      <alignment horizontal="left" vertical="center"/>
    </xf>
    <xf numFmtId="0" fontId="1" fillId="0" borderId="0" xfId="0" applyFont="1"/>
    <xf numFmtId="0" fontId="9" fillId="0" borderId="0" xfId="0" applyFont="1" applyAlignment="1">
      <alignment horizontal="left" vertical="center" wrapText="1"/>
    </xf>
    <xf numFmtId="0" fontId="9" fillId="6" borderId="0" xfId="0" applyFont="1" applyFill="1" applyAlignment="1">
      <alignment horizontal="left" vertical="center"/>
    </xf>
    <xf numFmtId="0" fontId="0" fillId="0" borderId="0" xfId="0" applyAlignment="1">
      <alignment wrapText="1"/>
    </xf>
    <xf numFmtId="0" fontId="9" fillId="0" borderId="0" xfId="0" applyFont="1" applyAlignment="1">
      <alignment wrapText="1"/>
    </xf>
    <xf numFmtId="0" fontId="10" fillId="0" borderId="0" xfId="0" applyFont="1" applyAlignment="1">
      <alignment wrapText="1"/>
    </xf>
    <xf numFmtId="0" fontId="11" fillId="0" borderId="3" xfId="0" applyFont="1" applyBorder="1" applyAlignment="1">
      <alignment horizontal="center" vertical="center" wrapText="1"/>
    </xf>
    <xf numFmtId="0" fontId="11" fillId="0" borderId="0" xfId="0" applyFont="1" applyAlignment="1">
      <alignment horizontal="center" vertical="center" wrapText="1"/>
    </xf>
    <xf numFmtId="0" fontId="9" fillId="0" borderId="0" xfId="0" applyFont="1" applyAlignment="1">
      <alignment horizontal="center" vertical="center" wrapText="1"/>
    </xf>
    <xf numFmtId="0" fontId="0" fillId="9" borderId="0" xfId="0" applyFill="1"/>
    <xf numFmtId="0" fontId="14" fillId="10" borderId="0" xfId="0" applyFont="1" applyFill="1" applyAlignment="1">
      <alignment horizontal="left" indent="1"/>
    </xf>
    <xf numFmtId="0" fontId="10" fillId="0" borderId="5" xfId="0" applyFont="1" applyBorder="1" applyAlignment="1">
      <alignment vertical="center" wrapText="1"/>
    </xf>
    <xf numFmtId="0" fontId="10" fillId="0" borderId="4" xfId="0" applyFont="1" applyBorder="1" applyAlignment="1">
      <alignment vertical="center" wrapText="1"/>
    </xf>
    <xf numFmtId="0" fontId="10" fillId="0" borderId="5" xfId="0" applyFont="1" applyBorder="1" applyAlignment="1">
      <alignment horizontal="center" vertical="center" wrapText="1"/>
    </xf>
    <xf numFmtId="0" fontId="11" fillId="8" borderId="0" xfId="0" applyFont="1" applyFill="1" applyAlignment="1">
      <alignment horizontal="center" vertical="center" wrapText="1"/>
    </xf>
    <xf numFmtId="0" fontId="17" fillId="0" borderId="3" xfId="0" applyFont="1" applyBorder="1" applyAlignment="1">
      <alignment vertical="center" wrapText="1"/>
    </xf>
    <xf numFmtId="0" fontId="17" fillId="6" borderId="0" xfId="0" applyFont="1" applyFill="1" applyAlignment="1">
      <alignment vertical="center" wrapText="1"/>
    </xf>
    <xf numFmtId="0" fontId="9" fillId="6" borderId="0" xfId="0" applyFont="1" applyFill="1" applyAlignment="1">
      <alignment horizontal="center" vertical="center"/>
    </xf>
    <xf numFmtId="0" fontId="17" fillId="6" borderId="0" xfId="0" applyFont="1" applyFill="1" applyAlignment="1">
      <alignment horizontal="left" vertical="center"/>
    </xf>
    <xf numFmtId="0" fontId="9" fillId="0" borderId="0" xfId="0" applyFont="1" applyAlignment="1">
      <alignment vertical="center"/>
    </xf>
    <xf numFmtId="0" fontId="9" fillId="0" borderId="0" xfId="0" applyFont="1" applyAlignment="1">
      <alignment vertical="center" wrapText="1"/>
    </xf>
    <xf numFmtId="0" fontId="9" fillId="0" borderId="0" xfId="0" applyFont="1" applyAlignment="1">
      <alignment horizontal="center" vertical="center"/>
    </xf>
    <xf numFmtId="0" fontId="17" fillId="6" borderId="0" xfId="0" applyFont="1" applyFill="1" applyAlignment="1">
      <alignment horizontal="left" vertical="center" wrapText="1"/>
    </xf>
    <xf numFmtId="0" fontId="9" fillId="7" borderId="0" xfId="0" applyFont="1" applyFill="1" applyAlignment="1">
      <alignment horizontal="center" vertical="center"/>
    </xf>
    <xf numFmtId="0" fontId="9" fillId="8" borderId="0" xfId="0" applyFont="1" applyFill="1" applyAlignment="1">
      <alignment horizontal="center" vertical="center"/>
    </xf>
    <xf numFmtId="0" fontId="12" fillId="0" borderId="0" xfId="0" applyFont="1" applyAlignment="1">
      <alignment horizontal="left" vertical="center"/>
    </xf>
    <xf numFmtId="0" fontId="13" fillId="0" borderId="0" xfId="0" applyFont="1" applyAlignment="1">
      <alignment vertical="center"/>
    </xf>
    <xf numFmtId="0" fontId="12" fillId="0" borderId="0" xfId="0" applyFont="1" applyAlignment="1">
      <alignment vertical="center" wrapText="1"/>
    </xf>
    <xf numFmtId="0" fontId="12" fillId="0" borderId="0" xfId="0" applyFont="1" applyAlignment="1">
      <alignment vertical="center"/>
    </xf>
    <xf numFmtId="0" fontId="11" fillId="6" borderId="0" xfId="0" applyFont="1" applyFill="1" applyAlignment="1">
      <alignment vertical="center" wrapText="1"/>
    </xf>
    <xf numFmtId="0" fontId="11" fillId="6" borderId="0" xfId="0" applyFont="1" applyFill="1" applyAlignment="1">
      <alignment vertical="center"/>
    </xf>
    <xf numFmtId="0" fontId="11" fillId="6" borderId="0" xfId="0" applyFont="1" applyFill="1" applyAlignment="1">
      <alignment horizontal="left" vertical="center"/>
    </xf>
    <xf numFmtId="0" fontId="10" fillId="0" borderId="0" xfId="0" applyFont="1" applyAlignment="1">
      <alignment vertical="center"/>
    </xf>
    <xf numFmtId="0" fontId="9" fillId="6" borderId="0" xfId="0" applyFont="1" applyFill="1" applyAlignment="1">
      <alignment vertical="center"/>
    </xf>
    <xf numFmtId="0" fontId="9" fillId="6" borderId="0" xfId="0" applyFont="1" applyFill="1" applyAlignment="1">
      <alignment horizontal="right" vertical="center" wrapText="1"/>
    </xf>
    <xf numFmtId="0" fontId="17" fillId="0" borderId="0" xfId="0" applyFont="1" applyAlignment="1">
      <alignment vertical="center"/>
    </xf>
    <xf numFmtId="0" fontId="15" fillId="6" borderId="0" xfId="0" applyFont="1" applyFill="1" applyAlignment="1">
      <alignment horizontal="left" vertical="center" wrapText="1"/>
    </xf>
    <xf numFmtId="0" fontId="15" fillId="6" borderId="0" xfId="0" applyFont="1" applyFill="1" applyAlignment="1">
      <alignment horizontal="center" vertical="center" wrapText="1"/>
    </xf>
    <xf numFmtId="0" fontId="16" fillId="0" borderId="0" xfId="13" applyAlignment="1">
      <alignment vertical="center"/>
    </xf>
    <xf numFmtId="0" fontId="15" fillId="6" borderId="7" xfId="0" applyFont="1" applyFill="1" applyBorder="1" applyAlignment="1">
      <alignment horizontal="center" vertical="center" wrapText="1"/>
    </xf>
    <xf numFmtId="0" fontId="15" fillId="7" borderId="7" xfId="0" applyFont="1" applyFill="1" applyBorder="1" applyAlignment="1">
      <alignment horizontal="center" vertical="center" wrapText="1"/>
    </xf>
    <xf numFmtId="0" fontId="15" fillId="8" borderId="7" xfId="0" applyFont="1" applyFill="1" applyBorder="1" applyAlignment="1">
      <alignment horizontal="center" vertical="center" wrapText="1"/>
    </xf>
    <xf numFmtId="0" fontId="14" fillId="10" borderId="0" xfId="0" applyFont="1" applyFill="1" applyAlignment="1">
      <alignment horizontal="left" vertical="center" indent="1"/>
    </xf>
    <xf numFmtId="0" fontId="0" fillId="11" borderId="0" xfId="0" applyFill="1"/>
    <xf numFmtId="0" fontId="0" fillId="11" borderId="0" xfId="0" applyFill="1" applyAlignment="1">
      <alignment wrapText="1"/>
    </xf>
    <xf numFmtId="0" fontId="14" fillId="12" borderId="0" xfId="0" applyFont="1" applyFill="1"/>
    <xf numFmtId="0" fontId="1" fillId="13" borderId="0" xfId="0" applyFont="1" applyFill="1"/>
    <xf numFmtId="0" fontId="0" fillId="11" borderId="8" xfId="0" applyFill="1" applyBorder="1"/>
    <xf numFmtId="0" fontId="0" fillId="0" borderId="0" xfId="0" applyAlignment="1">
      <alignment vertical="center"/>
    </xf>
    <xf numFmtId="0" fontId="0" fillId="0" borderId="0" xfId="0" applyAlignment="1">
      <alignment horizontal="left" vertical="center"/>
    </xf>
    <xf numFmtId="0" fontId="0" fillId="0" borderId="0" xfId="0" applyAlignment="1">
      <alignment vertical="center" wrapText="1"/>
    </xf>
    <xf numFmtId="0" fontId="15" fillId="6" borderId="0" xfId="0" applyFont="1" applyFill="1" applyAlignment="1">
      <alignment vertical="center" wrapText="1"/>
    </xf>
    <xf numFmtId="0" fontId="11" fillId="7" borderId="5" xfId="0" applyFont="1" applyFill="1" applyBorder="1" applyAlignment="1">
      <alignment horizontal="left" vertical="center" wrapText="1"/>
    </xf>
    <xf numFmtId="0" fontId="11" fillId="0" borderId="6" xfId="0" applyFont="1" applyBorder="1" applyAlignment="1">
      <alignment vertical="center" wrapText="1"/>
    </xf>
    <xf numFmtId="0" fontId="0" fillId="0" borderId="0" xfId="0" applyAlignment="1">
      <alignment vertical="top" wrapText="1"/>
    </xf>
    <xf numFmtId="0" fontId="1" fillId="11" borderId="0" xfId="0" applyFont="1" applyFill="1" applyAlignment="1">
      <alignment vertical="center"/>
    </xf>
    <xf numFmtId="0" fontId="1" fillId="0" borderId="0" xfId="0" applyFont="1" applyAlignment="1">
      <alignment vertical="center"/>
    </xf>
    <xf numFmtId="0" fontId="9" fillId="6" borderId="0" xfId="0" applyFont="1" applyFill="1" applyAlignment="1">
      <alignment horizontal="center" vertical="center" wrapText="1"/>
    </xf>
    <xf numFmtId="0" fontId="9" fillId="6" borderId="0" xfId="0" applyFont="1" applyFill="1"/>
    <xf numFmtId="1" fontId="9" fillId="6" borderId="0" xfId="0" applyNumberFormat="1" applyFont="1" applyFill="1"/>
    <xf numFmtId="0" fontId="9" fillId="6" borderId="0" xfId="0" applyFont="1" applyFill="1" applyAlignment="1">
      <alignment vertical="center" wrapText="1"/>
    </xf>
    <xf numFmtId="0" fontId="17" fillId="0" borderId="0" xfId="0" applyFont="1" applyAlignment="1">
      <alignment horizontal="center" vertical="center" wrapText="1"/>
    </xf>
    <xf numFmtId="0" fontId="9" fillId="2" borderId="0" xfId="0" applyFont="1" applyFill="1" applyAlignment="1">
      <alignment vertical="center"/>
    </xf>
    <xf numFmtId="0" fontId="17" fillId="45" borderId="0" xfId="0" applyFont="1" applyFill="1" applyAlignment="1">
      <alignment horizontal="center" vertical="center" wrapText="1"/>
    </xf>
  </cellXfs>
  <cellStyles count="63">
    <cellStyle name="20% - Accent1" xfId="33" builtinId="30" customBuiltin="1"/>
    <cellStyle name="20% - Accent2" xfId="37" builtinId="34" customBuiltin="1"/>
    <cellStyle name="20% - Accent3" xfId="41" builtinId="38" customBuiltin="1"/>
    <cellStyle name="20% - Accent4" xfId="45" builtinId="42" customBuiltin="1"/>
    <cellStyle name="20% - Accent5" xfId="49" builtinId="46" customBuiltin="1"/>
    <cellStyle name="20% - Accent6" xfId="53" builtinId="50" customBuiltin="1"/>
    <cellStyle name="40% - Accent1" xfId="34" builtinId="31" customBuiltin="1"/>
    <cellStyle name="40% - Accent2" xfId="38" builtinId="35" customBuiltin="1"/>
    <cellStyle name="40% - Accent3" xfId="42" builtinId="39" customBuiltin="1"/>
    <cellStyle name="40% - Accent4" xfId="46" builtinId="43" customBuiltin="1"/>
    <cellStyle name="40% - Accent5" xfId="50" builtinId="47" customBuiltin="1"/>
    <cellStyle name="40% - Accent6" xfId="54" builtinId="51" customBuiltin="1"/>
    <cellStyle name="60% - Accent1" xfId="35" builtinId="32" customBuiltin="1"/>
    <cellStyle name="60% - Accent2" xfId="39" builtinId="36" customBuiltin="1"/>
    <cellStyle name="60% - Accent3" xfId="43" builtinId="40" customBuiltin="1"/>
    <cellStyle name="60% - Accent4" xfId="47" builtinId="44" customBuiltin="1"/>
    <cellStyle name="60% - Accent5" xfId="51" builtinId="48" customBuiltin="1"/>
    <cellStyle name="60% - Accent6" xfId="55" builtinId="52" customBuiltin="1"/>
    <cellStyle name="Accent1" xfId="32" builtinId="29" customBuiltin="1"/>
    <cellStyle name="Accent2" xfId="36" builtinId="33" customBuiltin="1"/>
    <cellStyle name="Accent3" xfId="40" builtinId="37" customBuiltin="1"/>
    <cellStyle name="Accent4" xfId="44" builtinId="41" customBuiltin="1"/>
    <cellStyle name="Accent5" xfId="48" builtinId="45" customBuiltin="1"/>
    <cellStyle name="Accent6" xfId="52" builtinId="49" customBuiltin="1"/>
    <cellStyle name="Bad" xfId="21" builtinId="27" customBuiltin="1"/>
    <cellStyle name="Calculation" xfId="25" builtinId="22" customBuiltin="1"/>
    <cellStyle name="Check Cell" xfId="27" builtinId="23" customBuiltin="1"/>
    <cellStyle name="Explanatory Text" xfId="30" builtinId="53" customBuiltin="1"/>
    <cellStyle name="Followed Hyperlink" xfId="14" builtinId="9" customBuiltin="1"/>
    <cellStyle name="Good" xfId="20" builtinId="26" customBuiltin="1"/>
    <cellStyle name="GrayCell 2 2" xfId="7" xr:uid="{00000000-0005-0000-0000-000002000000}"/>
    <cellStyle name="Heading 1" xfId="16" builtinId="16" customBuiltin="1"/>
    <cellStyle name="Heading 1 2" xfId="2" xr:uid="{00000000-0005-0000-0000-000003000000}"/>
    <cellStyle name="Heading 2" xfId="17" builtinId="17" customBuiltin="1"/>
    <cellStyle name="Heading 2 2" xfId="3" xr:uid="{00000000-0005-0000-0000-000004000000}"/>
    <cellStyle name="Heading 3" xfId="18" builtinId="18" customBuiltin="1"/>
    <cellStyle name="Heading 3 2" xfId="8" xr:uid="{00000000-0005-0000-0000-000005000000}"/>
    <cellStyle name="Heading 4" xfId="19" builtinId="19" customBuiltin="1"/>
    <cellStyle name="Hyperlink" xfId="13" builtinId="8" customBuiltin="1"/>
    <cellStyle name="Hyperlink 2" xfId="61" xr:uid="{741CD510-4DE3-40BE-A73B-EF6CC90FD2E5}"/>
    <cellStyle name="Input" xfId="23" builtinId="20" customBuiltin="1"/>
    <cellStyle name="Linked Cell" xfId="26" builtinId="24" customBuiltin="1"/>
    <cellStyle name="Neutral" xfId="22" builtinId="28" customBuiltin="1"/>
    <cellStyle name="Normal" xfId="0" builtinId="0"/>
    <cellStyle name="Normal 2" xfId="1" xr:uid="{00000000-0005-0000-0000-000008000000}"/>
    <cellStyle name="Normal 2 2" xfId="12" xr:uid="{00000000-0005-0000-0000-000009000000}"/>
    <cellStyle name="Normal 2 3" xfId="59" xr:uid="{84216A98-AB9B-44F1-8930-D406487F4642}"/>
    <cellStyle name="Normal 2 4" xfId="57" xr:uid="{080748F1-1551-4C19-8810-20ED05754348}"/>
    <cellStyle name="Normal 3" xfId="5" xr:uid="{00000000-0005-0000-0000-00000A000000}"/>
    <cellStyle name="Normal 3 2" xfId="10" xr:uid="{00000000-0005-0000-0000-00000B000000}"/>
    <cellStyle name="Normal 3 3" xfId="60" xr:uid="{53AC47BC-8EBE-438C-872D-312E7D65C071}"/>
    <cellStyle name="Normal 3 4" xfId="58" xr:uid="{D0956BCD-016D-4A1B-AC6D-E2B4220550A6}"/>
    <cellStyle name="Normal 4" xfId="56" xr:uid="{7C69384A-DF67-456F-8C33-B781FE304D4E}"/>
    <cellStyle name="Normal 5" xfId="62" xr:uid="{43354EC1-7F2F-45A3-9735-D7EDE57CEAD7}"/>
    <cellStyle name="Note" xfId="29" builtinId="10" customBuiltin="1"/>
    <cellStyle name="OrangeBorder 2" xfId="9" xr:uid="{00000000-0005-0000-0000-00000C000000}"/>
    <cellStyle name="Output" xfId="24" builtinId="21" customBuiltin="1"/>
    <cellStyle name="Title" xfId="15" builtinId="15" customBuiltin="1"/>
    <cellStyle name="Title 2" xfId="4" xr:uid="{00000000-0005-0000-0000-00000E000000}"/>
    <cellStyle name="Total" xfId="31" builtinId="25" customBuiltin="1"/>
    <cellStyle name="Warning Text" xfId="28" builtinId="11" customBuiltin="1"/>
    <cellStyle name="YellowCell 2 2" xfId="6" xr:uid="{00000000-0005-0000-0000-00000F000000}"/>
    <cellStyle name="z A Column text" xfId="11" xr:uid="{00000000-0005-0000-0000-000010000000}"/>
  </cellStyles>
  <dxfs count="174">
    <dxf>
      <fill>
        <patternFill>
          <bgColor theme="8" tint="0.79998168889431442"/>
        </patternFill>
      </fill>
    </dxf>
    <dxf>
      <font>
        <b val="0"/>
        <i val="0"/>
        <strike val="0"/>
        <condense val="0"/>
        <extend val="0"/>
        <outline val="0"/>
        <shadow val="0"/>
        <u val="none"/>
        <vertAlign val="baseline"/>
        <sz val="8"/>
        <color theme="1"/>
        <name val="Calibri"/>
        <family val="2"/>
        <scheme val="minor"/>
      </font>
      <fill>
        <patternFill>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1" indent="0" justifyLastLine="0" shrinkToFit="0" readingOrder="0"/>
    </dxf>
    <dxf>
      <alignment vertical="center" textRotation="0" indent="0" justifyLastLine="0" shrinkToFit="0" readingOrder="0"/>
    </dxf>
    <dxf>
      <alignment vertical="center" textRotation="0" indent="0" justifyLastLine="0" shrinkToFit="0" readingOrder="0"/>
    </dxf>
    <dxf>
      <alignment vertical="center" textRotation="0" indent="0" justifyLastLine="0" shrinkToFit="0" readingOrder="0"/>
    </dxf>
    <dxf>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alignment vertical="center" textRotation="0" indent="0" justifyLastLine="0" shrinkToFit="0" readingOrder="0"/>
    </dxf>
    <dxf>
      <alignment vertical="center" textRotation="0" indent="0" justifyLastLine="0" shrinkToFit="0" readingOrder="0"/>
    </dxf>
    <dxf>
      <alignment horizontal="left" vertical="bottom" textRotation="0" wrapText="0" indent="0" justifyLastLine="0" shrinkToFit="0" readingOrder="0"/>
    </dxf>
    <dxf>
      <numFmt numFmtId="0" formatCode="General"/>
      <alignment horizontal="left" vertical="bottom" textRotation="0" wrapText="0" indent="0" justifyLastLine="0" shrinkToFit="0" readingOrder="0"/>
    </dxf>
    <dxf>
      <font>
        <strike val="0"/>
        <outline val="0"/>
        <shadow val="0"/>
        <u val="none"/>
        <vertAlign val="baseline"/>
        <sz val="10"/>
        <color theme="1"/>
        <name val="Calibri"/>
        <family val="2"/>
        <scheme val="minor"/>
      </font>
      <numFmt numFmtId="1" formatCode="0"/>
      <fill>
        <patternFill patternType="solid">
          <fgColor indexed="64"/>
          <bgColor theme="8" tint="0.79998168889431442"/>
        </patternFill>
      </fill>
    </dxf>
    <dxf>
      <font>
        <strike val="0"/>
        <outline val="0"/>
        <shadow val="0"/>
        <u val="none"/>
        <vertAlign val="baseline"/>
        <sz val="10"/>
        <color theme="1"/>
        <name val="Calibri"/>
        <family val="2"/>
        <scheme val="minor"/>
      </font>
      <fill>
        <patternFill patternType="solid">
          <fgColor indexed="64"/>
          <bgColor theme="8" tint="0.79998168889431442"/>
        </patternFill>
      </fill>
    </dxf>
    <dxf>
      <font>
        <strike val="0"/>
        <outline val="0"/>
        <shadow val="0"/>
        <u val="none"/>
        <vertAlign val="baseline"/>
        <sz val="10"/>
        <color theme="1"/>
        <name val="Calibri"/>
        <family val="2"/>
        <scheme val="minor"/>
      </font>
      <fill>
        <patternFill patternType="solid">
          <fgColor indexed="64"/>
          <bgColor theme="8" tint="0.79998168889431442"/>
        </patternFill>
      </fill>
    </dxf>
    <dxf>
      <font>
        <strike val="0"/>
        <outline val="0"/>
        <shadow val="0"/>
        <u val="none"/>
        <vertAlign val="baseline"/>
        <sz val="10"/>
        <color theme="1"/>
        <name val="Calibri"/>
        <family val="2"/>
        <scheme val="minor"/>
      </font>
      <fill>
        <patternFill patternType="solid">
          <fgColor indexed="64"/>
          <bgColor theme="8" tint="0.79998168889431442"/>
        </patternFill>
      </fill>
    </dxf>
    <dxf>
      <font>
        <b val="0"/>
        <i val="0"/>
        <strike val="0"/>
        <condense val="0"/>
        <extend val="0"/>
        <outline val="0"/>
        <shadow val="0"/>
        <u val="none"/>
        <vertAlign val="baseline"/>
        <sz val="10"/>
        <color theme="1"/>
        <name val="Calibri"/>
        <family val="2"/>
        <scheme val="minor"/>
      </font>
      <numFmt numFmtId="0" formatCode="General"/>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righ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2"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numFmt numFmtId="0" formatCode="General"/>
      <alignment horizontal="general"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numFmt numFmtId="0" formatCode="General"/>
      <alignment vertical="center" textRotation="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solid">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general"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8"/>
        <color theme="1"/>
        <name val="Calibri"/>
        <family val="2"/>
        <scheme val="minor"/>
      </font>
      <fill>
        <patternFill patternType="solid">
          <fgColor indexed="64"/>
          <bgColor theme="8" tint="0.79998168889431442"/>
        </patternFill>
      </fill>
      <alignment horizontal="general"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numFmt numFmtId="0" formatCode="General"/>
      <fill>
        <patternFill patternType="solid">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general" vertical="center" textRotation="0" wrapText="1"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strike val="0"/>
        <outline val="0"/>
        <shadow val="0"/>
        <u val="none"/>
        <vertAlign val="baseline"/>
        <sz val="10"/>
        <name val="Calibri"/>
        <family val="2"/>
      </font>
      <numFmt numFmtId="0" formatCode="General"/>
      <fill>
        <patternFill patternType="solid">
          <fgColor indexed="64"/>
          <bgColor theme="2"/>
        </patternFill>
      </fill>
      <alignment horizontal="center"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center"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center"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center" vertical="center" textRotation="0" wrapText="0" indent="0" justifyLastLine="0" shrinkToFit="0" readingOrder="0"/>
    </dxf>
    <dxf>
      <font>
        <strike val="0"/>
        <outline val="0"/>
        <shadow val="0"/>
        <u val="none"/>
        <vertAlign val="baseline"/>
        <sz val="8"/>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1" indent="0" justifyLastLine="0" shrinkToFit="0" readingOrder="0"/>
    </dxf>
    <dxf>
      <font>
        <strike val="0"/>
        <outline val="0"/>
        <shadow val="0"/>
        <u val="none"/>
        <vertAlign val="baseline"/>
        <sz val="8"/>
        <name val="Calibri"/>
        <family val="2"/>
      </font>
      <fill>
        <patternFill patternType="solid">
          <fgColor indexed="64"/>
          <bgColor theme="8" tint="0.79998168889431442"/>
        </patternFill>
      </fill>
      <alignment horizontal="left" vertical="center" textRotation="0" wrapText="1"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1" indent="0" justifyLastLine="0" shrinkToFit="0" readingOrder="0"/>
    </dxf>
    <dxf>
      <font>
        <strike val="0"/>
        <outline val="0"/>
        <shadow val="0"/>
        <u val="none"/>
        <vertAlign val="baseline"/>
        <sz val="10"/>
        <name val="Calibri"/>
        <family val="2"/>
      </font>
      <numFmt numFmtId="0" formatCode="General"/>
      <fill>
        <patternFill patternType="solid">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8" tint="0.79998168889431442"/>
        </patternFill>
      </fill>
      <alignment horizontal="general" vertical="center" textRotation="0" wrapText="1"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general"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0" tint="-4.9989318521683403E-2"/>
        </patternFill>
      </fill>
      <alignment vertical="center" textRotation="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numFmt numFmtId="0" formatCode="General"/>
      <alignment vertical="center" textRotation="0" wrapText="1"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1"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1"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0" indent="0" justifyLastLine="0" shrinkToFit="0" readingOrder="0"/>
      <protection locked="1" hidden="0"/>
    </dxf>
    <dxf>
      <font>
        <strike val="0"/>
        <outline val="0"/>
        <shadow val="0"/>
        <u val="none"/>
        <vertAlign val="baseline"/>
        <sz val="10"/>
        <name val="Calibri"/>
        <family val="2"/>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indexed="65"/>
        </patternFill>
      </fill>
      <alignment horizontal="general" vertical="center" textRotation="0" wrapText="0" indent="0" justifyLastLine="0" shrinkToFit="0" readingOrder="0"/>
      <protection locked="1" hidden="0"/>
    </dxf>
    <dxf>
      <font>
        <b/>
        <i val="0"/>
        <strike val="0"/>
        <condense val="0"/>
        <extend val="0"/>
        <outline val="0"/>
        <shadow val="0"/>
        <u val="none"/>
        <vertAlign val="baseline"/>
        <sz val="10"/>
        <color theme="0"/>
        <name val="Calibri"/>
        <family val="2"/>
        <scheme val="none"/>
      </font>
      <numFmt numFmtId="0" formatCode="General"/>
      <fill>
        <patternFill patternType="none">
          <fgColor indexed="64"/>
          <bgColor indexed="65"/>
        </patternFill>
      </fill>
      <alignment horizontal="general" vertical="center" textRotation="0" wrapText="0"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rgb="FFAEAAAA"/>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rgb="FFAEAAAA"/>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rgb="FFAEAAAA"/>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tint="-0.249977111117893"/>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solid">
          <fgColor indexed="64"/>
          <bgColor rgb="FFAEAAAA"/>
        </patternFill>
      </fill>
      <alignment horizontal="center" vertical="center" textRotation="0" wrapText="1"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tint="-0.249977111117893"/>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solid">
          <fgColor indexed="64"/>
          <bgColor rgb="FFAEAAAA"/>
        </patternFill>
      </fill>
      <alignment horizontal="center" vertical="center" textRotation="0" wrapText="1"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tint="-0.249977111117893"/>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auto="1"/>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auto="1"/>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auto="1"/>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10"/>
        <color theme="1"/>
        <name val="Calibri"/>
        <family val="2"/>
        <scheme val="minor"/>
      </font>
      <fill>
        <patternFill patternType="none">
          <fgColor indexed="64"/>
          <bgColor indexed="65"/>
        </patternFill>
      </fill>
      <alignment horizontal="center" vertical="center" textRotation="0" wrapText="1" indent="0" justifyLastLine="0" shrinkToFit="0" readingOrder="0"/>
      <border diagonalUp="0" diagonalDown="0" outline="0">
        <left/>
        <right/>
        <top/>
        <bottom/>
      </border>
    </dxf>
    <dxf>
      <font>
        <b val="0"/>
        <i val="0"/>
        <strike val="0"/>
        <condense val="0"/>
        <extend val="0"/>
        <outline val="0"/>
        <shadow val="0"/>
        <u val="none"/>
        <vertAlign val="baseline"/>
        <sz val="10"/>
        <color theme="1"/>
        <name val="Calibri"/>
        <family val="2"/>
        <scheme val="minor"/>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style="thin">
          <color theme="1" tint="0.499984740745262"/>
        </left>
        <right/>
        <top style="thin">
          <color theme="1" tint="0.499984740745262"/>
        </top>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auto="1"/>
        </patternFill>
      </fill>
      <alignment horizontal="center" vertical="center" textRotation="0" wrapText="1" indent="0" justifyLastLine="0" shrinkToFit="0" readingOrder="0"/>
      <border diagonalUp="0" diagonalDown="0" outline="0">
        <left style="thin">
          <color theme="1" tint="0.499984740745262"/>
        </left>
        <right/>
        <top style="thin">
          <color theme="1" tint="0.499984740745262"/>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style="thin">
          <color theme="1" tint="0.499984740745262"/>
        </left>
        <right style="thin">
          <color theme="1" tint="0.499984740745262"/>
        </right>
        <top style="thin">
          <color theme="1" tint="0.499984740745262"/>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auto="1"/>
        </patternFill>
      </fill>
      <alignment horizontal="general" vertical="center" textRotation="0" wrapText="1" indent="0" justifyLastLine="0" shrinkToFit="0" readingOrder="0"/>
      <border diagonalUp="0" diagonalDown="0" outline="0">
        <left style="thin">
          <color theme="1" tint="0.499984740745262"/>
        </left>
        <right style="thin">
          <color theme="1" tint="0.499984740745262"/>
        </right>
        <top style="thin">
          <color theme="1" tint="0.499984740745262"/>
        </top>
        <bottom style="thin">
          <color theme="1" tint="0.499984740745262"/>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style="thin">
          <color theme="1" tint="0.499984740745262"/>
        </left>
        <right style="thin">
          <color theme="1" tint="0.499984740745262"/>
        </right>
        <top style="thin">
          <color theme="1" tint="0.499984740745262"/>
        </top>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auto="1"/>
        </patternFill>
      </fill>
      <alignment horizontal="general" vertical="center" textRotation="0" wrapText="1" indent="0" justifyLastLine="0" shrinkToFit="0" readingOrder="0"/>
      <border diagonalUp="0" diagonalDown="0" outline="0">
        <left style="thin">
          <color theme="1" tint="0.499984740745262"/>
        </left>
        <right style="thin">
          <color theme="1" tint="0.499984740745262"/>
        </right>
        <top style="thin">
          <color theme="1" tint="0.499984740745262"/>
        </top>
        <bottom style="thin">
          <color theme="1" tint="0.499984740745262"/>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patternFill>
      </fill>
      <alignment horizontal="left" vertical="center" textRotation="0" wrapText="0" indent="0" justifyLastLine="0" shrinkToFit="0" readingOrder="0"/>
      <border diagonalUp="0" diagonalDown="0" outline="0">
        <left style="thin">
          <color theme="1" tint="0.499984740745262"/>
        </left>
        <right style="thin">
          <color theme="1" tint="0.499984740745262"/>
        </right>
        <top style="thin">
          <color theme="1" tint="0.499984740745262"/>
        </top>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patternFill>
      </fill>
      <alignment horizontal="left" vertical="center" textRotation="0" wrapText="1" indent="0" justifyLastLine="0" shrinkToFit="0" readingOrder="0"/>
      <border diagonalUp="0" diagonalDown="0" outline="0">
        <left style="thin">
          <color theme="1" tint="0.499984740745262"/>
        </left>
        <right style="thin">
          <color theme="1" tint="0.499984740745262"/>
        </right>
        <top style="thin">
          <color theme="1" tint="0.499984740745262"/>
        </top>
        <bottom style="thin">
          <color theme="1" tint="0.499984740745262"/>
        </bottom>
      </border>
      <protection locked="1" hidden="0"/>
    </dxf>
    <dxf>
      <border>
        <top style="thin">
          <color theme="1" tint="0.499984740745262"/>
        </top>
      </border>
    </dxf>
    <dxf>
      <border diagonalUp="0" diagonalDown="0">
        <left style="thin">
          <color theme="1" tint="0.499984740745262"/>
        </left>
        <right style="thin">
          <color theme="1" tint="0.499984740745262"/>
        </right>
        <top style="thin">
          <color theme="1" tint="0.499984740745262"/>
        </top>
        <bottom style="thin">
          <color theme="1" tint="0.499984740745262"/>
        </bottom>
      </border>
    </dxf>
    <dxf>
      <font>
        <b val="0"/>
        <i val="0"/>
        <strike val="0"/>
        <condense val="0"/>
        <extend val="0"/>
        <outline val="0"/>
        <shadow val="0"/>
        <u val="none"/>
        <vertAlign val="baseline"/>
        <sz val="10"/>
        <color indexed="8"/>
        <name val="Calibri"/>
        <family val="2"/>
        <scheme val="none"/>
      </font>
      <fill>
        <patternFill patternType="none">
          <fgColor indexed="64"/>
          <bgColor indexed="65"/>
        </patternFill>
      </fill>
      <alignment horizontal="general" vertical="center" textRotation="0" wrapText="1" indent="0" justifyLastLine="0" shrinkToFit="0" readingOrder="0"/>
      <protection locked="1" hidden="0"/>
    </dxf>
    <dxf>
      <border>
        <bottom style="thin">
          <color theme="1" tint="0.499984740745262"/>
        </bottom>
      </border>
    </dxf>
    <dxf>
      <font>
        <b/>
        <i val="0"/>
        <strike val="0"/>
        <condense val="0"/>
        <extend val="0"/>
        <outline val="0"/>
        <shadow val="0"/>
        <u val="none"/>
        <vertAlign val="baseline"/>
        <sz val="10"/>
        <color theme="1"/>
        <name val="Calibri"/>
        <family val="2"/>
        <scheme val="minor"/>
      </font>
      <alignment horizontal="general" vertical="center" textRotation="0" wrapText="1" indent="0" justifyLastLine="0" shrinkToFit="0" readingOrder="0"/>
      <border diagonalUp="0" diagonalDown="0" outline="0">
        <left style="thin">
          <color theme="1" tint="0.499984740745262"/>
        </left>
        <right style="thin">
          <color theme="1" tint="0.499984740745262"/>
        </right>
        <top/>
        <bottom/>
      </border>
    </dxf>
    <dxf>
      <font>
        <b val="0"/>
        <i val="0"/>
        <strike val="0"/>
        <condense val="0"/>
        <extend val="0"/>
        <outline val="0"/>
        <shadow val="0"/>
        <u val="none"/>
        <vertAlign val="baseline"/>
        <sz val="8"/>
        <color theme="1"/>
        <name val="Calibri"/>
        <family val="2"/>
        <scheme val="minor"/>
      </font>
      <numFmt numFmtId="0" formatCode="General"/>
      <fill>
        <patternFill>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fill>
        <patternFill>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fgColor indexed="64"/>
          <bgColor theme="8" tint="0.79998168889431442"/>
        </patternFill>
      </fil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1" indent="0" justifyLastLine="0" shrinkToFit="0" readingOrder="0"/>
    </dxf>
    <dxf>
      <font>
        <b/>
      </font>
      <alignment horizontal="general" vertical="center" textRotation="0" wrapText="0" indent="0" justifyLastLine="0" shrinkToFit="0" readingOrder="0"/>
    </dxf>
    <dxf>
      <font>
        <b/>
        <i val="0"/>
        <strike val="0"/>
        <condense val="0"/>
        <extend val="0"/>
        <outline val="0"/>
        <shadow val="0"/>
        <u val="none"/>
        <vertAlign val="baseline"/>
        <sz val="11"/>
        <color theme="0"/>
        <name val="Calibri"/>
        <family val="2"/>
        <scheme val="minor"/>
      </font>
      <fill>
        <patternFill patternType="solid">
          <fgColor indexed="64"/>
          <bgColor theme="3"/>
        </patternFill>
      </fill>
    </dxf>
    <dxf>
      <font>
        <b/>
        <i val="0"/>
        <color theme="0"/>
      </font>
      <fill>
        <patternFill>
          <bgColor theme="4" tint="-0.499984740745262"/>
        </patternFill>
      </fill>
    </dxf>
    <dxf>
      <font>
        <b val="0"/>
        <i val="0"/>
        <color theme="1"/>
      </font>
      <fill>
        <patternFill>
          <bgColor theme="2"/>
        </patternFill>
      </fill>
      <border>
        <left style="thin">
          <color theme="1" tint="0.499984740745262"/>
        </left>
        <right style="thin">
          <color theme="1" tint="0.499984740745262"/>
        </right>
        <top style="thin">
          <color theme="1" tint="0.499984740745262"/>
        </top>
        <bottom style="thin">
          <color theme="1" tint="0.499984740745262"/>
        </bottom>
        <vertical style="thin">
          <color theme="1" tint="0.499984740745262"/>
        </vertical>
        <horizontal style="thin">
          <color theme="1" tint="0.499984740745262"/>
        </horizontal>
      </border>
    </dxf>
    <dxf>
      <font>
        <b val="0"/>
        <i val="0"/>
        <color theme="1"/>
      </font>
      <fill>
        <patternFill>
          <bgColor theme="2"/>
        </patternFill>
      </fill>
      <border>
        <left style="thin">
          <color theme="1" tint="0.499984740745262"/>
        </left>
        <right style="thin">
          <color theme="1" tint="0.499984740745262"/>
        </right>
        <top style="thin">
          <color theme="1" tint="0.499984740745262"/>
        </top>
        <bottom style="thin">
          <color theme="1" tint="0.499984740745262"/>
        </bottom>
        <vertical style="thin">
          <color theme="1" tint="0.499984740745262"/>
        </vertical>
        <horizontal style="thin">
          <color theme="1" tint="0.499984740745262"/>
        </horizontal>
      </border>
    </dxf>
  </dxfs>
  <tableStyles count="2" defaultTableStyle="Table Style 2" defaultPivotStyle="PivotStyleLight16">
    <tableStyle name="Table Style 1" pivot="0" count="1" xr9:uid="{03CADF67-A835-4D43-81C5-75376CF934E2}">
      <tableStyleElement type="wholeTable" dxfId="173"/>
    </tableStyle>
    <tableStyle name="Table Style 2" pivot="0" count="2" xr9:uid="{5906E8DD-1157-4888-9A27-3B2DB57DF7A2}">
      <tableStyleElement type="wholeTable" dxfId="172"/>
      <tableStyleElement type="headerRow" dxfId="171"/>
    </tableStyle>
  </tableStyles>
  <colors>
    <mruColors>
      <color rgb="FFAEAAAA"/>
      <color rgb="FFFFFFFF"/>
      <color rgb="FFCBAD8F"/>
      <color rgb="FFD2B89E"/>
      <color rgb="FFFFFFE7"/>
      <color rgb="FFFFFFCC"/>
      <color rgb="FFFFCCCC"/>
      <color rgb="FF9FBDE1"/>
      <color rgb="FFA9BDE1"/>
      <color rgb="FFC7E9A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drawings/drawing1.xml><?xml version="1.0" encoding="utf-8"?>
<xdr:wsDr xmlns:xdr="http://schemas.openxmlformats.org/drawingml/2006/spreadsheetDrawing" xmlns:a="http://schemas.openxmlformats.org/drawingml/2006/main">
  <xdr:twoCellAnchor>
    <xdr:from>
      <xdr:col>1</xdr:col>
      <xdr:colOff>1</xdr:colOff>
      <xdr:row>1</xdr:row>
      <xdr:rowOff>0</xdr:rowOff>
    </xdr:from>
    <xdr:to>
      <xdr:col>2</xdr:col>
      <xdr:colOff>9086851</xdr:colOff>
      <xdr:row>5</xdr:row>
      <xdr:rowOff>19050</xdr:rowOff>
    </xdr:to>
    <xdr:sp macro="" textlink="">
      <xdr:nvSpPr>
        <xdr:cNvPr id="2" name="TextBox 1">
          <a:extLst>
            <a:ext uri="{FF2B5EF4-FFF2-40B4-BE49-F238E27FC236}">
              <a16:creationId xmlns:a16="http://schemas.microsoft.com/office/drawing/2014/main" id="{0AA701E7-1229-4319-A283-2BA943461D49}"/>
            </a:ext>
          </a:extLst>
        </xdr:cNvPr>
        <xdr:cNvSpPr txBox="1"/>
      </xdr:nvSpPr>
      <xdr:spPr>
        <a:xfrm>
          <a:off x="609601" y="190500"/>
          <a:ext cx="10096500" cy="781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Data</a:t>
          </a:r>
          <a:r>
            <a:rPr lang="en-US" sz="1100" b="1" baseline="0"/>
            <a:t> in this workbook: </a:t>
          </a:r>
          <a:r>
            <a:rPr lang="en-US" sz="1100" baseline="0"/>
            <a:t>The data in this workbook underly the Temperature Binning tool. This version of the data correspond to impact estimates presented in the Temperature Binning Framework documentation. T</a:t>
          </a:r>
          <a:r>
            <a:rPr lang="en-US" sz="1100" baseline="0">
              <a:solidFill>
                <a:sysClr val="windowText" lastClr="000000"/>
              </a:solidFill>
            </a:rPr>
            <a:t>his workbook can be read into the R script documented in Appendix B in the ciraTempBin function.</a:t>
          </a:r>
          <a:endParaRPr lang="en-US" sz="1100">
            <a:solidFill>
              <a:sysClr val="windowText" lastClr="000000"/>
            </a:solidFill>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xdr:col>
      <xdr:colOff>47625</xdr:colOff>
      <xdr:row>16</xdr:row>
      <xdr:rowOff>149225</xdr:rowOff>
    </xdr:from>
    <xdr:ext cx="2089150" cy="984250"/>
    <xdr:sp macro="" textlink="">
      <xdr:nvSpPr>
        <xdr:cNvPr id="2" name="TextBox 1">
          <a:extLst>
            <a:ext uri="{FF2B5EF4-FFF2-40B4-BE49-F238E27FC236}">
              <a16:creationId xmlns:a16="http://schemas.microsoft.com/office/drawing/2014/main" id="{00000000-0008-0000-0C00-000002000000}"/>
            </a:ext>
          </a:extLst>
        </xdr:cNvPr>
        <xdr:cNvSpPr txBox="1"/>
      </xdr:nvSpPr>
      <xdr:spPr>
        <a:xfrm>
          <a:off x="838200" y="3806825"/>
          <a:ext cx="2089150" cy="984250"/>
        </a:xfrm>
        <a:prstGeom prst="rect">
          <a:avLst/>
        </a:prstGeom>
        <a:solidFill>
          <a:schemeClr val="bg1"/>
        </a:solidFill>
        <a:ln w="19050">
          <a:solidFill>
            <a:schemeClr val="bg2">
              <a:lumMod val="50000"/>
            </a:schemeClr>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a:t>This worksheet contains lists</a:t>
          </a:r>
          <a:r>
            <a:rPr lang="en-US" sz="1100" baseline="0"/>
            <a:t> used throughout the database for data standardization, validation, and control purposes.</a:t>
          </a:r>
          <a:endParaRPr lang="en-US" sz="1100"/>
        </a:p>
      </xdr:txBody>
    </xdr:sp>
    <xdr:clientData/>
  </xdr:one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DBDF25E7-D35C-4344-9B72-491345FCBF34}" name="Table19" displayName="Table19" ref="B9:C11" totalsRowShown="0" headerRowDxfId="170">
  <autoFilter ref="B9:C11" xr:uid="{DBDF25E7-D35C-4344-9B72-491345FCBF34}"/>
  <tableColumns count="2">
    <tableColumn id="1" xr3:uid="{306AD3FA-EE0B-4D9C-828A-C0B76198AE0B}" name="Worksheet" dataDxfId="169"/>
    <tableColumn id="2" xr3:uid="{873A529C-ADE9-47CF-B36A-585DA33D7B04}" name="Description"/>
  </tableColumns>
  <tableStyleInfo name="Table Style 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4AF7C1DD-F7B4-486D-93FC-71528609946F}" name="doc_tablesList" displayName="doc_tablesList" ref="B3:N15" totalsRowShown="0" headerRowDxfId="168" dataDxfId="167">
  <autoFilter ref="B3:N15" xr:uid="{AD244AAD-EF2A-4E3D-905E-7CC1947F3F1F}"/>
  <sortState xmlns:xlrd2="http://schemas.microsoft.com/office/spreadsheetml/2017/richdata2" ref="B4:N4">
    <sortCondition descending="1" ref="D4"/>
    <sortCondition ref="E4"/>
    <sortCondition ref="C4"/>
  </sortState>
  <tableColumns count="13">
    <tableColumn id="1" xr3:uid="{6892DC4A-A19B-418A-9799-A326D8EAC317}" name="ID" dataDxfId="166">
      <calculatedColumnFormula xml:space="preserve"> ROW( doc_tablesList[[#This Row],[ID]] ) - ROW(doc_tablesList[[#Headers],[ID]] )</calculatedColumnFormula>
    </tableColumn>
    <tableColumn id="2" xr3:uid="{238E4D6F-DBDF-41A4-8350-E77587A7D4B3}" name="Table Name" dataDxfId="165"/>
    <tableColumn id="8" xr3:uid="{D46F7497-B3FD-485E-91E8-C8117D6673FA}" name="Import" dataDxfId="164"/>
    <tableColumn id="3" xr3:uid="{39F2BFBD-30E6-473D-B9E5-9F407D5928C3}" name="Worksheet" dataDxfId="163"/>
    <tableColumn id="9" xr3:uid="{507E67A6-0C2B-4342-A04B-6A8E615993E3}" name="ID_columnName" dataDxfId="162">
      <calculatedColumnFormula xml:space="preserve"> "row_id"</calculatedColumnFormula>
    </tableColumn>
    <tableColumn id="4" xr3:uid="{961C935C-163D-4860-BA16-6CB492916203}" name="Header Row" dataDxfId="161">
      <calculatedColumnFormula array="1" xml:space="preserve"> INDEX( ROW( INDIRECT( _xlfn.TEXTJOIN( "", , doc_tablesList[[#This Row],[Table Name]], "[[#Headers],[", doc_tablesList[[#This Row],[ID_columnName]], "]]" ) ) ), 1 )</calculatedColumnFormula>
    </tableColumn>
    <tableColumn id="5" xr3:uid="{DD236923-3140-4EC8-BB36-1598D08E868D}" name="Number of Data Rows" dataDxfId="160">
      <calculatedColumnFormula xml:space="preserve"> MAX( INDIRECT( _xlfn.TEXTJOIN( "", , doc_tablesList[[#This Row],[Table Name]], "[", doc_tablesList[[#This Row],[ID_columnName]], "]" ) ) )</calculatedColumnFormula>
    </tableColumn>
    <tableColumn id="13" xr3:uid="{F53E64F1-7445-4927-A376-2FB765265648}" name="Last Row" dataDxfId="159">
      <calculatedColumnFormula xml:space="preserve"> doc_tablesList[[#This Row],[Number of Data Rows]] + doc_tablesList[[#This Row],[Header Row]]</calculatedColumnFormula>
    </tableColumn>
    <tableColumn id="6" xr3:uid="{86A51CF5-A3BA-4019-9C90-7A94C7FBA534}" name="id_colIndex" dataDxfId="158">
      <calculatedColumnFormula array="1" xml:space="preserve"> INDEX( COLUMN( INDIRECT( doc_tablesList[[#This Row],[Table Name]] &amp; "[" &amp; doc_tablesList[[#This Row],[ID_columnName]] &amp; "]" ) ), 1 )</calculatedColumnFormula>
    </tableColumn>
    <tableColumn id="7" xr3:uid="{DD29767F-0B22-4C97-9012-467EF6380323}" name="last_colIndex" dataDxfId="157">
      <calculatedColumnFormula array="1" xml:space="preserve"> MAX( COLUMN( INDIRECT( doc_tablesList[[#This Row],[Table Name]] ) ) )</calculatedColumnFormula>
    </tableColumn>
    <tableColumn id="12" xr3:uid="{7F09C7E5-85E6-4334-8C65-926F0EE13A13}" name="num_tableCols" dataDxfId="156">
      <calculatedColumnFormula xml:space="preserve"> doc_tablesList[[#This Row],[last_colIndex]] - doc_tablesList[[#This Row],[id_colIndex]] + 1</calculatedColumnFormula>
    </tableColumn>
    <tableColumn id="11" xr3:uid="{C4016964-772D-4CB1-A4CA-7E815387BA94}" name="excludeCol_ids" dataDxfId="155"/>
    <tableColumn id="10" xr3:uid="{1AD286DF-FF1E-4EA7-92C2-04966DE58B94}" name="Notes" dataDxfId="154"/>
  </tableColumns>
  <tableStyleInfo name="Table Style 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FB08D13-3C4C-4BB6-9ED3-E44A55D938B0}" name="co_sectors" displayName="co_sectors" ref="B18:O19" totalsRowShown="0" headerRowDxfId="153" dataDxfId="151" headerRowBorderDxfId="152" tableBorderDxfId="150" totalsRowBorderDxfId="149">
  <autoFilter ref="B18:O19" xr:uid="{4FB08D13-3C4C-4BB6-9ED3-E44A55D938B0}"/>
  <sortState xmlns:xlrd2="http://schemas.microsoft.com/office/spreadsheetml/2017/richdata2" ref="B19:O19">
    <sortCondition ref="D19"/>
  </sortState>
  <tableColumns count="14">
    <tableColumn id="14" xr3:uid="{60C3EA8F-72E0-495B-8B73-6D682443C60B}" name="row_id" dataDxfId="148" totalsRowDxfId="147">
      <calculatedColumnFormula xml:space="preserve"> ROW( co_sectors[[#This Row],[row_id]] ) - ROW( co_sectors[[#Headers],[row_id]] )</calculatedColumnFormula>
    </tableColumn>
    <tableColumn id="1" xr3:uid="{05E901B8-39C9-4448-8C69-F1824616C5B3}" name="sector_id" dataDxfId="146" totalsRowDxfId="145"/>
    <tableColumn id="2" xr3:uid="{8435BE36-75E6-4124-BCAF-A700C82839D8}" name="sector_label" dataDxfId="144" totalsRowDxfId="143"/>
    <tableColumn id="6" xr3:uid="{2BB914B0-56FF-4336-B8AD-DDDF5E8FE532}" name="include" dataDxfId="142" totalsRowDxfId="141"/>
    <tableColumn id="8" xr3:uid="{18B4827C-060D-4556-903A-BB8A82781CB7}" name="modelType" dataDxfId="140" totalsRowDxfId="139"/>
    <tableColumn id="4" xr3:uid="{60EA29EE-87DF-48ED-AC00-5DE87371BD83}" name="variants" dataDxfId="138" totalsRowDxfId="137">
      <calculatedColumnFormula array="1" xml:space="preserve"> _xlfn.TEXTJOIN( ", ", 1,
  IF( OFFSET( INDIRECT( ADDRESS( ROW( co_variants[[#Headers],[row_id]] ),  COLUMN( co_variants[[#Headers],[sector_id]] ), , , "controlTables" ) ), 1, 0, MAX( co_variants[row_id] ), 1 ) = co_sectors[[#This Row],[sector_id]], co_variants[variant_label], "" )
)</calculatedColumnFormula>
    </tableColumn>
    <tableColumn id="5" xr3:uid="{037FAF60-CB1C-4C29-A873-6D3C321F2480}" name="impactYears" dataDxfId="136" totalsRowDxfId="135">
      <calculatedColumnFormula xml:space="preserve"> _xlfn.TEXTJOIN( ", ", 1,
  OFFSET( INDIRECT( ADDRESS( ROW( INDEX( co_impactYears[sector_id], MATCH( co_sectors[[#This Row],[sector_id]], co_impactYears[sector_id], 0 ) ) ),  COLUMN( co_impactYears[[#Headers],[sector_id]] ), , , "controlTables" ) ), 0, 1, 1, 4 )
)</calculatedColumnFormula>
    </tableColumn>
    <tableColumn id="7" xr3:uid="{28F0B34D-48CC-469A-9D3C-5A943883A167}" name="impactTypes" dataDxfId="134" totalsRowDxfId="133">
      <calculatedColumnFormula array="1" xml:space="preserve">  _xlfn.TEXTJOIN( ", ", 1,
  IF( OFFSET( INDIRECT( ADDRESS( ROW( co_impactTypes[[#Headers],[row_id]] ),  COLUMN( co_impactTypes[[#Headers],[sector_id]] ), , , "controlTables" ) ), 1, 0, MAX( co_impactTypes[row_id] ), 1 ) = co_sectors[[#This Row],[sector_id]], co_impactTypes[impactType_label], "" )
)</calculatedColumnFormula>
    </tableColumn>
    <tableColumn id="9" xr3:uid="{031B452A-F7AD-42C2-B528-CC3050A26AA0}" name="interpolateEstimateYears" dataDxfId="132" totalsRowDxfId="131">
      <calculatedColumnFormula xml:space="preserve"> IF( co_sectors[[#This Row],[impactYears]] = "NA", 0, 1)</calculatedColumnFormula>
    </tableColumn>
    <tableColumn id="3" xr3:uid="{131F4380-0D81-4321-BEC8-8F7D57B7E216}" name="hasPhysicalImpacts" dataDxfId="130" totalsRowDxfId="129">
      <calculatedColumnFormula array="1" xml:space="preserve"> SUMPRODUCT( --( co_sectors[[#This Row],[sector_id]] = co_impactTypes[sector_id] ), --IF( co_impactTypes[physicalmeasure] = "N/A", 0, 1) ) &gt;= 1</calculatedColumnFormula>
    </tableColumn>
    <tableColumn id="12" xr3:uid="{B7C2D68F-C2A9-4F34-BC0E-46157710709A}" name="hasEconomicImpacts" dataDxfId="128" totalsRowDxfId="127">
      <calculatedColumnFormula array="1" xml:space="preserve"> OR( SUMPRODUCT( --( co_sectors[[#This Row],[sector_id]] = co_impactTypes[sector_id] ), --IF( co_impactTypes[c0] &lt;&gt; 0, 1, 0) ) &gt;= 1,
      SUMPRODUCT( --( co_sectors[[#This Row],[sector_id]] = co_impactTypes[sector_id] ), --IF( co_impactTypes[c1] &lt;&gt; 0, 1, 0) ) &gt;= 1 )</calculatedColumnFormula>
    </tableColumn>
    <tableColumn id="10" xr3:uid="{C86349E6-E4A5-4E4F-8866-5A0EC09E18B2}" name="Number of variants" dataDxfId="126" totalsRowDxfId="125">
      <calculatedColumnFormula array="1" xml:space="preserve"> SUMPRODUCT( --( co_sectors[[#This Row],[sector_id]] = co_variants[sector_id] ) )</calculatedColumnFormula>
    </tableColumn>
    <tableColumn id="11" xr3:uid="{5F0E2743-320C-46C8-BF83-E0748C4ED15D}" name="Number of impact types" dataDxfId="124" totalsRowDxfId="123">
      <calculatedColumnFormula array="1" xml:space="preserve"> SUMPRODUCT( --( co_sectors[[#This Row],[sector_id]] = co_impactTypes[sector_id] ) )</calculatedColumnFormula>
    </tableColumn>
    <tableColumn id="13" xr3:uid="{39CDE92C-BE84-47A0-A80A-EB0EC7367742}" name="Number of impact years" dataDxfId="122" totalsRowDxfId="121">
      <calculatedColumnFormula array="1" xml:space="preserve"> IF( INDEX( co_impactYears[NA], MATCH( 1, --( co_sectors[[#This Row],[sector_id]] = co_impactYears[sector_id] ), 0 ) ) = "NA", 1, 2 )</calculatedColumnFormula>
    </tableColumn>
  </tableColumns>
  <tableStyleInfo name="Table Style 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0839C52-E413-4982-A35C-46B477F75688}" name="co_modelTypes" displayName="co_modelTypes" ref="B60:L61" totalsRowShown="0" headerRowDxfId="120" dataDxfId="119">
  <tableColumns count="11">
    <tableColumn id="1" xr3:uid="{11DFD282-93A9-4795-9369-6627D14BB282}" name="row_id" dataDxfId="118">
      <calculatedColumnFormula xml:space="preserve"> ROW( co_modelTypes[[#This Row],[row_id]] ) - ROW( co_modelTypes[[#Headers],[row_id]] )</calculatedColumnFormula>
    </tableColumn>
    <tableColumn id="5" xr3:uid="{083A43A4-471A-4911-84CB-93A1DE17EDC1}" name="modelType_id" dataDxfId="117"/>
    <tableColumn id="6" xr3:uid="{5A95B322-31B8-49BE-B215-52BB75258F9F}" name="modelType_label" dataDxfId="116"/>
    <tableColumn id="3" xr3:uid="{540088D4-3239-4E2E-B19D-9DEA7196BB93}" name="inputName" dataDxfId="115"/>
    <tableColumn id="7" xr3:uid="{EDB25577-4E2B-4262-9DF5-F68DC828D4E8}" name="modelUnitDesc" dataDxfId="114"/>
    <tableColumn id="2" xr3:uid="{7172DDAD-67EF-469B-A2DF-E5E2773966BC}" name="modelUnit_id" dataDxfId="113"/>
    <tableColumn id="8" xr3:uid="{0E585296-9334-4F27-8B15-1B944CD33E6C}" name="modelUnit_label" dataDxfId="112"/>
    <tableColumn id="10" xr3:uid="{5F1496AF-7FEE-4618-AAE6-2E8C8F5433BE}" name="modelUnitScale" dataDxfId="111"/>
    <tableColumn id="4" xr3:uid="{72573958-4C31-41E8-A620-C05E0EAD6C20}" name="modelRefYear" dataDxfId="110"/>
    <tableColumn id="14" xr3:uid="{24E03EC5-2F20-4779-B9C9-9AA4430B9341}" name="modelMaxOutput" dataDxfId="109"/>
    <tableColumn id="9" xr3:uid="{537B6620-4A1F-465E-B24B-88B4E9CB99EF}" name="modelMaxExtrap" dataDxfId="108"/>
  </tableColumns>
  <tableStyleInfo name="Table Style 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BCED586-17E1-4B5C-A781-976D1E5A11BF}" name="co_regions" displayName="co_regions" ref="B85:D92" totalsRowShown="0" headerRowDxfId="107" dataDxfId="106">
  <tableColumns count="3">
    <tableColumn id="1" xr3:uid="{18599272-3810-42BA-A220-485AFB1D6807}" name="row_id" dataDxfId="105">
      <calculatedColumnFormula xml:space="preserve"> ROW( co_regions[[#This Row],[row_id]] ) - ROW( co_regions[[#Headers],[row_id]] )</calculatedColumnFormula>
    </tableColumn>
    <tableColumn id="3" xr3:uid="{56B07D04-3458-4687-B04E-181849066DB3}" name="region_label" dataDxfId="104"/>
    <tableColumn id="5" xr3:uid="{FFA64F27-24E0-4D92-8E8A-6A4675CEB856}" name="region_id" dataDxfId="103">
      <calculatedColumnFormula xml:space="preserve"> SUBSTITUTE( co_regions[[#This Row],[region_label]], " ", "" )</calculatedColumnFormula>
    </tableColumn>
  </tableColumns>
  <tableStyleInfo name="Table Style 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CD29BCDB-B6F2-4FB9-B21C-6B30EFCFDCE7}" name="co_models" displayName="co_models" ref="B66:F73" totalsRowShown="0" headerRowDxfId="102" dataDxfId="101">
  <tableColumns count="5">
    <tableColumn id="1" xr3:uid="{BF1485BD-F9FE-4F5B-9D9F-D9CB3D918F44}" name="row_id" dataDxfId="100">
      <calculatedColumnFormula xml:space="preserve"> ROW( co_models[[#This Row],[row_id]] ) - ROW( co_models[[#Headers],[row_id]] )</calculatedColumnFormula>
    </tableColumn>
    <tableColumn id="2" xr3:uid="{A209304D-718C-45BB-922A-A83B3EC89858}" name="model_id" dataDxfId="99">
      <calculatedColumnFormula xml:space="preserve"> SUBSTITUTE( SUBSTITUTE( co_models[[#This Row],[model_label]], " ", "" ), "-", "" )</calculatedColumnFormula>
    </tableColumn>
    <tableColumn id="5" xr3:uid="{CBC70E09-D146-4CF4-911F-60EB221755C0}" name="maxUnitValue" dataDxfId="98"/>
    <tableColumn id="20" xr3:uid="{A1F83970-3B0E-4464-8376-1B37DBE20974}" name="modelType" dataDxfId="97"/>
    <tableColumn id="3" xr3:uid="{F9DE0808-4FD0-4FB6-9363-B580ED760D5C}" name="model_label" dataDxfId="96"/>
  </tableColumns>
  <tableStyleInfo name="Table Style 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FBBCD2EA-5DCC-406C-B109-DA7E04AF91C0}" name="co_impactYears" displayName="co_impactYears" ref="B23:F24" totalsRowShown="0" headerRowDxfId="95" dataDxfId="94">
  <autoFilter ref="B23:F24" xr:uid="{965CD6B2-887D-46C8-9D98-6C6AECBC7B1A}"/>
  <sortState xmlns:xlrd2="http://schemas.microsoft.com/office/spreadsheetml/2017/richdata2" ref="B24:F24">
    <sortCondition ref="C24"/>
  </sortState>
  <tableColumns count="5">
    <tableColumn id="1" xr3:uid="{CDF8B6C0-3166-4A5F-954A-6DD921A48F0D}" name="row_id" dataDxfId="93" totalsRowDxfId="92">
      <calculatedColumnFormula xml:space="preserve"> ROW( co_impactYears[[#This Row],[row_id]] ) - ROW(co_impactYears[[#Headers],[row_id]] )</calculatedColumnFormula>
    </tableColumn>
    <tableColumn id="2" xr3:uid="{CE04D22F-F326-49F0-9B89-F7BBAC07F272}" name="sector_id" dataDxfId="91" totalsRowDxfId="90"/>
    <tableColumn id="4" xr3:uid="{D085A6D5-2B6A-46B4-9638-D837648BB08B}" name="NA" dataDxfId="89" totalsRowDxfId="88"/>
    <tableColumn id="5" xr3:uid="{EB302892-BCFD-4CA5-B470-8D81C8E73DDE}" name="2010" dataDxfId="87" totalsRowDxfId="86"/>
    <tableColumn id="6" xr3:uid="{FADA0A2C-2C06-4E27-9064-B329CB26787D}" name="2090" dataDxfId="85" totalsRowDxfId="84"/>
  </tableColumns>
  <tableStyleInfo name="Table Style 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BAD307D6-4C07-4313-AAAB-5A0F25B0CD27}" name="co_impactTypes" displayName="co_impactTypes" ref="B37:P39" totalsRowShown="0" headerRowDxfId="83" dataDxfId="82">
  <autoFilter ref="B37:P39" xr:uid="{E446364F-959A-4BFF-80B5-CD65050C4865}"/>
  <sortState xmlns:xlrd2="http://schemas.microsoft.com/office/spreadsheetml/2017/richdata2" ref="B38:P39">
    <sortCondition ref="C38:C39"/>
    <sortCondition ref="D38:D39"/>
  </sortState>
  <tableColumns count="15">
    <tableColumn id="1" xr3:uid="{3C0C87EC-3301-4189-A438-330FBC0C23CE}" name="row_id" dataDxfId="81">
      <calculatedColumnFormula xml:space="preserve"> ROW( co_impactTypes[[#This Row],[row_id]] ) - ROW(co_impactTypes[[#Headers],[row_id]] )</calculatedColumnFormula>
    </tableColumn>
    <tableColumn id="5" xr3:uid="{695E7B0A-9CCF-4B48-8FB4-7B2C8AC23CA2}" name="sector_id" dataDxfId="80"/>
    <tableColumn id="3" xr3:uid="{AC7D2590-5F6F-4E8A-8395-3ACC925DD65E}" name="impactType_label" dataDxfId="79"/>
    <tableColumn id="2" xr3:uid="{389F4E81-E357-4437-B986-87606739FD52}" name="impactType_id" dataDxfId="78"/>
    <tableColumn id="7" xr3:uid="{252ECC08-A081-4155-A2E4-6E6953775245}" name="impactType_description" dataDxfId="77"/>
    <tableColumn id="18" xr3:uid="{20E67458-91EF-4192-9F05-0BEE3F89945B}" name="physicalmeasure" dataDxfId="76"/>
    <tableColumn id="6" xr3:uid="{3CFD45D4-B79B-4F80-92FC-337937E46944}" name="physScalarName" dataDxfId="75"/>
    <tableColumn id="9" xr3:uid="{40E9B945-11EE-47C9-B5D8-A41A8FC63734}" name="physAdjName" dataDxfId="74"/>
    <tableColumn id="16" xr3:uid="{5C5AE37A-2086-491F-BF3C-F22CC928E516}" name="damageAdjName" dataDxfId="73"/>
    <tableColumn id="10" xr3:uid="{2A5B466E-A990-49E9-92E3-0103059D4863}" name="econScalarName" dataDxfId="72"/>
    <tableColumn id="11" xr3:uid="{74F77DB7-A970-4C19-A8F9-04E79FC664FD}" name="econMultiplierName" dataDxfId="71"/>
    <tableColumn id="12" xr3:uid="{DA200B1A-95FB-4000-933E-BC048A1E0631}" name="c0" dataDxfId="70"/>
    <tableColumn id="13" xr3:uid="{F6CED4C7-F96B-4766-BD90-7B52A49FAABA}" name="c1" dataDxfId="69"/>
    <tableColumn id="14" xr3:uid="{E36983CA-3DF1-4DD8-A727-E60C1D905346}" name="exp0" dataDxfId="68"/>
    <tableColumn id="15" xr3:uid="{861014FE-4437-4D17-8CED-BC8B72417DD9}" name="year0" dataDxfId="67">
      <calculatedColumnFormula xml:space="preserve"> IF(co_impactTypes[[#This Row],[econMultiplierName]]="None", "N/A", 2010)</calculatedColumnFormula>
    </tableColumn>
  </tableColumns>
  <tableStyleInfo name="Table Style 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7F79E836-A486-4549-B875-6F873C0BCABB}" name="co_scalarInfo" displayName="co_scalarInfo" ref="B44:J48" totalsRowShown="0" headerRowDxfId="66" dataDxfId="65">
  <autoFilter ref="B44:J48" xr:uid="{7F79E836-A486-4549-B875-6F873C0BCABB}"/>
  <sortState xmlns:xlrd2="http://schemas.microsoft.com/office/spreadsheetml/2017/richdata2" ref="B45:J48">
    <sortCondition ref="E45:E48"/>
    <sortCondition ref="C45:C48"/>
  </sortState>
  <tableColumns count="9">
    <tableColumn id="1" xr3:uid="{B5AB138C-E49F-456B-8F7B-6A701BD94314}" name="row_id" dataDxfId="64">
      <calculatedColumnFormula xml:space="preserve"> ROW( co_scalarInfo[[#This Row],[row_id]] ) - ROW( co_scalarInfo[[#Headers],[row_id]] )</calculatedColumnFormula>
    </tableColumn>
    <tableColumn id="4" xr3:uid="{057C556C-4A5B-41BF-9EA5-CD5D06EC20A3}" name="scalarName" dataDxfId="63"/>
    <tableColumn id="2" xr3:uid="{11586BC8-9866-411F-AFB1-B54CDBE58BC8}" name="scalarLabel" dataDxfId="62"/>
    <tableColumn id="3" xr3:uid="{59273865-10D7-4E58-A34B-98B12FD27367}" name="scalarType" dataDxfId="61"/>
    <tableColumn id="6" xr3:uid="{44722630-DE32-4127-9D36-E5716D7B6FB1}" name="constant_or_dynamic" dataDxfId="60"/>
    <tableColumn id="7" xr3:uid="{06B55EB3-A830-4A09-BCEF-732F610DB775}" name="national_or_regional" dataDxfId="59"/>
    <tableColumn id="12" xr3:uid="{DA5FA732-C673-49CC-B393-EEDF239C5944}" name="valueYear" dataDxfId="58"/>
    <tableColumn id="9" xr3:uid="{072DFA28-3A99-48D9-9F87-0B9663CC8EBE}" name="dataType" dataDxfId="57"/>
    <tableColumn id="8" xr3:uid="{083C27B7-8723-4638-8D25-C880E916AEB0}" name="notes" dataDxfId="56"/>
  </tableColumns>
  <tableStyleInfo name="Table Style 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6C2AD6E-F129-4852-8BB5-5A249C234872}" name="co_variants" displayName="co_variants" ref="B30:I33" totalsRowShown="0" headerRowDxfId="55" dataDxfId="54">
  <sortState xmlns:xlrd2="http://schemas.microsoft.com/office/spreadsheetml/2017/richdata2" ref="B31:I33">
    <sortCondition ref="C31:C33"/>
  </sortState>
  <tableColumns count="8">
    <tableColumn id="1" xr3:uid="{1BCFA006-CF85-4F3A-AC79-60916A48ED39}" name="row_id" dataDxfId="53" totalsRowDxfId="52">
      <calculatedColumnFormula xml:space="preserve"> ROW( co_variants[[#This Row],[row_id]] ) - ROW( co_variants[[#Headers],[row_id]] )</calculatedColumnFormula>
    </tableColumn>
    <tableColumn id="18" xr3:uid="{11CBE921-72AF-48C1-82DE-27D30284B810}" name="sector_id" dataDxfId="51" totalsRowDxfId="50"/>
    <tableColumn id="3" xr3:uid="{1A31D87B-CDD5-4D8C-A4C9-8892B2B2C1E8}" name="variant_label" dataDxfId="49" totalsRowDxfId="48"/>
    <tableColumn id="4" xr3:uid="{BD980D22-60C8-4EA5-878C-1F6646D73814}" name="variant_id" dataDxfId="47" totalsRowDxfId="46"/>
    <tableColumn id="7" xr3:uid="{77C8D2EF-4466-45BD-90C6-9DB11F371760}" name="sectorprimary" dataDxfId="45" totalsRowDxfId="44"/>
    <tableColumn id="6" xr3:uid="{677E6396-DB82-43C2-B1C8-9CF8A385BC06}" name="includeaggregate" dataDxfId="43" totalsRowDxfId="42"/>
    <tableColumn id="19" xr3:uid="{C16D6C81-A98D-4F3D-B812-6AFD7158219C}" name="damageAdjName" dataDxfId="41" totalsRowDxfId="40">
      <calculatedColumnFormula xml:space="preserve"> INDEX( co_impactTypes[damageAdjName], MATCH( co_variants[[#This Row],[sector_id]], co_impactTypes[sector_id], 0 ) ) &amp;
   IF( OR(co_variants[[#This Row],[sector_id]] = "Roads", co_variants[[#This Row],[sector_id]] = "ForestryLoss"),"_" &amp; co_variants[[#This Row],[variant_id]], "" )</calculatedColumnFormula>
    </tableColumn>
    <tableColumn id="8" xr3:uid="{DBDAE92A-E63D-41B7-BD88-AE325DF1F4FE}" name="hasImpacts" dataDxfId="39">
      <calculatedColumnFormula array="1" xml:space="preserve"> --( SUMPRODUCT( --( co_impactTypes[sector_id] = co_variants[[#This Row],[sector_id]] ) ) &gt;= 1 )</calculatedColumnFormula>
    </tableColumn>
  </tableColumns>
  <tableStyleInfo name="Table Style 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C208A9D-6726-48D1-84E7-1F3146AFFCB6}" name="co_econMultipliers" displayName="co_econMultipliers" ref="B53:E54" totalsRowShown="0" headerRowDxfId="38" dataDxfId="37">
  <tableColumns count="4">
    <tableColumn id="1" xr3:uid="{B5687CDE-96CA-4DF3-A45A-B2EDE1CC9A93}" name="row_id" dataDxfId="36">
      <calculatedColumnFormula xml:space="preserve"> ROW( co_econMultipliers[[#This Row],[row_id]] ) - ROW( co_econMultipliers[[#Headers],[row_id]] )</calculatedColumnFormula>
    </tableColumn>
    <tableColumn id="4" xr3:uid="{76AF9F40-EEBA-4ABF-82CC-7580151C94E2}" name="econMultiplierName" dataDxfId="35"/>
    <tableColumn id="3" xr3:uid="{BB4C0E23-5864-41DA-8215-7C526A80B49B}" name="econMultiplierDescription" dataDxfId="34"/>
    <tableColumn id="2" xr3:uid="{013806BA-C4E3-46FD-AD7B-D198CFA696CD}" name="valueYear" dataDxfId="33"/>
  </tableColumns>
  <tableStyleInfo name="Table Style 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90989828-E88F-4E7D-9FFC-173F0C723DE9}" name="co_inputInfo" displayName="co_inputInfo" ref="B78:J80" totalsRowShown="0" headerRowDxfId="32" dataDxfId="31">
  <tableColumns count="9">
    <tableColumn id="1" xr3:uid="{66AD6D28-7A41-4AD2-93FD-110433F1C5A5}" name="row_id" dataDxfId="30">
      <calculatedColumnFormula xml:space="preserve"> ROW( co_inputInfo[[#This Row],[row_id]] ) - ROW( co_inputInfo[[#Headers],[row_id]] )</calculatedColumnFormula>
    </tableColumn>
    <tableColumn id="4" xr3:uid="{45198473-3D48-41CD-B663-D0AF13813C66}" name="inputName" dataDxfId="29"/>
    <tableColumn id="3" xr3:uid="{E3847F4D-6384-49D5-8156-9EC8E8221B62}" name="inputType" dataDxfId="28"/>
    <tableColumn id="5" xr3:uid="{98CB64F8-23F0-4402-9CE1-03695A07036B}" name="inputDesc" dataDxfId="27"/>
    <tableColumn id="2" xr3:uid="{F9249B62-F8E8-46B3-88F1-E8E0903FDD4A}" name="inputUnit" dataDxfId="26"/>
    <tableColumn id="6" xr3:uid="{48BBD66A-C5AD-477C-84C9-E5FFE0D43B87}" name="inputMin" dataDxfId="25"/>
    <tableColumn id="7" xr3:uid="{05D78FF1-5FB5-4CB5-AB55-8F3089B354DC}" name="inputMax" dataDxfId="24">
      <calculatedColumnFormula xml:space="preserve"> IF( ISNA( MATCH( co_inputInfo[[#This Row],[inputType]], co_modelTypes[inputName], 0 ) ), "", INDEX( co_modelTypes[modelMaxExtrap], MATCH( co_inputInfo[[#This Row],[inputType]], co_modelTypes[inputName], 0 ) ) )</calculatedColumnFormula>
    </tableColumn>
    <tableColumn id="8" xr3:uid="{1C94F8DC-2CA2-47FD-A5E1-761F8E67704A}" name="valueCol" dataDxfId="23"/>
    <tableColumn id="9" xr3:uid="{AAA49909-67E1-4978-90ED-573C388A520B}" name="region" dataDxfId="22"/>
  </tableColumns>
  <tableStyleInfo name="Table Style 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260FF6F7-3417-4AB0-990E-0C31BC977851}" name="co_states" displayName="co_states" ref="B97:F146" totalsRowShown="0" headerRowDxfId="21">
  <autoFilter ref="B97:F146" xr:uid="{260FF6F7-3417-4AB0-990E-0C31BC977851}"/>
  <tableColumns count="5">
    <tableColumn id="1" xr3:uid="{B802A69B-2E07-40A2-ADE9-DCABCB2E04A6}" name="row_id" dataDxfId="20">
      <calculatedColumnFormula xml:space="preserve"> ROW( co_states[[#This Row],[row_id]] ) - ROW( co_states[[#Headers],[row_id]] )</calculatedColumnFormula>
    </tableColumn>
    <tableColumn id="2" xr3:uid="{5B715195-2EAE-439A-84CF-1C26F65065E0}" name="state" dataDxfId="19"/>
    <tableColumn id="3" xr3:uid="{42CA1BFA-BDCF-464B-91DB-4C9663461C1C}" name="postal" dataDxfId="18"/>
    <tableColumn id="4" xr3:uid="{F4F2D0D4-82EF-41DF-B43B-E23CB36CF080}" name="region" dataDxfId="17"/>
    <tableColumn id="5" xr3:uid="{5807F5A8-31A9-4CC5-8FA0-243CB9917CD4}" name="fips" dataDxfId="16"/>
  </tableColumns>
  <tableStyleInfo name="Table Style 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D47D4A9-4D0B-4BD8-9445-F4282AA644C2}" name="Readme_adaptations" displayName="Readme_adaptations" ref="B9:E15" totalsRowShown="0">
  <autoFilter ref="B9:E15" xr:uid="{0D47D4A9-4D0B-4BD8-9445-F4282AA644C2}"/>
  <tableColumns count="4">
    <tableColumn id="1" xr3:uid="{F4BD4BA2-1D8F-424B-9A8C-E20589922BC9}" name="row_id" dataDxfId="15">
      <calculatedColumnFormula xml:space="preserve"> ROW( Readme_adaptations[[#This Row],[row_id]] ) - ROW( Readme_adaptations[[#Headers],[row_id]] )</calculatedColumnFormula>
    </tableColumn>
    <tableColumn id="4" xr3:uid="{8F8CD713-0ECF-4957-8E94-F3FC5C746031}" name="sector_id" dataDxfId="14"/>
    <tableColumn id="2" xr3:uid="{13712644-0D89-49D5-9571-32BD03BF1BD3}" name="adapt_id"/>
    <tableColumn id="3" xr3:uid="{B89736B7-3040-4F82-B2CC-EB15F47F50B3}" name="adapt_label"/>
  </tableColumns>
  <tableStyleInfo name="TableStyleMedium2"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58C7AF19-DB28-47F8-BE56-AE985DF1009B}" name="Readme_sectors" displayName="Readme_sectors" ref="B3:F5" totalsRowShown="0" headerRowDxfId="13" dataDxfId="12">
  <autoFilter ref="B3:F5" xr:uid="{58C7AF19-DB28-47F8-BE56-AE985DF1009B}"/>
  <tableColumns count="5">
    <tableColumn id="1" xr3:uid="{055BC283-B8DC-4F37-B787-CE15D79337AE}" name="row_id" dataDxfId="11">
      <calculatedColumnFormula xml:space="preserve"> ROW( Readme_sectors[[#This Row],[row_id]] ) - ROW( Readme_sectors[[#Headers],[row_id]] )</calculatedColumnFormula>
    </tableColumn>
    <tableColumn id="4" xr3:uid="{F1DE1E87-7416-4EC2-83F4-443E818D69E2}" name="sector_id" dataDxfId="10"/>
    <tableColumn id="2" xr3:uid="{69F42C58-EA29-416E-A03E-490DCD1DAC6F}" name="adapt_id" dataDxfId="9"/>
    <tableColumn id="3" xr3:uid="{995768DD-996C-4A25-A331-EA651CF80A08}" name="adapt_label" dataDxfId="8"/>
    <tableColumn id="5" xr3:uid="{B607221E-C635-413E-A992-7E4B369F50F2}" name="Description" dataDxfId="7"/>
  </tableColumns>
  <tableStyleInfo name="TableStyleMedium2"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EF872F1E-6955-405B-B61A-5AA538BA1B9E}" name="testDev" displayName="testDev" ref="B3:E22" totalsRowShown="0" headerRowDxfId="6" dataDxfId="5">
  <autoFilter ref="B3:E22" xr:uid="{EF872F1E-6955-405B-B61A-5AA538BA1B9E}"/>
  <sortState xmlns:xlrd2="http://schemas.microsoft.com/office/spreadsheetml/2017/richdata2" ref="B4:E5">
    <sortCondition descending="1" ref="D4:D5"/>
    <sortCondition ref="E4:E5"/>
    <sortCondition ref="C4:C5"/>
  </sortState>
  <tableColumns count="4">
    <tableColumn id="1" xr3:uid="{F4105D57-2925-402A-AD59-A6C04C18DAF5}" name="row_id" dataDxfId="4">
      <calculatedColumnFormula xml:space="preserve"> ROW( testDev[[#This Row],[row_id]] ) - ROW(testDev[[#Headers],[row_id]] )</calculatedColumnFormula>
    </tableColumn>
    <tableColumn id="2" xr3:uid="{724C3667-B22B-4E0E-A26D-84EB27DA32DC}" name="Table Name" dataDxfId="3"/>
    <tableColumn id="8" xr3:uid="{2DE33227-E2C9-4F8F-BDC2-7C7EB619B32B}" name="Changes if new sector added" dataDxfId="2"/>
    <tableColumn id="3" xr3:uid="{91AE5770-239D-41B2-B469-E73127600B2A}" name="New sector changes" dataDxfId="1"/>
  </tableColumns>
  <tableStyleInfo name="Table Style 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I3" dT="2020-12-02T16:07:31.92" personId="{00000000-0000-0000-0000-000000000000}" id="{CA6ADEB5-11BE-4132-A47A-25C518BB628C}">
    <text>Last row to import</text>
  </threadedComment>
  <threadedComment ref="J3" dT="2021-01-25T18:15:12.77" personId="{00000000-0000-0000-0000-000000000000}" id="{CF09B496-89B2-4E5E-8028-11313809749B}">
    <text>column index for the row id</text>
  </threadedComment>
  <threadedComment ref="K3" dT="2021-01-25T18:15:27.55" personId="{00000000-0000-0000-0000-000000000000}" id="{548015E0-C233-447D-B530-1C0B3C21F640}">
    <text>column index for the last column</text>
  </threadedComment>
  <threadedComment ref="L3" dT="2020-12-02T16:12:27.85" personId="{00000000-0000-0000-0000-000000000000}" id="{EF28D3A0-EE92-45D0-B99E-D3E043085B5F}">
    <text>Total number of table columns, including the row index</text>
  </threadedComment>
  <threadedComment ref="M3" dT="2020-11-24T20:55:43.68" personId="{00000000-0000-0000-0000-000000000000}" id="{F3CD5873-CE76-472C-A04C-257704E0D773}">
    <text>Which columns to exclude (relative to id_colIndex)</text>
  </threadedComment>
</ThreadedComments>
</file>

<file path=xl/threadedComments/threadedComment2.xml><?xml version="1.0" encoding="utf-8"?>
<ThreadedComments xmlns="http://schemas.microsoft.com/office/spreadsheetml/2018/threadedcomments" xmlns:x="http://schemas.openxmlformats.org/spreadsheetml/2006/main">
  <threadedComment ref="E18" dT="2021-04-02T15:07:48.34" personId="{00000000-0000-0000-0000-000000000000}" id="{B1227AEC-55F2-4D4B-9D62-D8081C156293}">
    <text>Boolean field -- indicates if sector is included in run of R script.</text>
  </threadedComment>
  <threadedComment ref="J18" dT="2021-04-02T15:08:18.98" personId="{00000000-0000-0000-0000-000000000000}" id="{492F094F-8801-4499-80C3-4610B2EB4C3B}">
    <text>Boolean field -- indicates if sector has 2010 and 2090 impact esimates. Corresponds to impact year table below.</text>
  </threadedComment>
  <threadedComment ref="D23" dT="2021-01-25T18:27:33.65" personId="{00000000-0000-0000-0000-000000000000}" id="{40274E0A-9A04-480D-A5E8-2C38F8B3CAD3}">
    <text>Empty values are replaced with "NA" in the R tool.</text>
  </threadedComment>
  <threadedComment ref="E30" dT="2022-09-13T14:35:47.65" personId="{00000000-0000-0000-0000-000000000000}" id="{61FF9366-C253-4143-8900-DE7FDB924463}">
    <text>No spaces in this ID!</text>
  </threadedComment>
  <threadedComment ref="F30" dT="2021-04-02T15:18:13.84" personId="{00000000-0000-0000-0000-000000000000}" id="{7C7D377F-2B53-48B7-807A-23CFCBC48B83}">
    <text>For sectors with multiple variants, one variant is considered the "primary" variant -- e.g., as used in when aggregating across sectors.</text>
  </threadedComment>
  <threadedComment ref="G30" dT="2021-04-02T15:33:36.18" personId="{00000000-0000-0000-0000-000000000000}" id="{3962DDEC-520D-4477-AB4D-6A758B04F9CC}">
    <text>Numeric field -- indicates whether a sector should be included when aggregating over sectors. Sectors with a flag &gt;= 1 are generally included in aggregation. Flags &gt; 1 may have different treatments</text>
  </threadedComment>
  <threadedComment ref="F44" dT="2021-04-02T15:36:58.50" personId="{00000000-0000-0000-0000-000000000000}" id="{EF83C059-A623-47AC-AFC4-40246F6AF9B2}">
    <text>This field tracks whether the input scalar is a time series of scalars, or a single input used to calculate a trajectory of the scalar in R. "Dynamic" scalars are a full series; "constant" are a single value from which a series is calculated in the R script.</text>
  </threadedComment>
  <threadedComment ref="J60" dT="2021-02-11T17:01:11.40" personId="{00000000-0000-0000-0000-000000000000}" id="{74E8C379-DF77-4FAE-8C13-4D0000C68271}">
    <text>Year when change and impacts are zero</text>
  </threadedComment>
  <threadedComment ref="L60" dT="2021-02-15T18:58:52.31" personId="{00000000-0000-0000-0000-000000000000}" id="{984021BA-DD3F-4758-AAFF-698CBFB1E97F}">
    <text>Maximum value to extrapolate to, for models that go up to the maximum output value.</text>
  </threadedComment>
  <threadedComment ref="D66" dT="2023-12-08T22:41:08.83" personId="{00000000-0000-0000-0000-000000000000}" id="{A0D64BDD-1681-4C8F-9929-C1898D0603B0}">
    <text>Max extrapolation temperature</text>
  </threadedComment>
  <threadedComment ref="J78" dT="2021-03-30T17:10:38.36" personId="{00000000-0000-0000-0000-000000000000}" id="{A5816E78-F7FA-40E3-ACC3-4CDB677E4DA9}">
    <text>Whether region is a dimension of the input</text>
  </threadedComment>
</ThreadedComments>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2.xml"/></Relationships>
</file>

<file path=xl/worksheets/_rels/sheet3.xml.rels><?xml version="1.0" encoding="UTF-8" standalone="yes"?>
<Relationships xmlns="http://schemas.openxmlformats.org/package/2006/relationships"><Relationship Id="rId8" Type="http://schemas.openxmlformats.org/officeDocument/2006/relationships/table" Target="../tables/table8.xml"/><Relationship Id="rId13" Type="http://schemas.openxmlformats.org/officeDocument/2006/relationships/table" Target="../tables/table13.xml"/><Relationship Id="rId3" Type="http://schemas.openxmlformats.org/officeDocument/2006/relationships/table" Target="../tables/table3.xml"/><Relationship Id="rId7" Type="http://schemas.openxmlformats.org/officeDocument/2006/relationships/table" Target="../tables/table7.xml"/><Relationship Id="rId12" Type="http://schemas.openxmlformats.org/officeDocument/2006/relationships/table" Target="../tables/table12.xml"/><Relationship Id="rId2" Type="http://schemas.openxmlformats.org/officeDocument/2006/relationships/vmlDrawing" Target="../drawings/vmlDrawing2.vml"/><Relationship Id="rId1" Type="http://schemas.openxmlformats.org/officeDocument/2006/relationships/printerSettings" Target="../printerSettings/printerSettings3.bin"/><Relationship Id="rId6" Type="http://schemas.openxmlformats.org/officeDocument/2006/relationships/table" Target="../tables/table6.xml"/><Relationship Id="rId11" Type="http://schemas.openxmlformats.org/officeDocument/2006/relationships/table" Target="../tables/table11.xml"/><Relationship Id="rId5" Type="http://schemas.openxmlformats.org/officeDocument/2006/relationships/table" Target="../tables/table5.xml"/><Relationship Id="rId15" Type="http://schemas.microsoft.com/office/2017/10/relationships/threadedComment" Target="../threadedComments/threadedComment2.xml"/><Relationship Id="rId10" Type="http://schemas.openxmlformats.org/officeDocument/2006/relationships/table" Target="../tables/table10.xml"/><Relationship Id="rId4" Type="http://schemas.openxmlformats.org/officeDocument/2006/relationships/table" Target="../tables/table4.xml"/><Relationship Id="rId9" Type="http://schemas.openxmlformats.org/officeDocument/2006/relationships/table" Target="../tables/table9.xml"/><Relationship Id="rId1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2" Type="http://schemas.openxmlformats.org/officeDocument/2006/relationships/table" Target="../tables/table15.xml"/><Relationship Id="rId1" Type="http://schemas.openxmlformats.org/officeDocument/2006/relationships/table" Target="../tables/table14.xml"/></Relationships>
</file>

<file path=xl/worksheets/_rels/sheet5.xml.rels><?xml version="1.0" encoding="UTF-8" standalone="yes"?>
<Relationships xmlns="http://schemas.openxmlformats.org/package/2006/relationships"><Relationship Id="rId2" Type="http://schemas.openxmlformats.org/officeDocument/2006/relationships/table" Target="../tables/table16.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09DCCD-31D5-4E57-B847-7CAFC2742EA8}">
  <sheetPr>
    <outlinePr summaryBelow="0"/>
  </sheetPr>
  <dimension ref="B9:C28"/>
  <sheetViews>
    <sheetView workbookViewId="0">
      <selection activeCell="A12" sqref="A12:XFD34"/>
    </sheetView>
  </sheetViews>
  <sheetFormatPr defaultRowHeight="15" outlineLevelRow="1" x14ac:dyDescent="0.25"/>
  <cols>
    <col min="2" max="2" width="15.140625" bestFit="1" customWidth="1"/>
    <col min="3" max="3" width="137.28515625" customWidth="1"/>
  </cols>
  <sheetData>
    <row r="9" spans="2:3" x14ac:dyDescent="0.25">
      <c r="B9" s="50" t="s">
        <v>30</v>
      </c>
      <c r="C9" s="50" t="s">
        <v>179</v>
      </c>
    </row>
    <row r="10" spans="2:3" ht="29.25" customHeight="1" x14ac:dyDescent="0.25">
      <c r="B10" s="60" t="s">
        <v>35</v>
      </c>
      <c r="C10" s="49" t="s">
        <v>181</v>
      </c>
    </row>
    <row r="11" spans="2:3" ht="32.25" customHeight="1" collapsed="1" x14ac:dyDescent="0.25">
      <c r="B11" s="61" t="s">
        <v>131</v>
      </c>
      <c r="C11" s="59" t="s">
        <v>182</v>
      </c>
    </row>
    <row r="12" spans="2:3" hidden="1" outlineLevel="1" collapsed="1" x14ac:dyDescent="0.25">
      <c r="B12" s="48"/>
      <c r="C12" s="51" t="s">
        <v>180</v>
      </c>
    </row>
    <row r="13" spans="2:3" hidden="1" outlineLevel="1" x14ac:dyDescent="0.25">
      <c r="C13" s="48" t="s">
        <v>59</v>
      </c>
    </row>
    <row r="14" spans="2:3" hidden="1" outlineLevel="1" x14ac:dyDescent="0.25">
      <c r="C14" t="s">
        <v>27</v>
      </c>
    </row>
    <row r="15" spans="2:3" hidden="1" outlineLevel="1" x14ac:dyDescent="0.25">
      <c r="C15" s="48" t="s">
        <v>94</v>
      </c>
    </row>
    <row r="16" spans="2:3" hidden="1" outlineLevel="1" x14ac:dyDescent="0.25">
      <c r="C16" t="s">
        <v>103</v>
      </c>
    </row>
    <row r="17" spans="3:3" hidden="1" outlineLevel="1" x14ac:dyDescent="0.25">
      <c r="C17" s="48" t="s">
        <v>132</v>
      </c>
    </row>
    <row r="18" spans="3:3" hidden="1" outlineLevel="1" x14ac:dyDescent="0.25">
      <c r="C18" t="s">
        <v>95</v>
      </c>
    </row>
    <row r="19" spans="3:3" hidden="1" outlineLevel="1" x14ac:dyDescent="0.25">
      <c r="C19" s="52" t="s">
        <v>96</v>
      </c>
    </row>
    <row r="20" spans="3:3" hidden="1" outlineLevel="1" x14ac:dyDescent="0.25">
      <c r="C20" t="s">
        <v>102</v>
      </c>
    </row>
    <row r="21" spans="3:3" hidden="1" outlineLevel="1" x14ac:dyDescent="0.25">
      <c r="C21" s="48" t="s">
        <v>97</v>
      </c>
    </row>
    <row r="22" spans="3:3" hidden="1" outlineLevel="1" x14ac:dyDescent="0.25">
      <c r="C22" t="s">
        <v>6</v>
      </c>
    </row>
    <row r="23" spans="3:3" hidden="1" outlineLevel="1" x14ac:dyDescent="0.25">
      <c r="C23" s="48" t="s">
        <v>7</v>
      </c>
    </row>
    <row r="24" spans="3:3" hidden="1" outlineLevel="1" x14ac:dyDescent="0.25">
      <c r="C24" t="s">
        <v>8</v>
      </c>
    </row>
    <row r="25" spans="3:3" hidden="1" outlineLevel="1" x14ac:dyDescent="0.25">
      <c r="C25" s="48" t="s">
        <v>9</v>
      </c>
    </row>
    <row r="26" spans="3:3" hidden="1" outlineLevel="1" x14ac:dyDescent="0.25">
      <c r="C26" t="s">
        <v>10</v>
      </c>
    </row>
    <row r="27" spans="3:3" hidden="1" outlineLevel="1" x14ac:dyDescent="0.25">
      <c r="C27" s="48" t="s">
        <v>11</v>
      </c>
    </row>
    <row r="28" spans="3:3" hidden="1" outlineLevel="1" x14ac:dyDescent="0.25">
      <c r="C28" t="s">
        <v>12</v>
      </c>
    </row>
  </sheetData>
  <pageMargins left="0.7" right="0.7" top="0.75" bottom="0.75" header="0.3" footer="0.3"/>
  <pageSetup orientation="portrait" horizontalDpi="1200" verticalDpi="1200" r:id="rId1"/>
  <drawing r:id="rId2"/>
  <tableParts count="1">
    <tablePart r:id="rId3"/>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058833-B4B3-4B26-967D-EE9A13947EEE}">
  <sheetPr codeName="Sheet7">
    <tabColor theme="5" tint="0.39997558519241921"/>
  </sheetPr>
  <dimension ref="A1:N15"/>
  <sheetViews>
    <sheetView topLeftCell="B1" workbookViewId="0">
      <pane xSplit="2" topLeftCell="D1" activePane="topRight" state="frozen"/>
      <selection activeCell="B1" sqref="B1"/>
      <selection pane="topRight" activeCell="B14" sqref="A14:XFD14"/>
    </sheetView>
  </sheetViews>
  <sheetFormatPr defaultRowHeight="15" x14ac:dyDescent="0.25"/>
  <cols>
    <col min="1" max="1" width="11.85546875" customWidth="1"/>
    <col min="3" max="3" width="22.85546875" customWidth="1"/>
    <col min="4" max="13" width="14.5703125" customWidth="1"/>
    <col min="14" max="14" width="60.5703125" style="8" customWidth="1"/>
    <col min="15" max="15" width="14.5703125" customWidth="1"/>
    <col min="16" max="16" width="60.5703125" customWidth="1"/>
    <col min="17" max="17" width="15.7109375" customWidth="1"/>
  </cols>
  <sheetData>
    <row r="1" spans="1:14" x14ac:dyDescent="0.25">
      <c r="A1" t="s">
        <v>35</v>
      </c>
      <c r="B1" s="2" t="s">
        <v>36</v>
      </c>
    </row>
    <row r="2" spans="1:14" x14ac:dyDescent="0.25">
      <c r="B2" s="2"/>
    </row>
    <row r="3" spans="1:14" ht="25.5" x14ac:dyDescent="0.25">
      <c r="B3" s="6" t="s">
        <v>20</v>
      </c>
      <c r="C3" s="6" t="s">
        <v>29</v>
      </c>
      <c r="D3" s="13" t="s">
        <v>38</v>
      </c>
      <c r="E3" s="6" t="s">
        <v>30</v>
      </c>
      <c r="F3" s="13" t="s">
        <v>34</v>
      </c>
      <c r="G3" s="13" t="s">
        <v>44</v>
      </c>
      <c r="H3" s="13" t="s">
        <v>31</v>
      </c>
      <c r="I3" s="13" t="s">
        <v>43</v>
      </c>
      <c r="J3" s="13" t="s">
        <v>98</v>
      </c>
      <c r="K3" s="13" t="s">
        <v>99</v>
      </c>
      <c r="L3" s="13" t="s">
        <v>100</v>
      </c>
      <c r="M3" s="13" t="s">
        <v>107</v>
      </c>
      <c r="N3" s="6" t="s">
        <v>24</v>
      </c>
    </row>
    <row r="4" spans="1:14" ht="22.5" x14ac:dyDescent="0.25">
      <c r="B4" s="4">
        <f xml:space="preserve"> ROW( doc_tablesList[[#This Row],[ID]] ) - ROW(doc_tablesList[[#Headers],[ID]] )</f>
        <v>1</v>
      </c>
      <c r="C4" s="7" t="s">
        <v>33</v>
      </c>
      <c r="D4" s="22">
        <v>1</v>
      </c>
      <c r="E4" s="7" t="s">
        <v>131</v>
      </c>
      <c r="F4" s="22" t="str">
        <f t="shared" ref="F4" si="0" xml:space="preserve"> "row_id"</f>
        <v>row_id</v>
      </c>
      <c r="G4" s="26" cm="1">
        <f t="array" aca="1" ref="G4" ca="1" xml:space="preserve"> INDEX( ROW( INDIRECT( _xlfn.TEXTJOIN( "", , doc_tablesList[[#This Row],[Table Name]], "[[#Headers],[", doc_tablesList[[#This Row],[ID_columnName]], "]]" ) ) ), 1 )</f>
        <v>18</v>
      </c>
      <c r="H4" s="26">
        <f ca="1" xml:space="preserve"> MAX( INDIRECT( _xlfn.TEXTJOIN( "", , doc_tablesList[[#This Row],[Table Name]], "[", doc_tablesList[[#This Row],[ID_columnName]], "]" ) ) )</f>
        <v>1</v>
      </c>
      <c r="I4" s="26">
        <f ca="1" xml:space="preserve"> doc_tablesList[[#This Row],[Number of Data Rows]] + doc_tablesList[[#This Row],[Header Row]]</f>
        <v>19</v>
      </c>
      <c r="J4" s="26" cm="1">
        <f t="array" aca="1" ref="J4" ca="1" xml:space="preserve"> INDEX( COLUMN( INDIRECT( doc_tablesList[[#This Row],[Table Name]] &amp; "[" &amp; doc_tablesList[[#This Row],[ID_columnName]] &amp; "]" ) ), 1 )</f>
        <v>2</v>
      </c>
      <c r="K4" s="26" cm="1">
        <f t="array" aca="1" ref="K4" ca="1" xml:space="preserve"> MAX( COLUMN( INDIRECT( doc_tablesList[[#This Row],[Table Name]] ) ) )</f>
        <v>15</v>
      </c>
      <c r="L4" s="26">
        <f ca="1" xml:space="preserve"> doc_tablesList[[#This Row],[last_colIndex]] - doc_tablesList[[#This Row],[id_colIndex]] + 1</f>
        <v>14</v>
      </c>
      <c r="M4" s="42" t="str" cm="1">
        <f t="array" aca="1" ref="M4" ca="1" xml:space="preserve"> _xlfn.TEXTJOIN( ", ", ,  COLUMN( co_sectors[[#Headers],[hasPhysicalImpacts]:[Number of impact years]] )  - doc_tablesList[[#This Row],[id_colIndex]] + 1 )</f>
        <v>10, 11, 12, 13, 14</v>
      </c>
      <c r="N4" s="41" t="s">
        <v>195</v>
      </c>
    </row>
    <row r="5" spans="1:14" x14ac:dyDescent="0.25">
      <c r="B5" s="4">
        <f xml:space="preserve"> ROW( doc_tablesList[[#This Row],[ID]] ) - ROW(doc_tablesList[[#Headers],[ID]] )</f>
        <v>2</v>
      </c>
      <c r="C5" s="7" t="s">
        <v>193</v>
      </c>
      <c r="D5" s="22">
        <v>1</v>
      </c>
      <c r="E5" s="7" t="s">
        <v>131</v>
      </c>
      <c r="F5" s="22" t="str">
        <f t="shared" ref="F5:F10" si="1" xml:space="preserve"> "row_id"</f>
        <v>row_id</v>
      </c>
      <c r="G5" s="26" cm="1">
        <f t="array" aca="1" ref="G5" ca="1" xml:space="preserve"> INDEX( ROW( INDIRECT( _xlfn.TEXTJOIN( "", , doc_tablesList[[#This Row],[Table Name]], "[[#Headers],[", doc_tablesList[[#This Row],[ID_columnName]], "]]" ) ) ), 1 )</f>
        <v>30</v>
      </c>
      <c r="H5" s="26">
        <f ca="1" xml:space="preserve"> MAX( INDIRECT( _xlfn.TEXTJOIN( "", , doc_tablesList[[#This Row],[Table Name]], "[", doc_tablesList[[#This Row],[ID_columnName]], "]" ) ) )</f>
        <v>3</v>
      </c>
      <c r="I5" s="26">
        <f ca="1" xml:space="preserve"> doc_tablesList[[#This Row],[Number of Data Rows]] + doc_tablesList[[#This Row],[Header Row]]</f>
        <v>33</v>
      </c>
      <c r="J5" s="26" cm="1">
        <f t="array" aca="1" ref="J5" ca="1" xml:space="preserve"> INDEX( COLUMN( INDIRECT( doc_tablesList[[#This Row],[Table Name]] &amp; "[" &amp; doc_tablesList[[#This Row],[ID_columnName]] &amp; "]" ) ), 1 )</f>
        <v>2</v>
      </c>
      <c r="K5" s="26" cm="1">
        <f t="array" aca="1" ref="K5" ca="1" xml:space="preserve"> MAX( COLUMN( INDIRECT( doc_tablesList[[#This Row],[Table Name]] ) ) )</f>
        <v>9</v>
      </c>
      <c r="L5" s="26">
        <f ca="1" xml:space="preserve"> doc_tablesList[[#This Row],[last_colIndex]] - doc_tablesList[[#This Row],[id_colIndex]] + 1</f>
        <v>8</v>
      </c>
      <c r="M5" s="42" t="str">
        <f ca="1" xml:space="preserve"> _xlfn.TEXTJOIN( ", ", ,
COLUMN( co_variants[[#Headers],[hasImpacts]] )  - doc_tablesList[[#This Row],[id_colIndex]] + 1
 )</f>
        <v>8</v>
      </c>
      <c r="N5" s="41" t="s">
        <v>194</v>
      </c>
    </row>
    <row r="6" spans="1:14" x14ac:dyDescent="0.25">
      <c r="B6" s="4">
        <f xml:space="preserve"> ROW( doc_tablesList[[#This Row],[ID]] ) - ROW(doc_tablesList[[#Headers],[ID]] )</f>
        <v>3</v>
      </c>
      <c r="C6" s="7" t="s">
        <v>77</v>
      </c>
      <c r="D6" s="22">
        <v>1</v>
      </c>
      <c r="E6" s="7" t="s">
        <v>131</v>
      </c>
      <c r="F6" s="22" t="str">
        <f t="shared" si="1"/>
        <v>row_id</v>
      </c>
      <c r="G6" s="26" cm="1">
        <f t="array" aca="1" ref="G6" ca="1" xml:space="preserve"> INDEX( ROW( INDIRECT( _xlfn.TEXTJOIN( "", , doc_tablesList[[#This Row],[Table Name]], "[[#Headers],[", doc_tablesList[[#This Row],[ID_columnName]], "]]" ) ) ), 1 )</f>
        <v>23</v>
      </c>
      <c r="H6" s="26">
        <f ca="1" xml:space="preserve"> MAX( INDIRECT( _xlfn.TEXTJOIN( "", , doc_tablesList[[#This Row],[Table Name]], "[", doc_tablesList[[#This Row],[ID_columnName]], "]" ) ) )</f>
        <v>1</v>
      </c>
      <c r="I6" s="26">
        <f ca="1" xml:space="preserve"> doc_tablesList[[#This Row],[Number of Data Rows]] + doc_tablesList[[#This Row],[Header Row]]</f>
        <v>24</v>
      </c>
      <c r="J6" s="26" cm="1">
        <f t="array" aca="1" ref="J6" ca="1" xml:space="preserve"> INDEX( COLUMN( INDIRECT( doc_tablesList[[#This Row],[Table Name]] &amp; "[" &amp; doc_tablesList[[#This Row],[ID_columnName]] &amp; "]" ) ), 1 )</f>
        <v>2</v>
      </c>
      <c r="K6" s="26" cm="1">
        <f t="array" aca="1" ref="K6" ca="1" xml:space="preserve"> MAX( COLUMN( INDIRECT( doc_tablesList[[#This Row],[Table Name]] ) ) )</f>
        <v>6</v>
      </c>
      <c r="L6" s="26">
        <f ca="1" xml:space="preserve"> doc_tablesList[[#This Row],[last_colIndex]] - doc_tablesList[[#This Row],[id_colIndex]] + 1</f>
        <v>5</v>
      </c>
      <c r="M6" s="42"/>
      <c r="N6" s="41" t="s">
        <v>109</v>
      </c>
    </row>
    <row r="7" spans="1:14" x14ac:dyDescent="0.25">
      <c r="B7" s="4">
        <f xml:space="preserve"> ROW( doc_tablesList[[#This Row],[ID]] ) - ROW(doc_tablesList[[#Headers],[ID]] )</f>
        <v>4</v>
      </c>
      <c r="C7" s="7" t="s">
        <v>78</v>
      </c>
      <c r="D7" s="22">
        <v>1</v>
      </c>
      <c r="E7" s="7" t="s">
        <v>131</v>
      </c>
      <c r="F7" s="22" t="str">
        <f t="shared" si="1"/>
        <v>row_id</v>
      </c>
      <c r="G7" s="26" cm="1">
        <f t="array" aca="1" ref="G7" ca="1" xml:space="preserve"> INDEX( ROW( INDIRECT( _xlfn.TEXTJOIN( "", , doc_tablesList[[#This Row],[Table Name]], "[[#Headers],[", doc_tablesList[[#This Row],[ID_columnName]], "]]" ) ) ), 1 )</f>
        <v>37</v>
      </c>
      <c r="H7" s="26">
        <f ca="1" xml:space="preserve"> MAX( INDIRECT( _xlfn.TEXTJOIN( "", , doc_tablesList[[#This Row],[Table Name]], "[", doc_tablesList[[#This Row],[ID_columnName]], "]" ) ) )</f>
        <v>2</v>
      </c>
      <c r="I7" s="26">
        <f ca="1" xml:space="preserve"> doc_tablesList[[#This Row],[Number of Data Rows]] + doc_tablesList[[#This Row],[Header Row]]</f>
        <v>39</v>
      </c>
      <c r="J7" s="26" cm="1">
        <f t="array" aca="1" ref="J7" ca="1" xml:space="preserve"> INDEX( COLUMN( INDIRECT( doc_tablesList[[#This Row],[Table Name]] &amp; "[" &amp; doc_tablesList[[#This Row],[ID_columnName]] &amp; "]" ) ), 1 )</f>
        <v>2</v>
      </c>
      <c r="K7" s="26" cm="1">
        <f t="array" aca="1" ref="K7" ca="1" xml:space="preserve"> MAX( COLUMN( INDIRECT( doc_tablesList[[#This Row],[Table Name]] ) ) )</f>
        <v>16</v>
      </c>
      <c r="L7" s="26">
        <f ca="1" xml:space="preserve"> doc_tablesList[[#This Row],[last_colIndex]] - doc_tablesList[[#This Row],[id_colIndex]] + 1</f>
        <v>15</v>
      </c>
      <c r="M7" s="42"/>
      <c r="N7" s="41" t="s">
        <v>108</v>
      </c>
    </row>
    <row r="8" spans="1:14" x14ac:dyDescent="0.25">
      <c r="B8" s="4">
        <f xml:space="preserve"> ROW( doc_tablesList[[#This Row],[ID]] ) - ROW(doc_tablesList[[#Headers],[ID]] )</f>
        <v>5</v>
      </c>
      <c r="C8" s="7" t="s">
        <v>79</v>
      </c>
      <c r="D8" s="22">
        <v>1</v>
      </c>
      <c r="E8" s="7" t="s">
        <v>131</v>
      </c>
      <c r="F8" s="22" t="str">
        <f t="shared" si="1"/>
        <v>row_id</v>
      </c>
      <c r="G8" s="26" cm="1">
        <f t="array" aca="1" ref="G8" ca="1" xml:space="preserve"> INDEX( ROW( INDIRECT( _xlfn.TEXTJOIN( "", , doc_tablesList[[#This Row],[Table Name]], "[[#Headers],[", doc_tablesList[[#This Row],[ID_columnName]], "]]" ) ) ), 1 )</f>
        <v>44</v>
      </c>
      <c r="H8" s="26">
        <f ca="1" xml:space="preserve"> MAX( INDIRECT( _xlfn.TEXTJOIN( "", , doc_tablesList[[#This Row],[Table Name]], "[", doc_tablesList[[#This Row],[ID_columnName]], "]" ) ) )</f>
        <v>4</v>
      </c>
      <c r="I8" s="26">
        <f ca="1" xml:space="preserve"> doc_tablesList[[#This Row],[Number of Data Rows]] + doc_tablesList[[#This Row],[Header Row]]</f>
        <v>48</v>
      </c>
      <c r="J8" s="26" cm="1">
        <f t="array" aca="1" ref="J8" ca="1" xml:space="preserve"> INDEX( COLUMN( INDIRECT( doc_tablesList[[#This Row],[Table Name]] &amp; "[" &amp; doc_tablesList[[#This Row],[ID_columnName]] &amp; "]" ) ), 1 )</f>
        <v>2</v>
      </c>
      <c r="K8" s="26" cm="1">
        <f t="array" aca="1" ref="K8" ca="1" xml:space="preserve"> MAX( COLUMN( INDIRECT( doc_tablesList[[#This Row],[Table Name]] ) ) )</f>
        <v>10</v>
      </c>
      <c r="L8" s="26">
        <f ca="1" xml:space="preserve"> doc_tablesList[[#This Row],[last_colIndex]] - doc_tablesList[[#This Row],[id_colIndex]] + 1</f>
        <v>9</v>
      </c>
      <c r="M8" s="42"/>
      <c r="N8" s="41" t="s">
        <v>110</v>
      </c>
    </row>
    <row r="9" spans="1:14" x14ac:dyDescent="0.25">
      <c r="B9" s="4">
        <f xml:space="preserve"> ROW( doc_tablesList[[#This Row],[ID]] ) - ROW(doc_tablesList[[#Headers],[ID]] )</f>
        <v>6</v>
      </c>
      <c r="C9" s="7" t="s">
        <v>32</v>
      </c>
      <c r="D9" s="22">
        <v>1</v>
      </c>
      <c r="E9" s="7" t="s">
        <v>131</v>
      </c>
      <c r="F9" s="22" t="str">
        <f t="shared" si="1"/>
        <v>row_id</v>
      </c>
      <c r="G9" s="26" cm="1">
        <f t="array" aca="1" ref="G9" ca="1" xml:space="preserve"> INDEX( ROW( INDIRECT( _xlfn.TEXTJOIN( "", , doc_tablesList[[#This Row],[Table Name]], "[[#Headers],[", doc_tablesList[[#This Row],[ID_columnName]], "]]" ) ) ), 1 )</f>
        <v>85</v>
      </c>
      <c r="H9" s="26">
        <f ca="1" xml:space="preserve"> MAX( INDIRECT( _xlfn.TEXTJOIN( "", , doc_tablesList[[#This Row],[Table Name]], "[", doc_tablesList[[#This Row],[ID_columnName]], "]" ) ) )</f>
        <v>7</v>
      </c>
      <c r="I9" s="26">
        <f ca="1" xml:space="preserve"> doc_tablesList[[#This Row],[Number of Data Rows]] + doc_tablesList[[#This Row],[Header Row]]</f>
        <v>92</v>
      </c>
      <c r="J9" s="26" cm="1">
        <f t="array" aca="1" ref="J9" ca="1" xml:space="preserve"> INDEX( COLUMN( INDIRECT( doc_tablesList[[#This Row],[Table Name]] &amp; "[" &amp; doc_tablesList[[#This Row],[ID_columnName]] &amp; "]" ) ), 1 )</f>
        <v>2</v>
      </c>
      <c r="K9" s="26" cm="1">
        <f t="array" aca="1" ref="K9" ca="1" xml:space="preserve"> MAX( COLUMN( INDIRECT( doc_tablesList[[#This Row],[Table Name]] ) ) )</f>
        <v>4</v>
      </c>
      <c r="L9" s="26">
        <f ca="1" xml:space="preserve"> doc_tablesList[[#This Row],[last_colIndex]] - doc_tablesList[[#This Row],[id_colIndex]] + 1</f>
        <v>3</v>
      </c>
      <c r="M9" s="42"/>
      <c r="N9" s="41" t="s">
        <v>111</v>
      </c>
    </row>
    <row r="10" spans="1:14" x14ac:dyDescent="0.25">
      <c r="B10" s="4">
        <f xml:space="preserve"> ROW( doc_tablesList[[#This Row],[ID]] ) - ROW(doc_tablesList[[#Headers],[ID]] )</f>
        <v>7</v>
      </c>
      <c r="C10" s="7" t="s">
        <v>129</v>
      </c>
      <c r="D10" s="22">
        <v>1</v>
      </c>
      <c r="E10" s="7" t="s">
        <v>131</v>
      </c>
      <c r="F10" s="22" t="str">
        <f t="shared" si="1"/>
        <v>row_id</v>
      </c>
      <c r="G10" s="26" cm="1">
        <f t="array" aca="1" ref="G10" ca="1" xml:space="preserve"> INDEX( ROW( INDIRECT( _xlfn.TEXTJOIN( "", , doc_tablesList[[#This Row],[Table Name]], "[[#Headers],[", doc_tablesList[[#This Row],[ID_columnName]], "]]" ) ) ), 1 )</f>
        <v>66</v>
      </c>
      <c r="H10" s="26">
        <f ca="1" xml:space="preserve"> MAX( INDIRECT( _xlfn.TEXTJOIN( "", , doc_tablesList[[#This Row],[Table Name]], "[", doc_tablesList[[#This Row],[ID_columnName]], "]" ) ) )</f>
        <v>7</v>
      </c>
      <c r="I10" s="26">
        <f ca="1" xml:space="preserve"> doc_tablesList[[#This Row],[Number of Data Rows]] + doc_tablesList[[#This Row],[Header Row]]</f>
        <v>73</v>
      </c>
      <c r="J10" s="26" cm="1">
        <f t="array" aca="1" ref="J10" ca="1" xml:space="preserve"> INDEX( COLUMN( INDIRECT( doc_tablesList[[#This Row],[Table Name]] &amp; "[" &amp; doc_tablesList[[#This Row],[ID_columnName]] &amp; "]" ) ), 1 )</f>
        <v>2</v>
      </c>
      <c r="K10" s="26" cm="1">
        <f t="array" aca="1" ref="K10" ca="1" xml:space="preserve"> MAX( COLUMN( INDIRECT( doc_tablesList[[#This Row],[Table Name]] ) ) )</f>
        <v>6</v>
      </c>
      <c r="L10" s="26">
        <f ca="1" xml:space="preserve"> doc_tablesList[[#This Row],[last_colIndex]] - doc_tablesList[[#This Row],[id_colIndex]] + 1</f>
        <v>5</v>
      </c>
      <c r="M10" s="42"/>
      <c r="N10" s="41" t="s">
        <v>112</v>
      </c>
    </row>
    <row r="11" spans="1:14" x14ac:dyDescent="0.25">
      <c r="B11" s="4">
        <f xml:space="preserve"> ROW( doc_tablesList[[#This Row],[ID]] ) - ROW(doc_tablesList[[#Headers],[ID]] )</f>
        <v>8</v>
      </c>
      <c r="C11" s="7" t="s">
        <v>93</v>
      </c>
      <c r="D11" s="22">
        <v>1</v>
      </c>
      <c r="E11" s="7" t="s">
        <v>131</v>
      </c>
      <c r="F11" s="22" t="str">
        <f t="shared" ref="F11:F14" si="2" xml:space="preserve"> "row_id"</f>
        <v>row_id</v>
      </c>
      <c r="G11" s="26" cm="1">
        <f t="array" aca="1" ref="G11" ca="1" xml:space="preserve"> INDEX( ROW( INDIRECT( _xlfn.TEXTJOIN( "", , doc_tablesList[[#This Row],[Table Name]], "[[#Headers],[", doc_tablesList[[#This Row],[ID_columnName]], "]]" ) ) ), 1 )</f>
        <v>53</v>
      </c>
      <c r="H11" s="26">
        <f ca="1" xml:space="preserve"> MAX( INDIRECT( _xlfn.TEXTJOIN( "", , doc_tablesList[[#This Row],[Table Name]], "[", doc_tablesList[[#This Row],[ID_columnName]], "]" ) ) )</f>
        <v>1</v>
      </c>
      <c r="I11" s="26">
        <f ca="1" xml:space="preserve"> doc_tablesList[[#This Row],[Number of Data Rows]] + doc_tablesList[[#This Row],[Header Row]]</f>
        <v>54</v>
      </c>
      <c r="J11" s="26" cm="1">
        <f t="array" aca="1" ref="J11" ca="1" xml:space="preserve"> INDEX( COLUMN( INDIRECT( doc_tablesList[[#This Row],[Table Name]] &amp; "[" &amp; doc_tablesList[[#This Row],[ID_columnName]] &amp; "]" ) ), 1 )</f>
        <v>2</v>
      </c>
      <c r="K11" s="26" cm="1">
        <f t="array" aca="1" ref="K11" ca="1" xml:space="preserve"> MAX( COLUMN( INDIRECT( doc_tablesList[[#This Row],[Table Name]] ) ) )</f>
        <v>5</v>
      </c>
      <c r="L11" s="26">
        <f ca="1" xml:space="preserve"> doc_tablesList[[#This Row],[last_colIndex]] - doc_tablesList[[#This Row],[id_colIndex]] + 1</f>
        <v>4</v>
      </c>
      <c r="M11" s="42" t="str">
        <f ca="1" xml:space="preserve"> _xlfn.TEXTJOIN( ", ", , COLUMN( co_econMultipliers[[#Headers],[valueYear]] )  - doc_tablesList[[#This Row],[id_colIndex]] + 1 )</f>
        <v>4</v>
      </c>
      <c r="N11" s="41" t="s">
        <v>113</v>
      </c>
    </row>
    <row r="12" spans="1:14" x14ac:dyDescent="0.25">
      <c r="B12" s="4">
        <f xml:space="preserve"> ROW( doc_tablesList[[#This Row],[ID]] ) - ROW(doc_tablesList[[#Headers],[ID]] )</f>
        <v>9</v>
      </c>
      <c r="C12" s="7" t="s">
        <v>130</v>
      </c>
      <c r="D12" s="22">
        <v>1</v>
      </c>
      <c r="E12" s="7" t="s">
        <v>131</v>
      </c>
      <c r="F12" s="22" t="str">
        <f t="shared" si="2"/>
        <v>row_id</v>
      </c>
      <c r="G12" s="26" cm="1">
        <f t="array" aca="1" ref="G12" ca="1" xml:space="preserve"> INDEX( ROW( INDIRECT( _xlfn.TEXTJOIN( "", , doc_tablesList[[#This Row],[Table Name]], "[[#Headers],[", doc_tablesList[[#This Row],[ID_columnName]], "]]" ) ) ), 1 )</f>
        <v>60</v>
      </c>
      <c r="H12" s="26">
        <f ca="1" xml:space="preserve"> MAX( INDIRECT( _xlfn.TEXTJOIN( "", , doc_tablesList[[#This Row],[Table Name]], "[", doc_tablesList[[#This Row],[ID_columnName]], "]" ) ) )</f>
        <v>1</v>
      </c>
      <c r="I12" s="26">
        <f ca="1" xml:space="preserve"> doc_tablesList[[#This Row],[Number of Data Rows]] + doc_tablesList[[#This Row],[Header Row]]</f>
        <v>61</v>
      </c>
      <c r="J12" s="26" cm="1">
        <f t="array" aca="1" ref="J12" ca="1" xml:space="preserve"> INDEX( COLUMN( INDIRECT( doc_tablesList[[#This Row],[Table Name]] &amp; "[" &amp; doc_tablesList[[#This Row],[ID_columnName]] &amp; "]" ) ), 1 )</f>
        <v>2</v>
      </c>
      <c r="K12" s="26" cm="1">
        <f t="array" aca="1" ref="K12" ca="1" xml:space="preserve"> MAX( COLUMN( INDIRECT( doc_tablesList[[#This Row],[Table Name]] ) ) )</f>
        <v>12</v>
      </c>
      <c r="L12" s="26">
        <f ca="1" xml:space="preserve"> doc_tablesList[[#This Row],[last_colIndex]] - doc_tablesList[[#This Row],[id_colIndex]] + 1</f>
        <v>11</v>
      </c>
      <c r="M12" s="42"/>
      <c r="N12" s="41" t="s">
        <v>139</v>
      </c>
    </row>
    <row r="13" spans="1:14" x14ac:dyDescent="0.25">
      <c r="B13" s="4">
        <f xml:space="preserve"> ROW( doc_tablesList[[#This Row],[ID]] ) - ROW(doc_tablesList[[#Headers],[ID]] )</f>
        <v>10</v>
      </c>
      <c r="C13" s="7" t="s">
        <v>341</v>
      </c>
      <c r="D13" s="22">
        <v>1</v>
      </c>
      <c r="E13" s="7" t="s">
        <v>131</v>
      </c>
      <c r="F13" s="22" t="str">
        <f t="shared" si="2"/>
        <v>row_id</v>
      </c>
      <c r="G13" s="26" cm="1">
        <f t="array" aca="1" ref="G13" ca="1" xml:space="preserve"> INDEX( ROW( INDIRECT( _xlfn.TEXTJOIN( "", , doc_tablesList[[#This Row],[Table Name]], "[[#Headers],[", doc_tablesList[[#This Row],[ID_columnName]], "]]" ) ) ), 1 )</f>
        <v>78</v>
      </c>
      <c r="H13" s="26">
        <f ca="1" xml:space="preserve"> MAX( INDIRECT( _xlfn.TEXTJOIN( "", , doc_tablesList[[#This Row],[Table Name]], "[", doc_tablesList[[#This Row],[ID_columnName]], "]" ) ) )</f>
        <v>2</v>
      </c>
      <c r="I13" s="26">
        <f ca="1" xml:space="preserve"> doc_tablesList[[#This Row],[Number of Data Rows]] + doc_tablesList[[#This Row],[Header Row]]</f>
        <v>80</v>
      </c>
      <c r="J13" s="26" cm="1">
        <f t="array" aca="1" ref="J13" ca="1" xml:space="preserve"> INDEX( COLUMN( INDIRECT( doc_tablesList[[#This Row],[Table Name]] &amp; "[" &amp; doc_tablesList[[#This Row],[ID_columnName]] &amp; "]" ) ), 1 )</f>
        <v>2</v>
      </c>
      <c r="K13" s="26" cm="1">
        <f t="array" aca="1" ref="K13" ca="1" xml:space="preserve"> MAX( COLUMN( INDIRECT( doc_tablesList[[#This Row],[Table Name]] ) ) )</f>
        <v>10</v>
      </c>
      <c r="L13" s="26">
        <f ca="1" xml:space="preserve"> doc_tablesList[[#This Row],[last_colIndex]] - doc_tablesList[[#This Row],[id_colIndex]] + 1</f>
        <v>9</v>
      </c>
      <c r="M13" s="42"/>
      <c r="N13" s="41" t="s">
        <v>177</v>
      </c>
    </row>
    <row r="14" spans="1:14" x14ac:dyDescent="0.25">
      <c r="B14" s="4">
        <f xml:space="preserve"> ROW( doc_tablesList[[#This Row],[ID]] ) - ROW(doc_tablesList[[#Headers],[ID]] )</f>
        <v>11</v>
      </c>
      <c r="C14" s="7" t="s">
        <v>230</v>
      </c>
      <c r="D14" s="22">
        <v>1</v>
      </c>
      <c r="E14" s="7" t="s">
        <v>230</v>
      </c>
      <c r="F14" s="22" t="str">
        <f t="shared" si="2"/>
        <v>row_id</v>
      </c>
      <c r="G14" s="26" cm="1">
        <f t="array" aca="1" ref="G14" ca="1" xml:space="preserve"> INDEX( ROW( INDIRECT( _xlfn.TEXTJOIN( "", , doc_tablesList[[#This Row],[Table Name]], "[[#Headers],[", doc_tablesList[[#This Row],[ID_columnName]], "]]" ) ) ), 1 )</f>
        <v>3</v>
      </c>
      <c r="H14" s="26">
        <f ca="1" xml:space="preserve"> MAX( INDIRECT( _xlfn.TEXTJOIN( "", , doc_tablesList[[#This Row],[Table Name]], "[", doc_tablesList[[#This Row],[ID_columnName]], "]" ) ) )</f>
        <v>19</v>
      </c>
      <c r="I14" s="26">
        <f ca="1" xml:space="preserve"> doc_tablesList[[#This Row],[Number of Data Rows]] + doc_tablesList[[#This Row],[Header Row]]</f>
        <v>22</v>
      </c>
      <c r="J14" s="26" cm="1">
        <f t="array" aca="1" ref="J14" ca="1" xml:space="preserve"> INDEX( COLUMN( INDIRECT( doc_tablesList[[#This Row],[Table Name]] &amp; "[" &amp; doc_tablesList[[#This Row],[ID_columnName]] &amp; "]" ) ), 1 )</f>
        <v>2</v>
      </c>
      <c r="K14" s="26" cm="1">
        <f t="array" aca="1" ref="K14" ca="1" xml:space="preserve"> MAX( COLUMN( INDIRECT( doc_tablesList[[#This Row],[Table Name]] ) ) )</f>
        <v>5</v>
      </c>
      <c r="L14" s="26">
        <f ca="1" xml:space="preserve"> doc_tablesList[[#This Row],[last_colIndex]] - doc_tablesList[[#This Row],[id_colIndex]] + 1</f>
        <v>4</v>
      </c>
      <c r="M14" s="42"/>
      <c r="N14" s="41" t="s">
        <v>231</v>
      </c>
    </row>
    <row r="15" spans="1:14" x14ac:dyDescent="0.25">
      <c r="B15" s="4">
        <f xml:space="preserve"> ROW( doc_tablesList[[#This Row],[ID]] ) - ROW(doc_tablesList[[#Headers],[ID]] )</f>
        <v>12</v>
      </c>
      <c r="C15" s="7" t="s">
        <v>334</v>
      </c>
      <c r="D15" s="22">
        <v>1</v>
      </c>
      <c r="E15" s="7" t="s">
        <v>131</v>
      </c>
      <c r="F15" s="22" t="str">
        <f xml:space="preserve"> "row_id"</f>
        <v>row_id</v>
      </c>
      <c r="G15" s="26" cm="1">
        <f t="array" aca="1" ref="G15" ca="1" xml:space="preserve"> INDEX( ROW( INDIRECT( _xlfn.TEXTJOIN( "", , doc_tablesList[[#This Row],[Table Name]], "[[#Headers],[", doc_tablesList[[#This Row],[ID_columnName]], "]]" ) ) ), 1 )</f>
        <v>97</v>
      </c>
      <c r="H15" s="26">
        <f ca="1" xml:space="preserve"> MAX( INDIRECT( _xlfn.TEXTJOIN( "", , doc_tablesList[[#This Row],[Table Name]], "[", doc_tablesList[[#This Row],[ID_columnName]], "]" ) ) )</f>
        <v>49</v>
      </c>
      <c r="I15" s="26">
        <f ca="1" xml:space="preserve"> doc_tablesList[[#This Row],[Number of Data Rows]] + doc_tablesList[[#This Row],[Header Row]]</f>
        <v>146</v>
      </c>
      <c r="J15" s="26" cm="1">
        <f t="array" aca="1" ref="J15" ca="1" xml:space="preserve"> INDEX( COLUMN( INDIRECT( doc_tablesList[[#This Row],[Table Name]] &amp; "[" &amp; doc_tablesList[[#This Row],[ID_columnName]] &amp; "]" ) ), 1 )</f>
        <v>2</v>
      </c>
      <c r="K15" s="26" cm="1">
        <f t="array" aca="1" ref="K15" ca="1" xml:space="preserve"> MAX( COLUMN( INDIRECT( doc_tablesList[[#This Row],[Table Name]] ) ) )</f>
        <v>6</v>
      </c>
      <c r="L15" s="26">
        <f ca="1" xml:space="preserve"> doc_tablesList[[#This Row],[last_colIndex]] - doc_tablesList[[#This Row],[id_colIndex]] + 1</f>
        <v>5</v>
      </c>
      <c r="M15" s="42"/>
      <c r="N15" s="41" t="s">
        <v>335</v>
      </c>
    </row>
  </sheetData>
  <pageMargins left="0.7" right="0.7" top="0.75" bottom="0.75" header="0.3" footer="0.3"/>
  <pageSetup orientation="portrait" horizontalDpi="90" verticalDpi="90" r:id="rId1"/>
  <drawing r:id="rId2"/>
  <legacyDrawing r:id="rId3"/>
  <tableParts count="1">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15">
    <tabColor theme="5" tint="0.39997558519241921"/>
  </sheetPr>
  <dimension ref="A1:U146"/>
  <sheetViews>
    <sheetView tabSelected="1" topLeftCell="A21" zoomScaleNormal="100" workbookViewId="0">
      <pane xSplit="3" topLeftCell="D1" activePane="topRight" state="frozen"/>
      <selection pane="topRight" activeCell="C60" sqref="C60"/>
    </sheetView>
  </sheetViews>
  <sheetFormatPr defaultColWidth="8.7109375" defaultRowHeight="12.75" x14ac:dyDescent="0.2"/>
  <cols>
    <col min="1" max="1" width="8.7109375" style="2"/>
    <col min="2" max="2" width="11.140625" style="2" customWidth="1"/>
    <col min="3" max="3" width="32" style="2" customWidth="1"/>
    <col min="4" max="4" width="20.5703125" style="2" customWidth="1"/>
    <col min="5" max="5" width="20.5703125" style="9" customWidth="1"/>
    <col min="6" max="7" width="20.5703125" style="2" customWidth="1"/>
    <col min="8" max="8" width="27.28515625" style="2" customWidth="1"/>
    <col min="9" max="21" width="18.5703125" style="2" customWidth="1"/>
    <col min="22" max="22" width="17" style="2" customWidth="1"/>
    <col min="23" max="16384" width="8.7109375" style="2"/>
  </cols>
  <sheetData>
    <row r="1" spans="1:21" ht="15" x14ac:dyDescent="0.25">
      <c r="A1" s="14"/>
      <c r="B1" s="15" t="s">
        <v>148</v>
      </c>
      <c r="C1" s="15"/>
      <c r="D1" s="15"/>
      <c r="E1" s="15"/>
      <c r="F1" s="15"/>
      <c r="G1" s="15"/>
      <c r="H1" s="15"/>
      <c r="I1" s="15"/>
      <c r="J1" s="15"/>
      <c r="K1" s="15"/>
      <c r="L1" s="15"/>
      <c r="M1" s="15"/>
      <c r="N1" s="15"/>
      <c r="O1" s="15"/>
      <c r="P1" s="15"/>
      <c r="Q1" s="15"/>
      <c r="R1" s="15"/>
      <c r="S1" s="15"/>
      <c r="T1" s="15"/>
      <c r="U1" s="15"/>
    </row>
    <row r="2" spans="1:21" x14ac:dyDescent="0.2">
      <c r="C2" s="43" t="str">
        <f ca="1" xml:space="preserve"> OFFSET( INDIRECT( ADDRESS( ROW( co_sectors[[#Headers],[row_id]] ), COLUMN( co_sectors[[#Headers],[row_id]] ), , , ) ), -2, , 1, 1 )</f>
        <v>Sectors Table</v>
      </c>
      <c r="D2" s="2" t="s">
        <v>156</v>
      </c>
    </row>
    <row r="3" spans="1:21" x14ac:dyDescent="0.2">
      <c r="C3" s="43" t="str">
        <f ca="1" xml:space="preserve"> OFFSET( INDIRECT( ADDRESS( ROW( co_impactYears[[#Headers],[row_id]] ), COLUMN( co_impactYears[[#Headers],[row_id]] ), , , ) ), -2, , 1, 1 )</f>
        <v>Impact Year Estimates</v>
      </c>
      <c r="D3" s="2" t="s">
        <v>157</v>
      </c>
    </row>
    <row r="4" spans="1:21" x14ac:dyDescent="0.2">
      <c r="C4" s="43" t="str">
        <f ca="1" xml:space="preserve"> OFFSET( INDIRECT( ADDRESS( ROW( co_variants[[#Headers],[row_id]] ), COLUMN( co_variants[[#Headers],[row_id]] ), , , ) ), -4, , 1, 1 )</f>
        <v>Variants Table</v>
      </c>
      <c r="D4" s="2" t="s">
        <v>158</v>
      </c>
    </row>
    <row r="5" spans="1:21" x14ac:dyDescent="0.2">
      <c r="C5" s="43" t="str">
        <f ca="1" xml:space="preserve"> OFFSET( INDIRECT( ADDRESS( ROW( co_impactTypes[[#Headers],[row_id]] ), COLUMN( co_impactTypes[[#Headers],[row_id]] ), , , ) ), -2, , 1, 1 )</f>
        <v>Impact Types</v>
      </c>
      <c r="D5" s="2" t="s">
        <v>159</v>
      </c>
    </row>
    <row r="6" spans="1:21" x14ac:dyDescent="0.2">
      <c r="C6" s="43" t="str">
        <f ca="1" xml:space="preserve"> OFFSET( INDIRECT( ADDRESS( ROW( co_scalarInfo[[#Headers],[row_id]] ), COLUMN( co_scalarInfo[[#Headers],[row_id]] ), , , ) ), -2, , 1, 1 )</f>
        <v>Scalar Information</v>
      </c>
      <c r="D6" s="2" t="s">
        <v>160</v>
      </c>
    </row>
    <row r="7" spans="1:21" x14ac:dyDescent="0.2">
      <c r="C7" s="43" t="str">
        <f ca="1" xml:space="preserve"> OFFSET( INDIRECT( ADDRESS( ROW( co_econMultipliers[[#Headers],[row_id]] ), COLUMN( co_econMultipliers[[#Headers],[row_id]] ), , , ) ), -2, , 1, 1 )</f>
        <v>Economic Multipliers</v>
      </c>
      <c r="D7" s="2" t="s">
        <v>161</v>
      </c>
    </row>
    <row r="8" spans="1:21" x14ac:dyDescent="0.2">
      <c r="C8" s="43" t="str">
        <f ca="1" xml:space="preserve"> OFFSET( INDIRECT( ADDRESS( ROW( co_modelTypes[[#Headers],[row_id]] ), COLUMN( co_modelTypes[[#Headers],[row_id]] ), , , ) ), -2, , 1, 1 )</f>
        <v>Model Types</v>
      </c>
      <c r="D8" s="2" t="s">
        <v>153</v>
      </c>
    </row>
    <row r="9" spans="1:21" x14ac:dyDescent="0.2">
      <c r="C9" s="43" t="str">
        <f ca="1" xml:space="preserve"> OFFSET( INDIRECT( ADDRESS( ROW( co_models[[#Headers],[row_id]] ), COLUMN( co_models[[#Headers],[row_id]] ), , , ) ), -2, , 1, 1 )</f>
        <v>GCM Models &amp; SLR Scenarios</v>
      </c>
      <c r="D9" s="2" t="s">
        <v>154</v>
      </c>
    </row>
    <row r="10" spans="1:21" x14ac:dyDescent="0.2">
      <c r="C10" s="43" t="str">
        <f ca="1" xml:space="preserve"> OFFSET( INDIRECT( ADDRESS( ROW( co_regions[[#Headers],[row_id]] ), COLUMN( co_regions[[#Headers],[row_id]] ), , , ) ), -2, , 1, 1 )</f>
        <v>Regions</v>
      </c>
      <c r="D10" s="2" t="s">
        <v>162</v>
      </c>
    </row>
    <row r="11" spans="1:21" x14ac:dyDescent="0.2">
      <c r="C11" s="43" t="str">
        <f ca="1" xml:space="preserve"> OFFSET( INDIRECT( ADDRESS( ROW( co_inputInfo[[#Headers],[row_id]] ), COLUMN( co_inputInfo[[#Headers],[row_id]] ), , , ) ), -2, , 1, 1 )</f>
        <v>Input Scenario Information</v>
      </c>
      <c r="D11" s="2" t="s">
        <v>178</v>
      </c>
    </row>
    <row r="12" spans="1:21" x14ac:dyDescent="0.2">
      <c r="C12" s="43" t="str">
        <f ca="1" xml:space="preserve"> OFFSET( INDIRECT( ADDRESS( ROW( co_states[[#Headers],[row_id]] ), COLUMN( co_states[[#Headers],[row_id]] ), , , ) ), -2, , 1, 1 )</f>
        <v>States</v>
      </c>
      <c r="D12" s="2" t="s">
        <v>333</v>
      </c>
    </row>
    <row r="14" spans="1:21" ht="22.5" x14ac:dyDescent="0.2">
      <c r="C14" s="47" t="s">
        <v>147</v>
      </c>
      <c r="D14" s="44" t="s">
        <v>152</v>
      </c>
      <c r="E14" s="45" t="s">
        <v>141</v>
      </c>
      <c r="F14" s="46" t="s">
        <v>146</v>
      </c>
    </row>
    <row r="16" spans="1:21" ht="15" x14ac:dyDescent="0.25">
      <c r="A16" s="14"/>
      <c r="B16" s="15" t="s">
        <v>28</v>
      </c>
      <c r="C16" s="15"/>
      <c r="D16" s="15"/>
      <c r="E16" s="15"/>
      <c r="F16" s="15"/>
      <c r="G16" s="15"/>
      <c r="H16" s="15"/>
      <c r="I16" s="15"/>
      <c r="J16" s="15"/>
      <c r="K16" s="15"/>
      <c r="L16" s="15"/>
      <c r="M16" s="15"/>
      <c r="N16" s="15"/>
      <c r="O16" s="15"/>
      <c r="P16" s="15"/>
      <c r="Q16" s="15"/>
      <c r="R16" s="15"/>
      <c r="S16" s="15"/>
      <c r="T16" s="15"/>
      <c r="U16" s="15"/>
    </row>
    <row r="18" spans="1:21" ht="25.5" x14ac:dyDescent="0.2">
      <c r="B18" s="16" t="s">
        <v>59</v>
      </c>
      <c r="C18" s="17" t="s">
        <v>22</v>
      </c>
      <c r="D18" s="16" t="s">
        <v>37</v>
      </c>
      <c r="E18" s="18" t="s">
        <v>48</v>
      </c>
      <c r="F18" s="18" t="s">
        <v>80</v>
      </c>
      <c r="G18" s="18" t="s">
        <v>202</v>
      </c>
      <c r="H18" s="18" t="s">
        <v>73</v>
      </c>
      <c r="I18" s="18" t="s">
        <v>74</v>
      </c>
      <c r="J18" s="18" t="s">
        <v>155</v>
      </c>
      <c r="K18" s="18" t="s">
        <v>342</v>
      </c>
      <c r="L18" s="18" t="s">
        <v>343</v>
      </c>
      <c r="M18" s="18" t="s">
        <v>203</v>
      </c>
      <c r="N18" s="18" t="s">
        <v>135</v>
      </c>
      <c r="O18" s="18" t="s">
        <v>136</v>
      </c>
    </row>
    <row r="19" spans="1:21" ht="22.5" x14ac:dyDescent="0.2">
      <c r="B19" s="57">
        <f xml:space="preserve"> ROW( co_sectors[[#This Row],[row_id]] ) - ROW( co_sectors[[#Headers],[row_id]] )</f>
        <v>1</v>
      </c>
      <c r="C19" s="58" t="s">
        <v>45</v>
      </c>
      <c r="D19" s="20" t="s">
        <v>337</v>
      </c>
      <c r="E19" s="11">
        <v>1</v>
      </c>
      <c r="F19" s="12" t="s">
        <v>72</v>
      </c>
      <c r="G19" s="66" t="str" cm="1">
        <f t="array" aca="1" ref="G19" ca="1" xml:space="preserve"> _xlfn.TEXTJOIN( ", ", 1,
  IF( OFFSET( INDIRECT( ADDRESS( ROW( co_variants[[#Headers],[row_id]] ),  COLUMN( co_variants[[#Headers],[sector_id]] ), , , "controlTables" ) ), 1, 0, MAX( co_variants[row_id] ), 1 ) = co_sectors[[#This Row],[sector_id]], co_variants[variant_label], "" )
)</f>
        <v>2011 Emissions, 2040 Emissions</v>
      </c>
      <c r="H19" s="66" t="str">
        <f ca="1" xml:space="preserve"> _xlfn.TEXTJOIN( ", ", 1,
  OFFSET( INDIRECT( ADDRESS( ROW( INDEX( co_impactYears[sector_id], MATCH( co_sectors[[#This Row],[sector_id]], co_impactYears[sector_id], 0 ) ) ),  COLUMN( co_impactYears[[#Headers],[sector_id]] ), , , "controlTables" ) ), 0, 1, 1, 4 )
)</f>
        <v>NA</v>
      </c>
      <c r="I19" s="66" t="str" cm="1">
        <f t="array" aca="1" ref="I19" ca="1" xml:space="preserve">  _xlfn.TEXTJOIN( ", ", 1,
  IF( OFFSET( INDIRECT( ADDRESS( ROW( co_impactTypes[[#Headers],[row_id]] ),  COLUMN( co_impactTypes[[#Headers],[sector_id]] ), , , "controlTables" ) ), 1, 0, MAX( co_impactTypes[row_id] ), 1 ) = co_sectors[[#This Row],[sector_id]], co_impactTypes[impactType_label], "" )
)</f>
        <v>Ozone, PM2.5</v>
      </c>
      <c r="J19" s="19">
        <f ca="1" xml:space="preserve"> IF( co_sectors[[#This Row],[impactYears]] = "NA", 0, 1)</f>
        <v>0</v>
      </c>
      <c r="K19" s="68" t="b" cm="1">
        <f t="array" ref="K19" xml:space="preserve"> SUMPRODUCT( --( co_sectors[[#This Row],[sector_id]] = co_impactTypes[sector_id] ), --IF( co_impactTypes[physicalmeasure] = "N/A", 0, 1) ) &gt;= 1</f>
        <v>1</v>
      </c>
      <c r="L19" s="68" t="b" cm="1">
        <f t="array" ref="L19" xml:space="preserve"> OR( SUMPRODUCT( --( co_sectors[[#This Row],[sector_id]] = co_impactTypes[sector_id] ), --IF( co_impactTypes[c0] &lt;&gt; 0, 1, 0) ) &gt;= 1,
      SUMPRODUCT( --( co_sectors[[#This Row],[sector_id]] = co_impactTypes[sector_id] ), --IF( co_impactTypes[c1] &lt;&gt; 0, 1, 0) ) &gt;= 1 )</f>
        <v>1</v>
      </c>
      <c r="M19" s="68" cm="1">
        <f t="array" ref="M19" xml:space="preserve"> SUMPRODUCT( --( co_sectors[[#This Row],[sector_id]] = co_variants[sector_id] ) )</f>
        <v>2</v>
      </c>
      <c r="N19" s="68" cm="1">
        <f t="array" ref="N19" xml:space="preserve"> SUMPRODUCT( --( co_sectors[[#This Row],[sector_id]] = co_impactTypes[sector_id] ) )</f>
        <v>2</v>
      </c>
      <c r="O19" s="68" t="e" cm="1">
        <f t="array" ref="O19" xml:space="preserve"> IF( INDEX( co_impactYears[NA], MATCH( 1, --( co_sectors[[#This Row],[sector_id]] = co_impactYears[sector_id] ), 0 ) ) = "NA", 1, 2 )</f>
        <v>#N/A</v>
      </c>
    </row>
    <row r="21" spans="1:21" ht="15" x14ac:dyDescent="0.25">
      <c r="A21" s="14"/>
      <c r="B21" s="15" t="s">
        <v>150</v>
      </c>
      <c r="C21" s="15"/>
      <c r="D21" s="15"/>
      <c r="E21" s="15"/>
      <c r="F21" s="15"/>
      <c r="G21" s="15"/>
      <c r="H21" s="15"/>
      <c r="I21" s="15"/>
      <c r="J21" s="15"/>
      <c r="K21" s="15"/>
      <c r="L21" s="15"/>
      <c r="M21" s="15"/>
      <c r="N21" s="15"/>
      <c r="O21" s="15"/>
      <c r="P21" s="15"/>
      <c r="Q21" s="15"/>
      <c r="R21" s="15"/>
      <c r="S21" s="15"/>
      <c r="T21" s="15"/>
      <c r="U21" s="15"/>
    </row>
    <row r="23" spans="1:21" x14ac:dyDescent="0.2">
      <c r="B23" s="24" t="s">
        <v>59</v>
      </c>
      <c r="C23" s="24" t="s">
        <v>22</v>
      </c>
      <c r="D23" s="26" t="s">
        <v>101</v>
      </c>
      <c r="E23" s="13" t="s">
        <v>84</v>
      </c>
      <c r="F23" s="26" t="s">
        <v>85</v>
      </c>
    </row>
    <row r="24" spans="1:21" x14ac:dyDescent="0.2">
      <c r="B24" s="4">
        <f xml:space="preserve"> ROW( co_impactYears[[#This Row],[row_id]] ) - ROW(co_impactYears[[#Headers],[row_id]] )</f>
        <v>1</v>
      </c>
      <c r="C24" s="7" t="s">
        <v>45</v>
      </c>
      <c r="D24" s="22" t="s">
        <v>101</v>
      </c>
      <c r="E24" s="62" t="s">
        <v>13</v>
      </c>
      <c r="F24" s="22" t="s">
        <v>13</v>
      </c>
    </row>
    <row r="26" spans="1:21" ht="15" x14ac:dyDescent="0.25">
      <c r="A26" s="14"/>
      <c r="B26" s="15" t="s">
        <v>196</v>
      </c>
      <c r="C26" s="15"/>
      <c r="D26" s="15"/>
      <c r="E26" s="15"/>
      <c r="F26" s="15"/>
      <c r="G26" s="15"/>
      <c r="H26" s="15"/>
      <c r="I26" s="15"/>
      <c r="J26" s="15"/>
      <c r="K26" s="15"/>
      <c r="L26" s="15"/>
      <c r="M26" s="15"/>
      <c r="N26" s="15"/>
      <c r="O26" s="15"/>
      <c r="P26" s="15"/>
      <c r="Q26" s="15"/>
      <c r="R26" s="15"/>
      <c r="S26" s="15"/>
      <c r="T26" s="15"/>
      <c r="U26" s="15"/>
    </row>
    <row r="27" spans="1:21" x14ac:dyDescent="0.2">
      <c r="B27" s="3" t="s">
        <v>197</v>
      </c>
      <c r="C27" s="3"/>
      <c r="D27" s="3"/>
      <c r="E27" s="10"/>
      <c r="F27" s="3"/>
      <c r="G27" s="3"/>
      <c r="H27" s="3"/>
      <c r="I27" s="3"/>
      <c r="J27" s="3"/>
      <c r="K27" s="3"/>
    </row>
    <row r="28" spans="1:21" x14ac:dyDescent="0.2">
      <c r="B28" s="3" t="s">
        <v>198</v>
      </c>
      <c r="C28" s="3"/>
      <c r="D28" s="3"/>
      <c r="E28" s="10"/>
      <c r="F28" s="3"/>
      <c r="G28" s="3"/>
      <c r="H28" s="3"/>
      <c r="I28" s="3"/>
      <c r="J28" s="3"/>
      <c r="K28" s="3"/>
    </row>
    <row r="29" spans="1:21" x14ac:dyDescent="0.2">
      <c r="B29" s="3" t="s">
        <v>199</v>
      </c>
      <c r="C29" s="3"/>
      <c r="D29" s="3"/>
      <c r="E29" s="10"/>
      <c r="F29" s="3"/>
      <c r="G29" s="3"/>
      <c r="H29" s="3"/>
      <c r="I29" s="3"/>
      <c r="J29" s="3"/>
      <c r="K29" s="3"/>
    </row>
    <row r="30" spans="1:21" ht="15" x14ac:dyDescent="0.25">
      <c r="B30" s="37" t="s">
        <v>59</v>
      </c>
      <c r="C30" s="37" t="s">
        <v>22</v>
      </c>
      <c r="D30" s="37" t="s">
        <v>200</v>
      </c>
      <c r="E30" s="37" t="s">
        <v>201</v>
      </c>
      <c r="F30" s="26" t="s">
        <v>142</v>
      </c>
      <c r="G30" s="26" t="s">
        <v>143</v>
      </c>
      <c r="H30" s="24" t="s">
        <v>63</v>
      </c>
      <c r="I30" s="24" t="s">
        <v>339</v>
      </c>
      <c r="J30" s="5"/>
      <c r="K30" s="5"/>
      <c r="L30" s="5"/>
      <c r="M30" s="5"/>
      <c r="N30" s="5"/>
      <c r="O30" s="5"/>
    </row>
    <row r="31" spans="1:21" ht="15" x14ac:dyDescent="0.25">
      <c r="B31" s="4">
        <f xml:space="preserve"> ROW( co_variants[[#This Row],[row_id]] ) - ROW( co_variants[[#Headers],[row_id]] )</f>
        <v>1</v>
      </c>
      <c r="C31" s="7" t="s">
        <v>45</v>
      </c>
      <c r="D31" s="21" t="s">
        <v>53</v>
      </c>
      <c r="E31" s="41">
        <v>2011</v>
      </c>
      <c r="F31" s="22">
        <v>1</v>
      </c>
      <c r="G31" s="22">
        <v>1</v>
      </c>
      <c r="H31" s="40" t="str">
        <f xml:space="preserve"> INDEX( co_impactTypes[damageAdjName], MATCH( co_variants[[#This Row],[sector_id]], co_impactTypes[sector_id], 0 ) ) &amp;
   IF( OR(co_variants[[#This Row],[sector_id]] = "Roads", co_variants[[#This Row],[sector_id]] = "ForestryLoss"),"_" &amp; co_variants[[#This Row],[variant_id]], "" )</f>
        <v>none</v>
      </c>
      <c r="I31" s="29" cm="1">
        <f t="array" ref="I31" xml:space="preserve"> --( SUMPRODUCT( --( co_impactTypes[sector_id] = co_variants[[#This Row],[sector_id]] ) ) &gt;= 1 )</f>
        <v>1</v>
      </c>
      <c r="J31"/>
      <c r="K31"/>
      <c r="L31"/>
      <c r="M31"/>
    </row>
    <row r="32" spans="1:21" ht="15" x14ac:dyDescent="0.25">
      <c r="B32" s="4">
        <f xml:space="preserve"> ROW( co_variants[[#This Row],[row_id]] ) - ROW( co_variants[[#Headers],[row_id]] )</f>
        <v>2</v>
      </c>
      <c r="C32" s="7" t="s">
        <v>45</v>
      </c>
      <c r="D32" s="21" t="s">
        <v>115</v>
      </c>
      <c r="E32" s="41">
        <v>2040</v>
      </c>
      <c r="F32" s="22">
        <v>0</v>
      </c>
      <c r="G32" s="22">
        <v>0</v>
      </c>
      <c r="H32" s="40" t="str">
        <f xml:space="preserve"> INDEX( co_impactTypes[damageAdjName], MATCH( co_variants[[#This Row],[sector_id]], co_impactTypes[sector_id], 0 ) ) &amp;
   IF( OR(co_variants[[#This Row],[sector_id]] = "Roads", co_variants[[#This Row],[sector_id]] = "ForestryLoss"),"_" &amp; co_variants[[#This Row],[variant_id]], "" )</f>
        <v>none</v>
      </c>
      <c r="I32" s="29" cm="1">
        <f t="array" ref="I32" xml:space="preserve"> --( SUMPRODUCT( --( co_impactTypes[sector_id] = co_variants[[#This Row],[sector_id]] ) ) &gt;= 1 )</f>
        <v>1</v>
      </c>
      <c r="J32"/>
      <c r="K32"/>
      <c r="L32"/>
      <c r="M32"/>
    </row>
    <row r="33" spans="1:21" ht="15" x14ac:dyDescent="0.25">
      <c r="B33" s="4">
        <f xml:space="preserve"> ROW( co_variants[[#This Row],[row_id]] ) - ROW( co_variants[[#Headers],[row_id]] )</f>
        <v>3</v>
      </c>
      <c r="C33" s="7" t="s">
        <v>140</v>
      </c>
      <c r="D33" s="21" t="s">
        <v>18</v>
      </c>
      <c r="E33" s="41" t="s">
        <v>101</v>
      </c>
      <c r="F33" s="22">
        <v>1</v>
      </c>
      <c r="G33" s="22">
        <v>0</v>
      </c>
      <c r="H33" s="40" t="e">
        <f xml:space="preserve"> INDEX( co_impactTypes[damageAdjName], MATCH( co_variants[[#This Row],[sector_id]], co_impactTypes[sector_id], 0 ) ) &amp;
   IF( OR(co_variants[[#This Row],[sector_id]] = "Roads", co_variants[[#This Row],[sector_id]] = "ForestryLoss"),"_" &amp; co_variants[[#This Row],[variant_id]], "" )</f>
        <v>#N/A</v>
      </c>
      <c r="I33" s="29" cm="1">
        <f t="array" ref="I33" xml:space="preserve"> --( SUMPRODUCT( --( co_impactTypes[sector_id] = co_variants[[#This Row],[sector_id]] ) ) &gt;= 1 )</f>
        <v>0</v>
      </c>
      <c r="J33"/>
      <c r="K33"/>
      <c r="L33"/>
      <c r="M33"/>
    </row>
    <row r="35" spans="1:21" ht="15" x14ac:dyDescent="0.25">
      <c r="A35" s="14"/>
      <c r="B35" s="15" t="s">
        <v>17</v>
      </c>
      <c r="C35" s="15"/>
      <c r="D35" s="15"/>
      <c r="E35" s="15"/>
      <c r="F35" s="15"/>
      <c r="G35" s="15"/>
      <c r="H35" s="15"/>
      <c r="I35" s="15"/>
      <c r="J35" s="15"/>
      <c r="K35" s="15"/>
      <c r="L35" s="15"/>
      <c r="M35" s="15"/>
      <c r="N35" s="15"/>
      <c r="O35" s="15"/>
      <c r="P35" s="15"/>
      <c r="Q35" s="15"/>
      <c r="R35" s="15"/>
      <c r="S35" s="15"/>
      <c r="T35" s="15"/>
      <c r="U35" s="15"/>
    </row>
    <row r="36" spans="1:21" x14ac:dyDescent="0.2">
      <c r="B36" s="3" t="s">
        <v>192</v>
      </c>
    </row>
    <row r="37" spans="1:21" x14ac:dyDescent="0.2">
      <c r="B37" s="24" t="s">
        <v>59</v>
      </c>
      <c r="C37" s="24" t="s">
        <v>22</v>
      </c>
      <c r="D37" s="24" t="s">
        <v>104</v>
      </c>
      <c r="E37" s="25" t="s">
        <v>105</v>
      </c>
      <c r="F37" s="24" t="s">
        <v>106</v>
      </c>
      <c r="G37" s="24" t="s">
        <v>144</v>
      </c>
      <c r="H37" s="24" t="s">
        <v>61</v>
      </c>
      <c r="I37" s="24" t="s">
        <v>62</v>
      </c>
      <c r="J37" s="24" t="s">
        <v>63</v>
      </c>
      <c r="K37" s="24" t="s">
        <v>42</v>
      </c>
      <c r="L37" s="24" t="s">
        <v>92</v>
      </c>
      <c r="M37" s="26" t="s">
        <v>49</v>
      </c>
      <c r="N37" s="26" t="s">
        <v>50</v>
      </c>
      <c r="O37" s="26" t="s">
        <v>51</v>
      </c>
      <c r="P37" s="26" t="s">
        <v>52</v>
      </c>
    </row>
    <row r="38" spans="1:21" x14ac:dyDescent="0.2">
      <c r="B38" s="4">
        <f xml:space="preserve"> ROW( co_impactTypes[[#This Row],[row_id]] ) - ROW(co_impactTypes[[#Headers],[row_id]] )</f>
        <v>1</v>
      </c>
      <c r="C38" s="7" t="s">
        <v>45</v>
      </c>
      <c r="D38" s="23" t="s">
        <v>64</v>
      </c>
      <c r="E38" s="41" t="s">
        <v>46</v>
      </c>
      <c r="F38" s="27" t="s">
        <v>64</v>
      </c>
      <c r="G38" s="23" t="s">
        <v>145</v>
      </c>
      <c r="H38" s="23" t="s">
        <v>41</v>
      </c>
      <c r="I38" s="23" t="s">
        <v>41</v>
      </c>
      <c r="J38" s="23" t="s">
        <v>41</v>
      </c>
      <c r="K38" s="23" t="s">
        <v>41</v>
      </c>
      <c r="L38" s="23" t="s">
        <v>41</v>
      </c>
      <c r="M38" s="22">
        <v>0</v>
      </c>
      <c r="N38" s="22">
        <v>1</v>
      </c>
      <c r="O38" s="22">
        <v>1</v>
      </c>
      <c r="P38" s="28" t="str">
        <f xml:space="preserve"> IF(co_impactTypes[[#This Row],[econMultiplierName]]="None", "N/A", 2010)</f>
        <v>N/A</v>
      </c>
    </row>
    <row r="39" spans="1:21" x14ac:dyDescent="0.2">
      <c r="B39" s="4">
        <f xml:space="preserve"> ROW( co_impactTypes[[#This Row],[row_id]] ) - ROW(co_impactTypes[[#Headers],[row_id]] )</f>
        <v>2</v>
      </c>
      <c r="C39" s="7" t="s">
        <v>45</v>
      </c>
      <c r="D39" s="23" t="s">
        <v>65</v>
      </c>
      <c r="E39" s="41" t="s">
        <v>47</v>
      </c>
      <c r="F39" s="27" t="s">
        <v>65</v>
      </c>
      <c r="G39" s="23" t="s">
        <v>145</v>
      </c>
      <c r="H39" s="23" t="s">
        <v>41</v>
      </c>
      <c r="I39" s="23" t="s">
        <v>41</v>
      </c>
      <c r="J39" s="23" t="s">
        <v>41</v>
      </c>
      <c r="K39" s="23" t="s">
        <v>41</v>
      </c>
      <c r="L39" s="23" t="s">
        <v>41</v>
      </c>
      <c r="M39" s="22">
        <v>0</v>
      </c>
      <c r="N39" s="22">
        <v>1</v>
      </c>
      <c r="O39" s="22">
        <v>1</v>
      </c>
      <c r="P39" s="28" t="str">
        <f xml:space="preserve"> IF(co_impactTypes[[#This Row],[econMultiplierName]]="None", "N/A", 2010)</f>
        <v>N/A</v>
      </c>
    </row>
    <row r="42" spans="1:21" ht="15" x14ac:dyDescent="0.25">
      <c r="A42" s="14"/>
      <c r="B42" s="15" t="s">
        <v>191</v>
      </c>
      <c r="C42" s="15"/>
      <c r="D42" s="15"/>
      <c r="E42" s="15"/>
      <c r="F42" s="15"/>
      <c r="G42" s="15"/>
      <c r="H42" s="15"/>
      <c r="I42" s="15"/>
      <c r="J42" s="15"/>
      <c r="K42" s="15"/>
      <c r="L42" s="15"/>
      <c r="M42" s="15"/>
      <c r="N42" s="15"/>
      <c r="O42" s="15"/>
      <c r="P42" s="15"/>
      <c r="Q42" s="15"/>
      <c r="R42" s="15"/>
      <c r="S42" s="15"/>
      <c r="T42" s="15"/>
      <c r="U42" s="15"/>
    </row>
    <row r="44" spans="1:21" ht="15" x14ac:dyDescent="0.25">
      <c r="B44" s="24" t="s">
        <v>59</v>
      </c>
      <c r="C44" s="24" t="s">
        <v>40</v>
      </c>
      <c r="D44" s="24" t="s">
        <v>39</v>
      </c>
      <c r="E44" s="26" t="s">
        <v>66</v>
      </c>
      <c r="F44" s="26" t="s">
        <v>81</v>
      </c>
      <c r="G44" s="26" t="s">
        <v>82</v>
      </c>
      <c r="H44" s="26" t="s">
        <v>70</v>
      </c>
      <c r="I44" s="26" t="s">
        <v>88</v>
      </c>
      <c r="J44" s="24" t="s">
        <v>75</v>
      </c>
      <c r="Q44" s="5"/>
      <c r="R44" s="5"/>
      <c r="S44" s="5"/>
    </row>
    <row r="45" spans="1:21" ht="15" x14ac:dyDescent="0.25">
      <c r="B45" s="6">
        <f xml:space="preserve"> ROW( co_scalarInfo[[#This Row],[row_id]] ) - ROW( co_scalarInfo[[#Headers],[row_id]] )</f>
        <v>1</v>
      </c>
      <c r="C45" s="27" t="s">
        <v>41</v>
      </c>
      <c r="D45" s="21" t="s">
        <v>90</v>
      </c>
      <c r="E45" s="62" t="s">
        <v>68</v>
      </c>
      <c r="F45" s="62" t="s">
        <v>60</v>
      </c>
      <c r="G45" s="62" t="s">
        <v>83</v>
      </c>
      <c r="H45" s="62" t="s">
        <v>18</v>
      </c>
      <c r="I45" s="42" t="s">
        <v>89</v>
      </c>
      <c r="J45" s="56" t="s">
        <v>91</v>
      </c>
      <c r="Q45"/>
      <c r="R45"/>
      <c r="S45"/>
    </row>
    <row r="46" spans="1:21" x14ac:dyDescent="0.2">
      <c r="B46" s="6">
        <f xml:space="preserve"> ROW( co_scalarInfo[[#This Row],[row_id]] ) - ROW( co_scalarInfo[[#Headers],[row_id]] )</f>
        <v>2</v>
      </c>
      <c r="C46" s="27" t="s">
        <v>41</v>
      </c>
      <c r="D46" s="21" t="s">
        <v>90</v>
      </c>
      <c r="E46" s="62" t="s">
        <v>67</v>
      </c>
      <c r="F46" s="62" t="s">
        <v>60</v>
      </c>
      <c r="G46" s="62" t="s">
        <v>83</v>
      </c>
      <c r="H46" s="62" t="s">
        <v>18</v>
      </c>
      <c r="I46" s="42" t="s">
        <v>89</v>
      </c>
      <c r="J46" s="56" t="s">
        <v>91</v>
      </c>
    </row>
    <row r="47" spans="1:21" x14ac:dyDescent="0.2">
      <c r="B47" s="6">
        <f xml:space="preserve"> ROW( co_scalarInfo[[#This Row],[row_id]] ) - ROW( co_scalarInfo[[#Headers],[row_id]] )</f>
        <v>3</v>
      </c>
      <c r="C47" s="27" t="s">
        <v>41</v>
      </c>
      <c r="D47" s="21" t="s">
        <v>90</v>
      </c>
      <c r="E47" s="62" t="s">
        <v>76</v>
      </c>
      <c r="F47" s="62" t="s">
        <v>60</v>
      </c>
      <c r="G47" s="62" t="s">
        <v>83</v>
      </c>
      <c r="H47" s="62" t="s">
        <v>18</v>
      </c>
      <c r="I47" s="42" t="s">
        <v>89</v>
      </c>
      <c r="J47" s="56" t="s">
        <v>91</v>
      </c>
    </row>
    <row r="48" spans="1:21" x14ac:dyDescent="0.2">
      <c r="B48" s="6">
        <f xml:space="preserve"> ROW( co_scalarInfo[[#This Row],[row_id]] ) - ROW( co_scalarInfo[[#Headers],[row_id]] )</f>
        <v>4</v>
      </c>
      <c r="C48" s="27" t="s">
        <v>41</v>
      </c>
      <c r="D48" s="21" t="s">
        <v>90</v>
      </c>
      <c r="E48" s="62" t="s">
        <v>69</v>
      </c>
      <c r="F48" s="62" t="s">
        <v>60</v>
      </c>
      <c r="G48" s="62" t="s">
        <v>83</v>
      </c>
      <c r="H48" s="62" t="s">
        <v>18</v>
      </c>
      <c r="I48" s="42" t="s">
        <v>89</v>
      </c>
      <c r="J48" s="56" t="s">
        <v>91</v>
      </c>
    </row>
    <row r="51" spans="1:21" ht="15" x14ac:dyDescent="0.25">
      <c r="A51" s="14"/>
      <c r="B51" s="15" t="s">
        <v>151</v>
      </c>
      <c r="C51" s="15"/>
      <c r="D51" s="15"/>
      <c r="E51" s="15"/>
      <c r="F51" s="15"/>
      <c r="G51" s="15"/>
      <c r="H51" s="15"/>
      <c r="I51" s="15"/>
      <c r="J51" s="15"/>
      <c r="K51" s="15"/>
      <c r="L51" s="15"/>
      <c r="M51" s="15"/>
      <c r="N51" s="15"/>
      <c r="O51" s="15"/>
      <c r="P51" s="15"/>
      <c r="Q51" s="15"/>
      <c r="R51" s="15"/>
      <c r="S51" s="15"/>
      <c r="T51" s="15"/>
      <c r="U51" s="15"/>
    </row>
    <row r="53" spans="1:21" x14ac:dyDescent="0.2">
      <c r="B53" s="24" t="s">
        <v>59</v>
      </c>
      <c r="C53" s="24" t="s">
        <v>92</v>
      </c>
      <c r="D53" s="24" t="s">
        <v>114</v>
      </c>
      <c r="E53" s="25" t="s">
        <v>70</v>
      </c>
    </row>
    <row r="54" spans="1:21" x14ac:dyDescent="0.2">
      <c r="B54" s="4">
        <f xml:space="preserve"> ROW( co_econMultipliers[[#This Row],[row_id]] ) - ROW( co_econMultipliers[[#Headers],[row_id]] )</f>
        <v>1</v>
      </c>
      <c r="C54" s="7" t="s">
        <v>41</v>
      </c>
      <c r="D54" s="38" t="s">
        <v>90</v>
      </c>
      <c r="E54" s="39" t="s">
        <v>18</v>
      </c>
    </row>
    <row r="58" spans="1:21" ht="15" x14ac:dyDescent="0.25">
      <c r="A58" s="14"/>
      <c r="B58" s="15" t="s">
        <v>149</v>
      </c>
      <c r="C58" s="15"/>
      <c r="D58" s="15"/>
      <c r="E58" s="15"/>
      <c r="F58" s="15"/>
      <c r="G58" s="15"/>
      <c r="H58" s="15"/>
      <c r="I58" s="15"/>
      <c r="J58" s="15"/>
      <c r="K58" s="15"/>
      <c r="L58" s="15"/>
      <c r="M58" s="15"/>
      <c r="N58" s="15"/>
      <c r="O58" s="15"/>
      <c r="P58" s="15"/>
      <c r="Q58" s="15"/>
      <c r="R58" s="15"/>
      <c r="S58" s="15"/>
      <c r="T58" s="15"/>
      <c r="U58" s="15"/>
    </row>
    <row r="60" spans="1:21" x14ac:dyDescent="0.2">
      <c r="B60" s="31" t="s">
        <v>59</v>
      </c>
      <c r="C60" s="31" t="s">
        <v>120</v>
      </c>
      <c r="D60" s="31" t="s">
        <v>121</v>
      </c>
      <c r="E60" s="33" t="s">
        <v>164</v>
      </c>
      <c r="F60" s="33" t="s">
        <v>125</v>
      </c>
      <c r="G60" s="32" t="s">
        <v>126</v>
      </c>
      <c r="H60" s="32" t="s">
        <v>128</v>
      </c>
      <c r="I60" s="30" t="s">
        <v>134</v>
      </c>
      <c r="J60" s="30" t="s">
        <v>133</v>
      </c>
      <c r="K60" s="30" t="s">
        <v>137</v>
      </c>
      <c r="L60" s="30" t="s">
        <v>138</v>
      </c>
    </row>
    <row r="61" spans="1:21" x14ac:dyDescent="0.2">
      <c r="B61" s="4">
        <f xml:space="preserve"> ROW( co_modelTypes[[#This Row],[row_id]] ) - ROW( co_modelTypes[[#Headers],[row_id]] )</f>
        <v>1</v>
      </c>
      <c r="C61" s="7" t="s">
        <v>72</v>
      </c>
      <c r="D61" s="7" t="s">
        <v>119</v>
      </c>
      <c r="E61" s="35" t="s">
        <v>165</v>
      </c>
      <c r="F61" s="35" t="s">
        <v>118</v>
      </c>
      <c r="G61" s="34" t="s">
        <v>127</v>
      </c>
      <c r="H61" s="34" t="s">
        <v>123</v>
      </c>
      <c r="I61" s="36">
        <v>1</v>
      </c>
      <c r="J61" s="36">
        <v>1995</v>
      </c>
      <c r="K61" s="36">
        <v>6</v>
      </c>
      <c r="L61" s="36">
        <v>6</v>
      </c>
    </row>
    <row r="64" spans="1:21" ht="15" x14ac:dyDescent="0.25">
      <c r="A64" s="14"/>
      <c r="B64" s="15" t="s">
        <v>338</v>
      </c>
      <c r="C64" s="15"/>
      <c r="D64" s="15"/>
      <c r="E64" s="15"/>
      <c r="F64" s="15"/>
      <c r="G64" s="15"/>
      <c r="H64" s="15"/>
      <c r="I64" s="15"/>
      <c r="J64" s="15"/>
      <c r="K64" s="15"/>
      <c r="L64" s="15"/>
      <c r="M64" s="15"/>
      <c r="N64" s="15"/>
      <c r="O64" s="15"/>
      <c r="P64" s="15"/>
      <c r="Q64" s="15"/>
      <c r="R64" s="15"/>
      <c r="S64" s="15"/>
      <c r="T64" s="15"/>
      <c r="U64" s="15"/>
    </row>
    <row r="66" spans="1:21" x14ac:dyDescent="0.2">
      <c r="B66" s="37" t="s">
        <v>59</v>
      </c>
      <c r="C66" s="24" t="s">
        <v>86</v>
      </c>
      <c r="D66" s="24" t="s">
        <v>336</v>
      </c>
      <c r="E66" s="24" t="s">
        <v>80</v>
      </c>
      <c r="F66" s="25" t="s">
        <v>116</v>
      </c>
    </row>
    <row r="67" spans="1:21" x14ac:dyDescent="0.2">
      <c r="B67" s="4">
        <f xml:space="preserve"> ROW( co_models[[#This Row],[row_id]] ) - ROW( co_models[[#Headers],[row_id]] )</f>
        <v>1</v>
      </c>
      <c r="C67" s="67" t="str">
        <f xml:space="preserve"> SUBSTITUTE( SUBSTITUTE( co_models[[#This Row],[model_label]], " ", "" ), "-", "" )</f>
        <v>CanESM2</v>
      </c>
      <c r="D67" s="38">
        <v>6</v>
      </c>
      <c r="E67" s="38" t="s">
        <v>72</v>
      </c>
      <c r="F67" s="65" t="s">
        <v>0</v>
      </c>
    </row>
    <row r="68" spans="1:21" x14ac:dyDescent="0.2">
      <c r="B68" s="4">
        <f xml:space="preserve"> ROW( co_models[[#This Row],[row_id]] ) - ROW( co_models[[#Headers],[row_id]] )</f>
        <v>2</v>
      </c>
      <c r="C68" s="67" t="str">
        <f xml:space="preserve"> SUBSTITUTE( SUBSTITUTE( co_models[[#This Row],[model_label]], " ", "" ), "-", "" )</f>
        <v>CCSM4</v>
      </c>
      <c r="D68" s="38">
        <v>5</v>
      </c>
      <c r="E68" s="38" t="s">
        <v>72</v>
      </c>
      <c r="F68" s="65" t="s">
        <v>1</v>
      </c>
    </row>
    <row r="69" spans="1:21" x14ac:dyDescent="0.2">
      <c r="B69" s="4">
        <f xml:space="preserve"> ROW( co_models[[#This Row],[row_id]] ) - ROW( co_models[[#Headers],[row_id]] )</f>
        <v>3</v>
      </c>
      <c r="C69" s="67" t="str">
        <f xml:space="preserve"> SUBSTITUTE( SUBSTITUTE( co_models[[#This Row],[model_label]], " ", "" ), "-", "" )</f>
        <v>GISSE2R</v>
      </c>
      <c r="D69" s="38">
        <v>3</v>
      </c>
      <c r="E69" s="38" t="s">
        <v>72</v>
      </c>
      <c r="F69" s="65" t="s">
        <v>2</v>
      </c>
    </row>
    <row r="70" spans="1:21" x14ac:dyDescent="0.2">
      <c r="B70" s="4">
        <f xml:space="preserve"> ROW( co_models[[#This Row],[row_id]] ) - ROW( co_models[[#Headers],[row_id]] )</f>
        <v>4</v>
      </c>
      <c r="C70" s="67" t="str">
        <f xml:space="preserve"> SUBSTITUTE( SUBSTITUTE( co_models[[#This Row],[model_label]], " ", "" ), "-", "" )</f>
        <v>HadGEM2ES</v>
      </c>
      <c r="D70" s="38">
        <v>6</v>
      </c>
      <c r="E70" s="38" t="s">
        <v>72</v>
      </c>
      <c r="F70" s="65" t="s">
        <v>3</v>
      </c>
    </row>
    <row r="71" spans="1:21" x14ac:dyDescent="0.2">
      <c r="B71" s="4">
        <f xml:space="preserve"> ROW( co_models[[#This Row],[row_id]] ) - ROW( co_models[[#Headers],[row_id]] )</f>
        <v>5</v>
      </c>
      <c r="C71" s="67" t="str">
        <f xml:space="preserve"> SUBSTITUTE( SUBSTITUTE( co_models[[#This Row],[model_label]], " ", "" ), "-", "" )</f>
        <v>MIROC5</v>
      </c>
      <c r="D71" s="38">
        <v>5</v>
      </c>
      <c r="E71" s="38" t="s">
        <v>72</v>
      </c>
      <c r="F71" s="65" t="s">
        <v>4</v>
      </c>
    </row>
    <row r="72" spans="1:21" x14ac:dyDescent="0.2">
      <c r="B72" s="4">
        <f xml:space="preserve"> ROW( co_models[[#This Row],[row_id]] ) - ROW( co_models[[#Headers],[row_id]] )</f>
        <v>6</v>
      </c>
      <c r="C72" s="67" t="str">
        <f xml:space="preserve"> SUBSTITUTE( SUBSTITUTE( co_models[[#This Row],[model_label]], " ", "" ), "-", "" )</f>
        <v>GFDLCM3</v>
      </c>
      <c r="D72" s="38">
        <v>6</v>
      </c>
      <c r="E72" s="38" t="s">
        <v>72</v>
      </c>
      <c r="F72" s="65" t="s">
        <v>5</v>
      </c>
    </row>
    <row r="73" spans="1:21" x14ac:dyDescent="0.2">
      <c r="B73" s="4">
        <f xml:space="preserve"> ROW( co_models[[#This Row],[row_id]] ) - ROW( co_models[[#Headers],[row_id]] )</f>
        <v>7</v>
      </c>
      <c r="C73" s="67" t="str">
        <f xml:space="preserve"> SUBSTITUTE( SUBSTITUTE( co_models[[#This Row],[model_label]], " ", "" ), "-", "" )</f>
        <v>MRICGCM3</v>
      </c>
      <c r="D73" s="38">
        <v>3</v>
      </c>
      <c r="E73" s="38" t="s">
        <v>72</v>
      </c>
      <c r="F73" s="65" t="s">
        <v>183</v>
      </c>
    </row>
    <row r="76" spans="1:21" ht="15" x14ac:dyDescent="0.25">
      <c r="A76" s="14"/>
      <c r="B76" s="15" t="s">
        <v>163</v>
      </c>
      <c r="C76" s="15"/>
      <c r="D76" s="15"/>
      <c r="E76" s="15"/>
      <c r="F76" s="15"/>
      <c r="G76" s="15"/>
      <c r="H76" s="15"/>
      <c r="I76" s="15"/>
      <c r="J76" s="15"/>
      <c r="K76" s="15"/>
      <c r="L76" s="15"/>
      <c r="M76" s="15"/>
      <c r="N76" s="15"/>
      <c r="O76" s="15"/>
      <c r="P76" s="15"/>
      <c r="Q76" s="15"/>
      <c r="R76" s="15"/>
      <c r="S76" s="15"/>
      <c r="T76" s="15"/>
      <c r="U76" s="15"/>
    </row>
    <row r="78" spans="1:21" x14ac:dyDescent="0.2">
      <c r="B78" s="24" t="s">
        <v>59</v>
      </c>
      <c r="C78" s="24" t="s">
        <v>164</v>
      </c>
      <c r="D78" s="24" t="s">
        <v>166</v>
      </c>
      <c r="E78" s="24" t="s">
        <v>168</v>
      </c>
      <c r="F78" s="26" t="s">
        <v>167</v>
      </c>
      <c r="G78" s="26" t="s">
        <v>171</v>
      </c>
      <c r="H78" s="26" t="s">
        <v>172</v>
      </c>
      <c r="I78" s="26" t="s">
        <v>173</v>
      </c>
      <c r="J78" s="26" t="s">
        <v>21</v>
      </c>
    </row>
    <row r="79" spans="1:21" x14ac:dyDescent="0.2">
      <c r="B79" s="4">
        <f xml:space="preserve"> ROW( co_inputInfo[[#This Row],[row_id]] ) - ROW( co_inputInfo[[#Headers],[row_id]] )</f>
        <v>1</v>
      </c>
      <c r="C79" s="7" t="s">
        <v>165</v>
      </c>
      <c r="D79" s="38" t="s">
        <v>117</v>
      </c>
      <c r="E79" s="38" t="s">
        <v>169</v>
      </c>
      <c r="F79" s="22" t="s">
        <v>123</v>
      </c>
      <c r="G79" s="22">
        <v>0</v>
      </c>
      <c r="H79" s="22"/>
      <c r="I79" s="22" t="s">
        <v>174</v>
      </c>
      <c r="J79" s="22">
        <v>0</v>
      </c>
    </row>
    <row r="80" spans="1:21" x14ac:dyDescent="0.2">
      <c r="B80" s="4">
        <f xml:space="preserve"> ROW( co_inputInfo[[#This Row],[row_id]] ) - ROW( co_inputInfo[[#Headers],[row_id]] )</f>
        <v>2</v>
      </c>
      <c r="C80" s="7" t="s">
        <v>71</v>
      </c>
      <c r="D80" s="38" t="s">
        <v>122</v>
      </c>
      <c r="E80" s="38" t="s">
        <v>170</v>
      </c>
      <c r="F80" s="22" t="s">
        <v>124</v>
      </c>
      <c r="G80" s="22">
        <v>0</v>
      </c>
      <c r="H80" s="22"/>
      <c r="I80" s="22" t="s">
        <v>175</v>
      </c>
      <c r="J80" s="22">
        <v>0</v>
      </c>
    </row>
    <row r="83" spans="1:21" ht="15" x14ac:dyDescent="0.25">
      <c r="A83" s="14"/>
      <c r="B83" s="15" t="s">
        <v>25</v>
      </c>
      <c r="C83" s="15"/>
      <c r="D83" s="15"/>
      <c r="E83" s="15"/>
      <c r="F83" s="15"/>
      <c r="G83" s="15"/>
      <c r="H83" s="15"/>
      <c r="I83" s="15"/>
      <c r="J83" s="15"/>
      <c r="K83" s="15"/>
      <c r="L83" s="15"/>
      <c r="M83" s="15"/>
      <c r="N83" s="15"/>
      <c r="O83" s="15"/>
      <c r="P83" s="15"/>
      <c r="Q83" s="15"/>
      <c r="R83" s="15"/>
      <c r="S83" s="15"/>
      <c r="T83" s="15"/>
      <c r="U83" s="15"/>
    </row>
    <row r="85" spans="1:21" x14ac:dyDescent="0.2">
      <c r="B85" s="37" t="s">
        <v>59</v>
      </c>
      <c r="C85" s="24" t="s">
        <v>26</v>
      </c>
      <c r="D85" s="25" t="s">
        <v>340</v>
      </c>
      <c r="E85" s="2"/>
    </row>
    <row r="86" spans="1:21" x14ac:dyDescent="0.2">
      <c r="B86" s="4">
        <f xml:space="preserve"> ROW( co_regions[[#This Row],[row_id]] ) - ROW( co_regions[[#Headers],[row_id]] )</f>
        <v>1</v>
      </c>
      <c r="C86" s="38" t="s">
        <v>6</v>
      </c>
      <c r="D86" s="25" t="str">
        <f xml:space="preserve"> SUBSTITUTE( co_regions[[#This Row],[region_label]], " ", "" )</f>
        <v>Midwest</v>
      </c>
      <c r="E86" s="2"/>
    </row>
    <row r="87" spans="1:21" x14ac:dyDescent="0.2">
      <c r="B87" s="4">
        <f xml:space="preserve"> ROW( co_regions[[#This Row],[row_id]] ) - ROW( co_regions[[#Headers],[row_id]] )</f>
        <v>2</v>
      </c>
      <c r="C87" s="38" t="s">
        <v>7</v>
      </c>
      <c r="D87" s="25" t="str">
        <f xml:space="preserve"> SUBSTITUTE( co_regions[[#This Row],[region_label]], " ", "" )</f>
        <v>Northeast</v>
      </c>
      <c r="E87" s="2"/>
    </row>
    <row r="88" spans="1:21" x14ac:dyDescent="0.2">
      <c r="B88" s="4">
        <f xml:space="preserve"> ROW( co_regions[[#This Row],[row_id]] ) - ROW( co_regions[[#Headers],[row_id]] )</f>
        <v>3</v>
      </c>
      <c r="C88" s="38" t="s">
        <v>8</v>
      </c>
      <c r="D88" s="25" t="str">
        <f xml:space="preserve"> SUBSTITUTE( co_regions[[#This Row],[region_label]], " ", "" )</f>
        <v>NorthernPlains</v>
      </c>
      <c r="E88" s="2"/>
    </row>
    <row r="89" spans="1:21" x14ac:dyDescent="0.2">
      <c r="B89" s="4">
        <f xml:space="preserve"> ROW( co_regions[[#This Row],[row_id]] ) - ROW( co_regions[[#Headers],[row_id]] )</f>
        <v>4</v>
      </c>
      <c r="C89" s="38" t="s">
        <v>9</v>
      </c>
      <c r="D89" s="25" t="str">
        <f xml:space="preserve"> SUBSTITUTE( co_regions[[#This Row],[region_label]], " ", "" )</f>
        <v>Northwest</v>
      </c>
      <c r="E89" s="2"/>
    </row>
    <row r="90" spans="1:21" x14ac:dyDescent="0.2">
      <c r="B90" s="4">
        <f xml:space="preserve"> ROW( co_regions[[#This Row],[row_id]] ) - ROW( co_regions[[#Headers],[row_id]] )</f>
        <v>5</v>
      </c>
      <c r="C90" s="38" t="s">
        <v>10</v>
      </c>
      <c r="D90" s="25" t="str">
        <f xml:space="preserve"> SUBSTITUTE( co_regions[[#This Row],[region_label]], " ", "" )</f>
        <v>Southeast</v>
      </c>
      <c r="E90" s="2"/>
    </row>
    <row r="91" spans="1:21" x14ac:dyDescent="0.2">
      <c r="B91" s="4">
        <f xml:space="preserve"> ROW( co_regions[[#This Row],[row_id]] ) - ROW( co_regions[[#Headers],[row_id]] )</f>
        <v>6</v>
      </c>
      <c r="C91" s="38" t="s">
        <v>11</v>
      </c>
      <c r="D91" s="25" t="str">
        <f xml:space="preserve"> SUBSTITUTE( co_regions[[#This Row],[region_label]], " ", "" )</f>
        <v>SouthernPlains</v>
      </c>
      <c r="E91" s="2"/>
    </row>
    <row r="92" spans="1:21" x14ac:dyDescent="0.2">
      <c r="B92" s="4">
        <f xml:space="preserve"> ROW( co_regions[[#This Row],[row_id]] ) - ROW( co_regions[[#Headers],[row_id]] )</f>
        <v>7</v>
      </c>
      <c r="C92" s="38" t="s">
        <v>12</v>
      </c>
      <c r="D92" s="25" t="str">
        <f xml:space="preserve"> SUBSTITUTE( co_regions[[#This Row],[region_label]], " ", "" )</f>
        <v>Southwest</v>
      </c>
      <c r="E92" s="2"/>
    </row>
    <row r="95" spans="1:21" ht="15" x14ac:dyDescent="0.25">
      <c r="A95" s="14"/>
      <c r="B95" s="15" t="s">
        <v>232</v>
      </c>
      <c r="C95" s="15"/>
      <c r="D95" s="15"/>
      <c r="E95" s="15"/>
      <c r="F95" s="15"/>
      <c r="G95" s="15"/>
      <c r="H95" s="15"/>
      <c r="I95" s="15"/>
      <c r="J95" s="15"/>
      <c r="K95" s="15"/>
      <c r="L95" s="15"/>
      <c r="M95" s="15"/>
      <c r="N95" s="15"/>
      <c r="O95" s="15"/>
      <c r="P95" s="15"/>
      <c r="Q95" s="15"/>
      <c r="R95" s="15"/>
      <c r="S95" s="15"/>
      <c r="T95" s="15"/>
      <c r="U95" s="15"/>
    </row>
    <row r="97" spans="2:6" x14ac:dyDescent="0.2">
      <c r="B97" s="2" t="s">
        <v>59</v>
      </c>
      <c r="C97" s="2" t="s">
        <v>233</v>
      </c>
      <c r="D97" s="2" t="s">
        <v>234</v>
      </c>
      <c r="E97" s="2" t="s">
        <v>21</v>
      </c>
      <c r="F97" s="9" t="s">
        <v>235</v>
      </c>
    </row>
    <row r="98" spans="2:6" x14ac:dyDescent="0.2">
      <c r="B98" s="2">
        <f xml:space="preserve"> ROW( co_states[[#This Row],[row_id]] ) - ROW( co_states[[#Headers],[row_id]] )</f>
        <v>1</v>
      </c>
      <c r="C98" s="63" t="s">
        <v>236</v>
      </c>
      <c r="D98" s="63" t="s">
        <v>237</v>
      </c>
      <c r="E98" s="63" t="s">
        <v>10</v>
      </c>
      <c r="F98" s="64">
        <v>1</v>
      </c>
    </row>
    <row r="99" spans="2:6" x14ac:dyDescent="0.2">
      <c r="B99" s="2">
        <f xml:space="preserve"> ROW( co_states[[#This Row],[row_id]] ) - ROW( co_states[[#Headers],[row_id]] )</f>
        <v>2</v>
      </c>
      <c r="C99" s="63" t="s">
        <v>238</v>
      </c>
      <c r="D99" s="63" t="s">
        <v>239</v>
      </c>
      <c r="E99" s="63" t="s">
        <v>12</v>
      </c>
      <c r="F99" s="64">
        <v>4</v>
      </c>
    </row>
    <row r="100" spans="2:6" x14ac:dyDescent="0.2">
      <c r="B100" s="2">
        <f xml:space="preserve"> ROW( co_states[[#This Row],[row_id]] ) - ROW( co_states[[#Headers],[row_id]] )</f>
        <v>3</v>
      </c>
      <c r="C100" s="63" t="s">
        <v>240</v>
      </c>
      <c r="D100" s="63" t="s">
        <v>241</v>
      </c>
      <c r="E100" s="63" t="s">
        <v>10</v>
      </c>
      <c r="F100" s="64">
        <v>5</v>
      </c>
    </row>
    <row r="101" spans="2:6" x14ac:dyDescent="0.2">
      <c r="B101" s="2">
        <f xml:space="preserve"> ROW( co_states[[#This Row],[row_id]] ) - ROW( co_states[[#Headers],[row_id]] )</f>
        <v>4</v>
      </c>
      <c r="C101" s="63" t="s">
        <v>242</v>
      </c>
      <c r="D101" s="63" t="s">
        <v>243</v>
      </c>
      <c r="E101" s="63" t="s">
        <v>12</v>
      </c>
      <c r="F101" s="64">
        <v>6</v>
      </c>
    </row>
    <row r="102" spans="2:6" x14ac:dyDescent="0.2">
      <c r="B102" s="2">
        <f xml:space="preserve"> ROW( co_states[[#This Row],[row_id]] ) - ROW( co_states[[#Headers],[row_id]] )</f>
        <v>5</v>
      </c>
      <c r="C102" s="63" t="s">
        <v>244</v>
      </c>
      <c r="D102" s="63" t="s">
        <v>245</v>
      </c>
      <c r="E102" s="63" t="s">
        <v>12</v>
      </c>
      <c r="F102" s="64">
        <v>8</v>
      </c>
    </row>
    <row r="103" spans="2:6" x14ac:dyDescent="0.2">
      <c r="B103" s="2">
        <f xml:space="preserve"> ROW( co_states[[#This Row],[row_id]] ) - ROW( co_states[[#Headers],[row_id]] )</f>
        <v>6</v>
      </c>
      <c r="C103" s="63" t="s">
        <v>246</v>
      </c>
      <c r="D103" s="63" t="s">
        <v>247</v>
      </c>
      <c r="E103" s="63" t="s">
        <v>7</v>
      </c>
      <c r="F103" s="64">
        <v>9</v>
      </c>
    </row>
    <row r="104" spans="2:6" x14ac:dyDescent="0.2">
      <c r="B104" s="2">
        <f xml:space="preserve"> ROW( co_states[[#This Row],[row_id]] ) - ROW( co_states[[#Headers],[row_id]] )</f>
        <v>7</v>
      </c>
      <c r="C104" s="63" t="s">
        <v>248</v>
      </c>
      <c r="D104" s="63" t="s">
        <v>249</v>
      </c>
      <c r="E104" s="63" t="s">
        <v>7</v>
      </c>
      <c r="F104" s="64">
        <v>10</v>
      </c>
    </row>
    <row r="105" spans="2:6" x14ac:dyDescent="0.2">
      <c r="B105" s="2">
        <f xml:space="preserve"> ROW( co_states[[#This Row],[row_id]] ) - ROW( co_states[[#Headers],[row_id]] )</f>
        <v>8</v>
      </c>
      <c r="C105" s="63" t="s">
        <v>250</v>
      </c>
      <c r="D105" s="63" t="s">
        <v>251</v>
      </c>
      <c r="E105" s="63" t="s">
        <v>7</v>
      </c>
      <c r="F105" s="64">
        <v>11</v>
      </c>
    </row>
    <row r="106" spans="2:6" x14ac:dyDescent="0.2">
      <c r="B106" s="2">
        <f xml:space="preserve"> ROW( co_states[[#This Row],[row_id]] ) - ROW( co_states[[#Headers],[row_id]] )</f>
        <v>9</v>
      </c>
      <c r="C106" s="63" t="s">
        <v>252</v>
      </c>
      <c r="D106" s="63" t="s">
        <v>253</v>
      </c>
      <c r="E106" s="63" t="s">
        <v>10</v>
      </c>
      <c r="F106" s="64">
        <v>12</v>
      </c>
    </row>
    <row r="107" spans="2:6" x14ac:dyDescent="0.2">
      <c r="B107" s="2">
        <f xml:space="preserve"> ROW( co_states[[#This Row],[row_id]] ) - ROW( co_states[[#Headers],[row_id]] )</f>
        <v>10</v>
      </c>
      <c r="C107" s="63" t="s">
        <v>254</v>
      </c>
      <c r="D107" s="63" t="s">
        <v>255</v>
      </c>
      <c r="E107" s="63" t="s">
        <v>10</v>
      </c>
      <c r="F107" s="64">
        <v>13</v>
      </c>
    </row>
    <row r="108" spans="2:6" x14ac:dyDescent="0.2">
      <c r="B108" s="2">
        <f xml:space="preserve"> ROW( co_states[[#This Row],[row_id]] ) - ROW( co_states[[#Headers],[row_id]] )</f>
        <v>11</v>
      </c>
      <c r="C108" s="63" t="s">
        <v>256</v>
      </c>
      <c r="D108" s="63" t="s">
        <v>20</v>
      </c>
      <c r="E108" s="63" t="s">
        <v>9</v>
      </c>
      <c r="F108" s="64">
        <v>16</v>
      </c>
    </row>
    <row r="109" spans="2:6" x14ac:dyDescent="0.2">
      <c r="B109" s="2">
        <f xml:space="preserve"> ROW( co_states[[#This Row],[row_id]] ) - ROW( co_states[[#Headers],[row_id]] )</f>
        <v>12</v>
      </c>
      <c r="C109" s="63" t="s">
        <v>257</v>
      </c>
      <c r="D109" s="63" t="s">
        <v>258</v>
      </c>
      <c r="E109" s="63" t="s">
        <v>6</v>
      </c>
      <c r="F109" s="64">
        <v>17</v>
      </c>
    </row>
    <row r="110" spans="2:6" x14ac:dyDescent="0.2">
      <c r="B110" s="2">
        <f xml:space="preserve"> ROW( co_states[[#This Row],[row_id]] ) - ROW( co_states[[#Headers],[row_id]] )</f>
        <v>13</v>
      </c>
      <c r="C110" s="63" t="s">
        <v>259</v>
      </c>
      <c r="D110" s="63" t="s">
        <v>260</v>
      </c>
      <c r="E110" s="63" t="s">
        <v>6</v>
      </c>
      <c r="F110" s="64">
        <v>18</v>
      </c>
    </row>
    <row r="111" spans="2:6" x14ac:dyDescent="0.2">
      <c r="B111" s="2">
        <f xml:space="preserve"> ROW( co_states[[#This Row],[row_id]] ) - ROW( co_states[[#Headers],[row_id]] )</f>
        <v>14</v>
      </c>
      <c r="C111" s="63" t="s">
        <v>261</v>
      </c>
      <c r="D111" s="63" t="s">
        <v>262</v>
      </c>
      <c r="E111" s="63" t="s">
        <v>6</v>
      </c>
      <c r="F111" s="64">
        <v>19</v>
      </c>
    </row>
    <row r="112" spans="2:6" x14ac:dyDescent="0.2">
      <c r="B112" s="2">
        <f xml:space="preserve"> ROW( co_states[[#This Row],[row_id]] ) - ROW( co_states[[#Headers],[row_id]] )</f>
        <v>15</v>
      </c>
      <c r="C112" s="63" t="s">
        <v>263</v>
      </c>
      <c r="D112" s="63" t="s">
        <v>264</v>
      </c>
      <c r="E112" s="63" t="s">
        <v>11</v>
      </c>
      <c r="F112" s="64">
        <v>20</v>
      </c>
    </row>
    <row r="113" spans="2:6" x14ac:dyDescent="0.2">
      <c r="B113" s="2">
        <f xml:space="preserve"> ROW( co_states[[#This Row],[row_id]] ) - ROW( co_states[[#Headers],[row_id]] )</f>
        <v>16</v>
      </c>
      <c r="C113" s="63" t="s">
        <v>265</v>
      </c>
      <c r="D113" s="63" t="s">
        <v>266</v>
      </c>
      <c r="E113" s="63" t="s">
        <v>10</v>
      </c>
      <c r="F113" s="64">
        <v>21</v>
      </c>
    </row>
    <row r="114" spans="2:6" x14ac:dyDescent="0.2">
      <c r="B114" s="2">
        <f xml:space="preserve"> ROW( co_states[[#This Row],[row_id]] ) - ROW( co_states[[#Headers],[row_id]] )</f>
        <v>17</v>
      </c>
      <c r="C114" s="63" t="s">
        <v>267</v>
      </c>
      <c r="D114" s="63" t="s">
        <v>268</v>
      </c>
      <c r="E114" s="63" t="s">
        <v>10</v>
      </c>
      <c r="F114" s="64">
        <v>22</v>
      </c>
    </row>
    <row r="115" spans="2:6" x14ac:dyDescent="0.2">
      <c r="B115" s="2">
        <f xml:space="preserve"> ROW( co_states[[#This Row],[row_id]] ) - ROW( co_states[[#Headers],[row_id]] )</f>
        <v>18</v>
      </c>
      <c r="C115" s="63" t="s">
        <v>269</v>
      </c>
      <c r="D115" s="63" t="s">
        <v>270</v>
      </c>
      <c r="E115" s="63" t="s">
        <v>7</v>
      </c>
      <c r="F115" s="64">
        <v>23</v>
      </c>
    </row>
    <row r="116" spans="2:6" x14ac:dyDescent="0.2">
      <c r="B116" s="2">
        <f xml:space="preserve"> ROW( co_states[[#This Row],[row_id]] ) - ROW( co_states[[#Headers],[row_id]] )</f>
        <v>19</v>
      </c>
      <c r="C116" s="63" t="s">
        <v>271</v>
      </c>
      <c r="D116" s="63" t="s">
        <v>272</v>
      </c>
      <c r="E116" s="63" t="s">
        <v>7</v>
      </c>
      <c r="F116" s="64">
        <v>24</v>
      </c>
    </row>
    <row r="117" spans="2:6" x14ac:dyDescent="0.2">
      <c r="B117" s="2">
        <f xml:space="preserve"> ROW( co_states[[#This Row],[row_id]] ) - ROW( co_states[[#Headers],[row_id]] )</f>
        <v>20</v>
      </c>
      <c r="C117" s="63" t="s">
        <v>273</v>
      </c>
      <c r="D117" s="63" t="s">
        <v>274</v>
      </c>
      <c r="E117" s="63" t="s">
        <v>7</v>
      </c>
      <c r="F117" s="64">
        <v>25</v>
      </c>
    </row>
    <row r="118" spans="2:6" x14ac:dyDescent="0.2">
      <c r="B118" s="2">
        <f xml:space="preserve"> ROW( co_states[[#This Row],[row_id]] ) - ROW( co_states[[#Headers],[row_id]] )</f>
        <v>21</v>
      </c>
      <c r="C118" s="63" t="s">
        <v>275</v>
      </c>
      <c r="D118" s="63" t="s">
        <v>276</v>
      </c>
      <c r="E118" s="63" t="s">
        <v>6</v>
      </c>
      <c r="F118" s="64">
        <v>26</v>
      </c>
    </row>
    <row r="119" spans="2:6" x14ac:dyDescent="0.2">
      <c r="B119" s="2">
        <f xml:space="preserve"> ROW( co_states[[#This Row],[row_id]] ) - ROW( co_states[[#Headers],[row_id]] )</f>
        <v>22</v>
      </c>
      <c r="C119" s="63" t="s">
        <v>277</v>
      </c>
      <c r="D119" s="63" t="s">
        <v>278</v>
      </c>
      <c r="E119" s="63" t="s">
        <v>6</v>
      </c>
      <c r="F119" s="64">
        <v>27</v>
      </c>
    </row>
    <row r="120" spans="2:6" x14ac:dyDescent="0.2">
      <c r="B120" s="2">
        <f xml:space="preserve"> ROW( co_states[[#This Row],[row_id]] ) - ROW( co_states[[#Headers],[row_id]] )</f>
        <v>23</v>
      </c>
      <c r="C120" s="63" t="s">
        <v>279</v>
      </c>
      <c r="D120" s="63" t="s">
        <v>280</v>
      </c>
      <c r="E120" s="63" t="s">
        <v>10</v>
      </c>
      <c r="F120" s="64">
        <v>28</v>
      </c>
    </row>
    <row r="121" spans="2:6" x14ac:dyDescent="0.2">
      <c r="B121" s="2">
        <f xml:space="preserve"> ROW( co_states[[#This Row],[row_id]] ) - ROW( co_states[[#Headers],[row_id]] )</f>
        <v>24</v>
      </c>
      <c r="C121" s="63" t="s">
        <v>281</v>
      </c>
      <c r="D121" s="63" t="s">
        <v>282</v>
      </c>
      <c r="E121" s="63" t="s">
        <v>6</v>
      </c>
      <c r="F121" s="64">
        <v>29</v>
      </c>
    </row>
    <row r="122" spans="2:6" x14ac:dyDescent="0.2">
      <c r="B122" s="2">
        <f xml:space="preserve"> ROW( co_states[[#This Row],[row_id]] ) - ROW( co_states[[#Headers],[row_id]] )</f>
        <v>25</v>
      </c>
      <c r="C122" s="63" t="s">
        <v>283</v>
      </c>
      <c r="D122" s="63" t="s">
        <v>284</v>
      </c>
      <c r="E122" s="63" t="s">
        <v>8</v>
      </c>
      <c r="F122" s="64">
        <v>30</v>
      </c>
    </row>
    <row r="123" spans="2:6" x14ac:dyDescent="0.2">
      <c r="B123" s="2">
        <f xml:space="preserve"> ROW( co_states[[#This Row],[row_id]] ) - ROW( co_states[[#Headers],[row_id]] )</f>
        <v>26</v>
      </c>
      <c r="C123" s="63" t="s">
        <v>285</v>
      </c>
      <c r="D123" s="63" t="s">
        <v>286</v>
      </c>
      <c r="E123" s="63" t="s">
        <v>8</v>
      </c>
      <c r="F123" s="64">
        <v>31</v>
      </c>
    </row>
    <row r="124" spans="2:6" x14ac:dyDescent="0.2">
      <c r="B124" s="2">
        <f xml:space="preserve"> ROW( co_states[[#This Row],[row_id]] ) - ROW( co_states[[#Headers],[row_id]] )</f>
        <v>27</v>
      </c>
      <c r="C124" s="63" t="s">
        <v>287</v>
      </c>
      <c r="D124" s="63" t="s">
        <v>288</v>
      </c>
      <c r="E124" s="63" t="s">
        <v>12</v>
      </c>
      <c r="F124" s="64">
        <v>32</v>
      </c>
    </row>
    <row r="125" spans="2:6" x14ac:dyDescent="0.2">
      <c r="B125" s="2">
        <f xml:space="preserve"> ROW( co_states[[#This Row],[row_id]] ) - ROW( co_states[[#Headers],[row_id]] )</f>
        <v>28</v>
      </c>
      <c r="C125" s="63" t="s">
        <v>289</v>
      </c>
      <c r="D125" s="63" t="s">
        <v>290</v>
      </c>
      <c r="E125" s="63" t="s">
        <v>7</v>
      </c>
      <c r="F125" s="64">
        <v>33</v>
      </c>
    </row>
    <row r="126" spans="2:6" x14ac:dyDescent="0.2">
      <c r="B126" s="2">
        <f xml:space="preserve"> ROW( co_states[[#This Row],[row_id]] ) - ROW( co_states[[#Headers],[row_id]] )</f>
        <v>29</v>
      </c>
      <c r="C126" s="63" t="s">
        <v>291</v>
      </c>
      <c r="D126" s="63" t="s">
        <v>292</v>
      </c>
      <c r="E126" s="63" t="s">
        <v>7</v>
      </c>
      <c r="F126" s="64">
        <v>34</v>
      </c>
    </row>
    <row r="127" spans="2:6" x14ac:dyDescent="0.2">
      <c r="B127" s="2">
        <f xml:space="preserve"> ROW( co_states[[#This Row],[row_id]] ) - ROW( co_states[[#Headers],[row_id]] )</f>
        <v>30</v>
      </c>
      <c r="C127" s="63" t="s">
        <v>293</v>
      </c>
      <c r="D127" s="63" t="s">
        <v>294</v>
      </c>
      <c r="E127" s="63" t="s">
        <v>12</v>
      </c>
      <c r="F127" s="64">
        <v>35</v>
      </c>
    </row>
    <row r="128" spans="2:6" x14ac:dyDescent="0.2">
      <c r="B128" s="2">
        <f xml:space="preserve"> ROW( co_states[[#This Row],[row_id]] ) - ROW( co_states[[#Headers],[row_id]] )</f>
        <v>31</v>
      </c>
      <c r="C128" s="63" t="s">
        <v>295</v>
      </c>
      <c r="D128" s="63" t="s">
        <v>296</v>
      </c>
      <c r="E128" s="63" t="s">
        <v>7</v>
      </c>
      <c r="F128" s="64">
        <v>36</v>
      </c>
    </row>
    <row r="129" spans="2:6" x14ac:dyDescent="0.2">
      <c r="B129" s="2">
        <f xml:space="preserve"> ROW( co_states[[#This Row],[row_id]] ) - ROW( co_states[[#Headers],[row_id]] )</f>
        <v>32</v>
      </c>
      <c r="C129" s="63" t="s">
        <v>297</v>
      </c>
      <c r="D129" s="63" t="s">
        <v>298</v>
      </c>
      <c r="E129" s="63" t="s">
        <v>10</v>
      </c>
      <c r="F129" s="64">
        <v>37</v>
      </c>
    </row>
    <row r="130" spans="2:6" x14ac:dyDescent="0.2">
      <c r="B130" s="2">
        <f xml:space="preserve"> ROW( co_states[[#This Row],[row_id]] ) - ROW( co_states[[#Headers],[row_id]] )</f>
        <v>33</v>
      </c>
      <c r="C130" s="63" t="s">
        <v>299</v>
      </c>
      <c r="D130" s="63" t="s">
        <v>300</v>
      </c>
      <c r="E130" s="63" t="s">
        <v>8</v>
      </c>
      <c r="F130" s="64">
        <v>38</v>
      </c>
    </row>
    <row r="131" spans="2:6" x14ac:dyDescent="0.2">
      <c r="B131" s="2">
        <f xml:space="preserve"> ROW( co_states[[#This Row],[row_id]] ) - ROW( co_states[[#Headers],[row_id]] )</f>
        <v>34</v>
      </c>
      <c r="C131" s="63" t="s">
        <v>301</v>
      </c>
      <c r="D131" s="63" t="s">
        <v>302</v>
      </c>
      <c r="E131" s="63" t="s">
        <v>6</v>
      </c>
      <c r="F131" s="64">
        <v>39</v>
      </c>
    </row>
    <row r="132" spans="2:6" x14ac:dyDescent="0.2">
      <c r="B132" s="2">
        <f xml:space="preserve"> ROW( co_states[[#This Row],[row_id]] ) - ROW( co_states[[#Headers],[row_id]] )</f>
        <v>35</v>
      </c>
      <c r="C132" s="63" t="s">
        <v>303</v>
      </c>
      <c r="D132" s="63" t="s">
        <v>304</v>
      </c>
      <c r="E132" s="63" t="s">
        <v>11</v>
      </c>
      <c r="F132" s="64">
        <v>40</v>
      </c>
    </row>
    <row r="133" spans="2:6" x14ac:dyDescent="0.2">
      <c r="B133" s="2">
        <f xml:space="preserve"> ROW( co_states[[#This Row],[row_id]] ) - ROW( co_states[[#Headers],[row_id]] )</f>
        <v>36</v>
      </c>
      <c r="C133" s="63" t="s">
        <v>305</v>
      </c>
      <c r="D133" s="63" t="s">
        <v>306</v>
      </c>
      <c r="E133" s="63" t="s">
        <v>9</v>
      </c>
      <c r="F133" s="64">
        <v>41</v>
      </c>
    </row>
    <row r="134" spans="2:6" x14ac:dyDescent="0.2">
      <c r="B134" s="2">
        <f xml:space="preserve"> ROW( co_states[[#This Row],[row_id]] ) - ROW( co_states[[#Headers],[row_id]] )</f>
        <v>37</v>
      </c>
      <c r="C134" s="63" t="s">
        <v>307</v>
      </c>
      <c r="D134" s="63" t="s">
        <v>308</v>
      </c>
      <c r="E134" s="63" t="s">
        <v>7</v>
      </c>
      <c r="F134" s="64">
        <v>42</v>
      </c>
    </row>
    <row r="135" spans="2:6" x14ac:dyDescent="0.2">
      <c r="B135" s="2">
        <f xml:space="preserve"> ROW( co_states[[#This Row],[row_id]] ) - ROW( co_states[[#Headers],[row_id]] )</f>
        <v>38</v>
      </c>
      <c r="C135" s="63" t="s">
        <v>309</v>
      </c>
      <c r="D135" s="63" t="s">
        <v>310</v>
      </c>
      <c r="E135" s="63" t="s">
        <v>7</v>
      </c>
      <c r="F135" s="64">
        <v>44</v>
      </c>
    </row>
    <row r="136" spans="2:6" x14ac:dyDescent="0.2">
      <c r="B136" s="2">
        <f xml:space="preserve"> ROW( co_states[[#This Row],[row_id]] ) - ROW( co_states[[#Headers],[row_id]] )</f>
        <v>39</v>
      </c>
      <c r="C136" s="63" t="s">
        <v>311</v>
      </c>
      <c r="D136" s="63" t="s">
        <v>312</v>
      </c>
      <c r="E136" s="63" t="s">
        <v>10</v>
      </c>
      <c r="F136" s="64">
        <v>45</v>
      </c>
    </row>
    <row r="137" spans="2:6" x14ac:dyDescent="0.2">
      <c r="B137" s="2">
        <f xml:space="preserve"> ROW( co_states[[#This Row],[row_id]] ) - ROW( co_states[[#Headers],[row_id]] )</f>
        <v>40</v>
      </c>
      <c r="C137" s="63" t="s">
        <v>313</v>
      </c>
      <c r="D137" s="63" t="s">
        <v>314</v>
      </c>
      <c r="E137" s="63" t="s">
        <v>8</v>
      </c>
      <c r="F137" s="64">
        <v>46</v>
      </c>
    </row>
    <row r="138" spans="2:6" x14ac:dyDescent="0.2">
      <c r="B138" s="2">
        <f xml:space="preserve"> ROW( co_states[[#This Row],[row_id]] ) - ROW( co_states[[#Headers],[row_id]] )</f>
        <v>41</v>
      </c>
      <c r="C138" s="63" t="s">
        <v>315</v>
      </c>
      <c r="D138" s="63" t="s">
        <v>316</v>
      </c>
      <c r="E138" s="63" t="s">
        <v>10</v>
      </c>
      <c r="F138" s="64">
        <v>47</v>
      </c>
    </row>
    <row r="139" spans="2:6" x14ac:dyDescent="0.2">
      <c r="B139" s="2">
        <f xml:space="preserve"> ROW( co_states[[#This Row],[row_id]] ) - ROW( co_states[[#Headers],[row_id]] )</f>
        <v>42</v>
      </c>
      <c r="C139" s="63" t="s">
        <v>317</v>
      </c>
      <c r="D139" s="63" t="s">
        <v>318</v>
      </c>
      <c r="E139" s="63" t="s">
        <v>11</v>
      </c>
      <c r="F139" s="64">
        <v>48</v>
      </c>
    </row>
    <row r="140" spans="2:6" x14ac:dyDescent="0.2">
      <c r="B140" s="2">
        <f xml:space="preserve"> ROW( co_states[[#This Row],[row_id]] ) - ROW( co_states[[#Headers],[row_id]] )</f>
        <v>43</v>
      </c>
      <c r="C140" s="63" t="s">
        <v>319</v>
      </c>
      <c r="D140" s="63" t="s">
        <v>320</v>
      </c>
      <c r="E140" s="63" t="s">
        <v>12</v>
      </c>
      <c r="F140" s="64">
        <v>49</v>
      </c>
    </row>
    <row r="141" spans="2:6" x14ac:dyDescent="0.2">
      <c r="B141" s="2">
        <f xml:space="preserve"> ROW( co_states[[#This Row],[row_id]] ) - ROW( co_states[[#Headers],[row_id]] )</f>
        <v>44</v>
      </c>
      <c r="C141" s="63" t="s">
        <v>321</v>
      </c>
      <c r="D141" s="63" t="s">
        <v>322</v>
      </c>
      <c r="E141" s="63" t="s">
        <v>7</v>
      </c>
      <c r="F141" s="64">
        <v>50</v>
      </c>
    </row>
    <row r="142" spans="2:6" x14ac:dyDescent="0.2">
      <c r="B142" s="2">
        <f xml:space="preserve"> ROW( co_states[[#This Row],[row_id]] ) - ROW( co_states[[#Headers],[row_id]] )</f>
        <v>45</v>
      </c>
      <c r="C142" s="63" t="s">
        <v>323</v>
      </c>
      <c r="D142" s="63" t="s">
        <v>324</v>
      </c>
      <c r="E142" s="63" t="s">
        <v>10</v>
      </c>
      <c r="F142" s="64">
        <v>51</v>
      </c>
    </row>
    <row r="143" spans="2:6" x14ac:dyDescent="0.2">
      <c r="B143" s="2">
        <f xml:space="preserve"> ROW( co_states[[#This Row],[row_id]] ) - ROW( co_states[[#Headers],[row_id]] )</f>
        <v>46</v>
      </c>
      <c r="C143" s="63" t="s">
        <v>325</v>
      </c>
      <c r="D143" s="63" t="s">
        <v>326</v>
      </c>
      <c r="E143" s="63" t="s">
        <v>9</v>
      </c>
      <c r="F143" s="64">
        <v>53</v>
      </c>
    </row>
    <row r="144" spans="2:6" x14ac:dyDescent="0.2">
      <c r="B144" s="2">
        <f xml:space="preserve"> ROW( co_states[[#This Row],[row_id]] ) - ROW( co_states[[#Headers],[row_id]] )</f>
        <v>47</v>
      </c>
      <c r="C144" s="63" t="s">
        <v>327</v>
      </c>
      <c r="D144" s="63" t="s">
        <v>328</v>
      </c>
      <c r="E144" s="63" t="s">
        <v>7</v>
      </c>
      <c r="F144" s="64">
        <v>54</v>
      </c>
    </row>
    <row r="145" spans="2:6" x14ac:dyDescent="0.2">
      <c r="B145" s="2">
        <f xml:space="preserve"> ROW( co_states[[#This Row],[row_id]] ) - ROW( co_states[[#Headers],[row_id]] )</f>
        <v>48</v>
      </c>
      <c r="C145" s="63" t="s">
        <v>329</v>
      </c>
      <c r="D145" s="63" t="s">
        <v>330</v>
      </c>
      <c r="E145" s="63" t="s">
        <v>6</v>
      </c>
      <c r="F145" s="64">
        <v>55</v>
      </c>
    </row>
    <row r="146" spans="2:6" x14ac:dyDescent="0.2">
      <c r="B146" s="2">
        <f xml:space="preserve"> ROW( co_states[[#This Row],[row_id]] ) - ROW( co_states[[#Headers],[row_id]] )</f>
        <v>49</v>
      </c>
      <c r="C146" s="63" t="s">
        <v>331</v>
      </c>
      <c r="D146" s="63" t="s">
        <v>332</v>
      </c>
      <c r="E146" s="63" t="s">
        <v>8</v>
      </c>
      <c r="F146" s="64">
        <v>56</v>
      </c>
    </row>
  </sheetData>
  <phoneticPr fontId="8" type="noConversion"/>
  <conditionalFormatting sqref="B19:F19">
    <cfRule type="expression" dxfId="0" priority="7">
      <formula xml:space="preserve"> IF( $E19 = 1, 1, 0)</formula>
    </cfRule>
  </conditionalFormatting>
  <hyperlinks>
    <hyperlink ref="C9" location="loc_coModels" display="loc_coModels" xr:uid="{1AB1FA05-ED11-4F07-8B38-FA24CC6D4F4F}"/>
    <hyperlink ref="C8" location="loc_coModelTypes" display="loc_coModelTypes" xr:uid="{DCB9BCCC-30A5-4252-A90A-CD0112FF06A8}"/>
    <hyperlink ref="C6" location="loc_coScalars" display="loc_coScalars" xr:uid="{9B32F273-E2BC-47BF-A60E-7A67D15D4D38}"/>
    <hyperlink ref="C7" location="loc_econMultipliers" display="loc_econMultipliers" xr:uid="{718FB73A-562F-40A4-9DCC-F7B32D89CA2B}"/>
    <hyperlink ref="C2" location="loc_coSectors" display="loc_coSectors" xr:uid="{0561FE55-51F9-468F-AA02-79E8761039B2}"/>
    <hyperlink ref="C10" location="loc_coRegions" display="loc_coRegions" xr:uid="{A2DFA603-87D5-4136-9543-B92064985F7D}"/>
    <hyperlink ref="C3" location="loc_coImpactYears" display="loc_coImpactYears" xr:uid="{64F94EF8-131F-4A43-BC1A-C2AA36072515}"/>
    <hyperlink ref="C5" location="loc_coImpactTypes" display="loc_coImpactTypes" xr:uid="{114E9DA3-56F7-4D1E-B736-84EC6F366C11}"/>
    <hyperlink ref="C4" location="loc_coAdaptations" display="loc_coAdaptations" xr:uid="{7F53C6E9-E95F-4F38-8BCD-343D7DB6286E}"/>
    <hyperlink ref="C11" location="loc_coInputScenarioInfo" display="loc_coInputScenarioInfo" xr:uid="{DA18E986-20B5-4E54-BA62-B58518D13EF3}"/>
    <hyperlink ref="C12" location="loc_coStates" display="loc_coStates" xr:uid="{8BF3847D-2A5D-4A55-BC5A-0B347ED52535}"/>
  </hyperlinks>
  <pageMargins left="0.7" right="0.7" top="0.75" bottom="0.75" header="0.3" footer="0.3"/>
  <pageSetup orientation="portrait" horizontalDpi="1200" verticalDpi="1200" r:id="rId1"/>
  <legacyDrawing r:id="rId2"/>
  <tableParts count="11">
    <tablePart r:id="rId3"/>
    <tablePart r:id="rId4"/>
    <tablePart r:id="rId5"/>
    <tablePart r:id="rId6"/>
    <tablePart r:id="rId7"/>
    <tablePart r:id="rId8"/>
    <tablePart r:id="rId9"/>
    <tablePart r:id="rId10"/>
    <tablePart r:id="rId11"/>
    <tablePart r:id="rId12"/>
    <tablePart r:id="rId1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EBA677-80B7-4A1F-8551-EE691CBD86A4}">
  <sheetPr>
    <tabColor theme="2"/>
  </sheetPr>
  <dimension ref="B2:F15"/>
  <sheetViews>
    <sheetView workbookViewId="0">
      <selection activeCell="B2" sqref="B2:F15"/>
    </sheetView>
  </sheetViews>
  <sheetFormatPr defaultRowHeight="15" x14ac:dyDescent="0.25"/>
  <cols>
    <col min="3" max="4" width="16.7109375" customWidth="1"/>
    <col min="5" max="5" width="32.85546875" customWidth="1"/>
    <col min="6" max="6" width="60.7109375" customWidth="1"/>
  </cols>
  <sheetData>
    <row r="2" spans="2:6" x14ac:dyDescent="0.25">
      <c r="B2" t="s">
        <v>184</v>
      </c>
    </row>
    <row r="3" spans="2:6" x14ac:dyDescent="0.25">
      <c r="B3" s="53" t="s">
        <v>59</v>
      </c>
      <c r="C3" s="53" t="s">
        <v>22</v>
      </c>
      <c r="D3" s="53" t="s">
        <v>185</v>
      </c>
      <c r="E3" s="53" t="s">
        <v>186</v>
      </c>
      <c r="F3" s="53" t="s">
        <v>179</v>
      </c>
    </row>
    <row r="4" spans="2:6" ht="75" x14ac:dyDescent="0.25">
      <c r="B4" s="54">
        <f xml:space="preserve"> ROW( Readme_sectors[[#This Row],[row_id]] ) - ROW( Readme_sectors[[#Headers],[row_id]] )</f>
        <v>1</v>
      </c>
      <c r="C4" s="53" t="s">
        <v>14</v>
      </c>
      <c r="D4" s="53" t="s">
        <v>15</v>
      </c>
      <c r="E4" s="53" t="s">
        <v>55</v>
      </c>
      <c r="F4" s="55" t="s">
        <v>187</v>
      </c>
    </row>
    <row r="5" spans="2:6" ht="45" x14ac:dyDescent="0.25">
      <c r="B5" s="54">
        <f xml:space="preserve"> ROW( Readme_sectors[[#This Row],[row_id]] ) - ROW( Readme_sectors[[#Headers],[row_id]] )</f>
        <v>2</v>
      </c>
      <c r="C5" s="54" t="s">
        <v>23</v>
      </c>
      <c r="D5" s="53" t="s">
        <v>15</v>
      </c>
      <c r="E5" s="53" t="s">
        <v>55</v>
      </c>
      <c r="F5" s="55" t="s">
        <v>188</v>
      </c>
    </row>
    <row r="8" spans="2:6" x14ac:dyDescent="0.25">
      <c r="B8" t="s">
        <v>189</v>
      </c>
    </row>
    <row r="9" spans="2:6" x14ac:dyDescent="0.25">
      <c r="B9" t="s">
        <v>59</v>
      </c>
      <c r="C9" t="s">
        <v>22</v>
      </c>
      <c r="D9" t="s">
        <v>185</v>
      </c>
      <c r="E9" t="s">
        <v>186</v>
      </c>
    </row>
    <row r="10" spans="2:6" x14ac:dyDescent="0.25">
      <c r="B10" s="1">
        <f xml:space="preserve"> ROW( Readme_adaptations[[#This Row],[row_id]] ) - ROW( Readme_adaptations[[#Headers],[row_id]] )</f>
        <v>1</v>
      </c>
      <c r="C10" t="s">
        <v>14</v>
      </c>
      <c r="D10" t="s">
        <v>15</v>
      </c>
      <c r="E10" t="s">
        <v>55</v>
      </c>
    </row>
    <row r="11" spans="2:6" x14ac:dyDescent="0.25">
      <c r="B11" s="1">
        <f xml:space="preserve"> ROW( Readme_adaptations[[#This Row],[row_id]] ) - ROW( Readme_adaptations[[#Headers],[row_id]] )</f>
        <v>2</v>
      </c>
      <c r="C11" t="s">
        <v>14</v>
      </c>
      <c r="D11" t="s">
        <v>16</v>
      </c>
      <c r="E11" t="s">
        <v>57</v>
      </c>
    </row>
    <row r="12" spans="2:6" x14ac:dyDescent="0.25">
      <c r="B12" s="1">
        <f xml:space="preserve"> ROW( Readme_adaptations[[#This Row],[row_id]] ) - ROW( Readme_adaptations[[#Headers],[row_id]] )</f>
        <v>3</v>
      </c>
      <c r="C12" t="s">
        <v>14</v>
      </c>
      <c r="D12" t="s">
        <v>19</v>
      </c>
      <c r="E12" t="s">
        <v>56</v>
      </c>
    </row>
    <row r="13" spans="2:6" x14ac:dyDescent="0.25">
      <c r="B13" s="1">
        <f xml:space="preserve"> ROW( Readme_adaptations[[#This Row],[row_id]] ) - ROW( Readme_adaptations[[#Headers],[row_id]] )</f>
        <v>4</v>
      </c>
      <c r="C13" s="1" t="s">
        <v>23</v>
      </c>
      <c r="D13" t="s">
        <v>15</v>
      </c>
      <c r="E13" t="s">
        <v>55</v>
      </c>
    </row>
    <row r="14" spans="2:6" x14ac:dyDescent="0.25">
      <c r="B14" s="1">
        <f xml:space="preserve"> ROW( Readme_adaptations[[#This Row],[row_id]] ) - ROW( Readme_adaptations[[#Headers],[row_id]] )</f>
        <v>5</v>
      </c>
      <c r="C14" s="1" t="s">
        <v>23</v>
      </c>
      <c r="D14" t="s">
        <v>16</v>
      </c>
      <c r="E14" t="s">
        <v>58</v>
      </c>
    </row>
    <row r="15" spans="2:6" x14ac:dyDescent="0.25">
      <c r="B15" s="1">
        <f xml:space="preserve"> ROW( Readme_adaptations[[#This Row],[row_id]] ) - ROW( Readme_adaptations[[#Headers],[row_id]] )</f>
        <v>6</v>
      </c>
      <c r="C15" s="1" t="s">
        <v>23</v>
      </c>
      <c r="D15" t="s">
        <v>19</v>
      </c>
      <c r="E15" t="s">
        <v>54</v>
      </c>
    </row>
  </sheetData>
  <pageMargins left="0.7" right="0.7" top="0.75" bottom="0.75" header="0.3" footer="0.3"/>
  <tableParts count="2">
    <tablePart r:id="rId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AC7EF1-95B0-477B-A02D-086B6A131F7A}">
  <sheetPr>
    <tabColor theme="5" tint="0.39997558519241921"/>
  </sheetPr>
  <dimension ref="A1:E22"/>
  <sheetViews>
    <sheetView workbookViewId="0">
      <selection activeCell="A22" sqref="A22:XFD22"/>
    </sheetView>
  </sheetViews>
  <sheetFormatPr defaultRowHeight="15" x14ac:dyDescent="0.25"/>
  <cols>
    <col min="1" max="1" width="11.85546875" customWidth="1"/>
    <col min="3" max="3" width="22.85546875" customWidth="1"/>
    <col min="4" max="4" width="14.5703125" customWidth="1"/>
    <col min="5" max="5" width="84.140625" customWidth="1"/>
  </cols>
  <sheetData>
    <row r="1" spans="1:5" x14ac:dyDescent="0.25">
      <c r="A1" t="s">
        <v>35</v>
      </c>
      <c r="B1" s="2" t="s">
        <v>36</v>
      </c>
    </row>
    <row r="2" spans="1:5" x14ac:dyDescent="0.25">
      <c r="B2" s="2"/>
    </row>
    <row r="3" spans="1:5" ht="25.5" x14ac:dyDescent="0.25">
      <c r="B3" s="6" t="s">
        <v>59</v>
      </c>
      <c r="C3" s="6" t="s">
        <v>29</v>
      </c>
      <c r="D3" s="13" t="s">
        <v>204</v>
      </c>
      <c r="E3" s="6" t="s">
        <v>205</v>
      </c>
    </row>
    <row r="4" spans="1:5" x14ac:dyDescent="0.25">
      <c r="B4" s="4">
        <f xml:space="preserve"> ROW( testDev[[#This Row],[row_id]] ) - ROW(testDev[[#Headers],[row_id]] )</f>
        <v>1</v>
      </c>
      <c r="C4" s="7" t="s">
        <v>33</v>
      </c>
      <c r="D4" s="22" t="s">
        <v>206</v>
      </c>
      <c r="E4" s="41" t="s">
        <v>207</v>
      </c>
    </row>
    <row r="5" spans="1:5" ht="45" x14ac:dyDescent="0.25">
      <c r="B5" s="4">
        <f xml:space="preserve"> ROW( testDev[[#This Row],[row_id]] ) - ROW(testDev[[#Headers],[row_id]] )</f>
        <v>2</v>
      </c>
      <c r="C5" s="7" t="s">
        <v>87</v>
      </c>
      <c r="D5" s="22" t="s">
        <v>206</v>
      </c>
      <c r="E5" s="41" t="s">
        <v>209</v>
      </c>
    </row>
    <row r="6" spans="1:5" x14ac:dyDescent="0.25">
      <c r="B6" s="4">
        <f xml:space="preserve"> ROW( testDev[[#This Row],[row_id]] ) - ROW(testDev[[#Headers],[row_id]] )</f>
        <v>3</v>
      </c>
      <c r="C6" s="7" t="s">
        <v>190</v>
      </c>
      <c r="D6" s="22" t="s">
        <v>210</v>
      </c>
      <c r="E6" s="41" t="s">
        <v>211</v>
      </c>
    </row>
    <row r="7" spans="1:5" ht="22.5" x14ac:dyDescent="0.25">
      <c r="B7" s="4">
        <f xml:space="preserve"> ROW( testDev[[#This Row],[row_id]] ) - ROW(testDev[[#Headers],[row_id]] )</f>
        <v>4</v>
      </c>
      <c r="C7" s="7" t="s">
        <v>193</v>
      </c>
      <c r="D7" s="22" t="s">
        <v>206</v>
      </c>
      <c r="E7" s="41" t="s">
        <v>212</v>
      </c>
    </row>
    <row r="8" spans="1:5" x14ac:dyDescent="0.25">
      <c r="B8" s="4">
        <f xml:space="preserve"> ROW( testDev[[#This Row],[row_id]] ) - ROW(testDev[[#Headers],[row_id]] )</f>
        <v>5</v>
      </c>
      <c r="C8" s="7" t="s">
        <v>77</v>
      </c>
      <c r="D8" s="22" t="s">
        <v>206</v>
      </c>
      <c r="E8" s="41" t="s">
        <v>213</v>
      </c>
    </row>
    <row r="9" spans="1:5" ht="22.5" x14ac:dyDescent="0.25">
      <c r="B9" s="4">
        <f xml:space="preserve"> ROW( testDev[[#This Row],[row_id]] ) - ROW(testDev[[#Headers],[row_id]] )</f>
        <v>6</v>
      </c>
      <c r="C9" s="7" t="s">
        <v>78</v>
      </c>
      <c r="D9" s="22" t="s">
        <v>206</v>
      </c>
      <c r="E9" s="41" t="s">
        <v>214</v>
      </c>
    </row>
    <row r="10" spans="1:5" ht="33.75" x14ac:dyDescent="0.25">
      <c r="B10" s="4">
        <f xml:space="preserve"> ROW( testDev[[#This Row],[row_id]] ) - ROW(testDev[[#Headers],[row_id]] )</f>
        <v>7</v>
      </c>
      <c r="C10" s="7" t="s">
        <v>79</v>
      </c>
      <c r="D10" s="22" t="s">
        <v>208</v>
      </c>
      <c r="E10" s="41" t="s">
        <v>215</v>
      </c>
    </row>
    <row r="11" spans="1:5" x14ac:dyDescent="0.25">
      <c r="B11" s="4">
        <f xml:space="preserve"> ROW( testDev[[#This Row],[row_id]] ) - ROW(testDev[[#Headers],[row_id]] )</f>
        <v>8</v>
      </c>
      <c r="C11" s="7" t="s">
        <v>32</v>
      </c>
      <c r="D11" s="22" t="s">
        <v>210</v>
      </c>
      <c r="E11" s="41" t="s">
        <v>211</v>
      </c>
    </row>
    <row r="12" spans="1:5" x14ac:dyDescent="0.25">
      <c r="B12" s="4">
        <f xml:space="preserve"> ROW( testDev[[#This Row],[row_id]] ) - ROW(testDev[[#Headers],[row_id]] )</f>
        <v>9</v>
      </c>
      <c r="C12" s="7" t="s">
        <v>129</v>
      </c>
      <c r="D12" s="22" t="s">
        <v>208</v>
      </c>
      <c r="E12" s="41" t="s">
        <v>216</v>
      </c>
    </row>
    <row r="13" spans="1:5" ht="22.5" x14ac:dyDescent="0.25">
      <c r="B13" s="4">
        <f xml:space="preserve"> ROW( testDev[[#This Row],[row_id]] ) - ROW(testDev[[#Headers],[row_id]] )</f>
        <v>10</v>
      </c>
      <c r="C13" s="7" t="s">
        <v>93</v>
      </c>
      <c r="D13" s="22" t="s">
        <v>210</v>
      </c>
      <c r="E13" s="41" t="s">
        <v>217</v>
      </c>
    </row>
    <row r="14" spans="1:5" x14ac:dyDescent="0.25">
      <c r="B14" s="4">
        <f xml:space="preserve"> ROW( testDev[[#This Row],[row_id]] ) - ROW(testDev[[#Headers],[row_id]] )</f>
        <v>11</v>
      </c>
      <c r="C14" s="7" t="s">
        <v>130</v>
      </c>
      <c r="D14" s="22" t="s">
        <v>210</v>
      </c>
      <c r="E14" s="41" t="s">
        <v>218</v>
      </c>
    </row>
    <row r="15" spans="1:5" x14ac:dyDescent="0.25">
      <c r="B15" s="4">
        <f xml:space="preserve"> ROW( testDev[[#This Row],[row_id]] ) - ROW(testDev[[#Headers],[row_id]] )</f>
        <v>12</v>
      </c>
      <c r="C15" s="7" t="s">
        <v>176</v>
      </c>
      <c r="D15" s="22" t="s">
        <v>210</v>
      </c>
      <c r="E15" s="41" t="s">
        <v>211</v>
      </c>
    </row>
    <row r="16" spans="1:5" x14ac:dyDescent="0.25">
      <c r="B16" s="4">
        <f xml:space="preserve"> ROW( testDev[[#This Row],[row_id]] ) - ROW(testDev[[#Headers],[row_id]] )</f>
        <v>13</v>
      </c>
      <c r="C16" s="7" t="s">
        <v>219</v>
      </c>
      <c r="D16" s="22" t="s">
        <v>206</v>
      </c>
      <c r="E16" s="41" t="s">
        <v>220</v>
      </c>
    </row>
    <row r="17" spans="2:5" ht="22.5" x14ac:dyDescent="0.25">
      <c r="B17" s="4">
        <f xml:space="preserve"> ROW( testDev[[#This Row],[row_id]] ) - ROW(testDev[[#Headers],[row_id]] )</f>
        <v>14</v>
      </c>
      <c r="C17" s="7" t="s">
        <v>221</v>
      </c>
      <c r="D17" s="22" t="s">
        <v>210</v>
      </c>
      <c r="E17" s="41" t="s">
        <v>222</v>
      </c>
    </row>
    <row r="18" spans="2:5" x14ac:dyDescent="0.25">
      <c r="B18" s="4">
        <f xml:space="preserve"> ROW( testDev[[#This Row],[row_id]] ) - ROW(testDev[[#Headers],[row_id]] )</f>
        <v>15</v>
      </c>
      <c r="C18" s="7" t="s">
        <v>223</v>
      </c>
      <c r="D18" s="22" t="s">
        <v>206</v>
      </c>
      <c r="E18" s="41" t="s">
        <v>224</v>
      </c>
    </row>
    <row r="19" spans="2:5" x14ac:dyDescent="0.25">
      <c r="B19" s="4">
        <f xml:space="preserve"> ROW( testDev[[#This Row],[row_id]] ) - ROW(testDev[[#Headers],[row_id]] )</f>
        <v>16</v>
      </c>
      <c r="C19" s="7" t="s">
        <v>225</v>
      </c>
      <c r="D19" s="22" t="s">
        <v>210</v>
      </c>
      <c r="E19" s="41" t="s">
        <v>211</v>
      </c>
    </row>
    <row r="20" spans="2:5" x14ac:dyDescent="0.25">
      <c r="B20" s="4">
        <f xml:space="preserve"> ROW( testDev[[#This Row],[row_id]] ) - ROW(testDev[[#Headers],[row_id]] )</f>
        <v>17</v>
      </c>
      <c r="C20" s="7" t="s">
        <v>226</v>
      </c>
      <c r="D20" s="22" t="s">
        <v>210</v>
      </c>
      <c r="E20" s="41" t="s">
        <v>211</v>
      </c>
    </row>
    <row r="21" spans="2:5" x14ac:dyDescent="0.25">
      <c r="B21" s="4">
        <f xml:space="preserve"> ROW( testDev[[#This Row],[row_id]] ) - ROW(testDev[[#Headers],[row_id]] )</f>
        <v>18</v>
      </c>
      <c r="C21" s="7" t="s">
        <v>227</v>
      </c>
      <c r="D21" s="22" t="s">
        <v>210</v>
      </c>
      <c r="E21" s="41" t="s">
        <v>211</v>
      </c>
    </row>
    <row r="22" spans="2:5" ht="22.5" x14ac:dyDescent="0.25">
      <c r="B22" s="4">
        <f xml:space="preserve"> ROW( testDev[[#This Row],[row_id]] ) - ROW(testDev[[#Headers],[row_id]] )</f>
        <v>19</v>
      </c>
      <c r="C22" s="7" t="s">
        <v>228</v>
      </c>
      <c r="D22" s="22" t="s">
        <v>206</v>
      </c>
      <c r="E22" s="41" t="s">
        <v>229</v>
      </c>
    </row>
  </sheetData>
  <pageMargins left="0.7" right="0.7" top="0.75" bottom="0.75" header="0.3" footer="0.3"/>
  <pageSetup orientation="portrait" horizontalDpi="4294967293"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16</vt:i4>
      </vt:variant>
    </vt:vector>
  </HeadingPairs>
  <TitlesOfParts>
    <vt:vector size="21" baseType="lpstr">
      <vt:lpstr>ReadMe</vt:lpstr>
      <vt:lpstr>tableNames</vt:lpstr>
      <vt:lpstr>controlTables</vt:lpstr>
      <vt:lpstr>slrReadMe</vt:lpstr>
      <vt:lpstr>testDev</vt:lpstr>
      <vt:lpstr>list_co_gcms</vt:lpstr>
      <vt:lpstr>loc_coAdaptations</vt:lpstr>
      <vt:lpstr>loc_coImpactTypes</vt:lpstr>
      <vt:lpstr>loc_coImpactYears</vt:lpstr>
      <vt:lpstr>loc_coInputScenarioInfo</vt:lpstr>
      <vt:lpstr>loc_colorLegend</vt:lpstr>
      <vt:lpstr>loc_coModels</vt:lpstr>
      <vt:lpstr>loc_coModelTypes</vt:lpstr>
      <vt:lpstr>loc_controlTOC</vt:lpstr>
      <vt:lpstr>loc_coRegions</vt:lpstr>
      <vt:lpstr>loc_coScalars</vt:lpstr>
      <vt:lpstr>loc_coSectors</vt:lpstr>
      <vt:lpstr>loc_coStates</vt:lpstr>
      <vt:lpstr>loc_econMultipliers</vt:lpstr>
      <vt:lpstr>SectorDropDown</vt:lpstr>
      <vt:lpstr>SectorDropDown_1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2021-04-05T21:38:13Z</dcterms:created>
  <dcterms:modified xsi:type="dcterms:W3CDTF">2025-02-27T20:53:26Z</dcterms:modified>
</cp:coreProperties>
</file>