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1.xml" ContentType="application/vnd.openxmlformats-officedocument.spreadsheetml.table+xml"/>
  <Override PartName="/xl/tables/table12.xml" ContentType="application/vnd.openxmlformats-officedocument.spreadsheetml.table+xml"/>
  <Override PartName="/xl/drawings/drawing5.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https://usepa-my.sharepoint.com/personal/hartin_corinne_epa_gov/Documents/Documents/GitHub/SCC_FrEDI/"/>
    </mc:Choice>
  </mc:AlternateContent>
  <xr:revisionPtr revIDLastSave="7" documentId="11_69EBB1AF49A2A361A1AD37A9C9AE6C3C4C96A076" xr6:coauthVersionLast="47" xr6:coauthVersionMax="47" xr10:uidLastSave="{C52CE9C5-63E5-47DC-B76D-DA4D87318165}"/>
  <bookViews>
    <workbookView xWindow="28680" yWindow="-120" windowWidth="29040" windowHeight="15840" activeTab="3"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Panel'!$D$44:$D$47</definedName>
    <definedName name="list_years">co_years[Year]</definedName>
    <definedName name="mv_sector">'Control Panel'!$E$60</definedName>
    <definedName name="n_ethnicities">'Control Panel'!$E$61</definedName>
    <definedName name="n_scenarios" comment="Maximum number of scenarios">'Control Panel'!$E$62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58" i="6" l="1"/>
  <c r="B157" i="6"/>
  <c r="B156" i="6"/>
  <c r="B155" i="6"/>
  <c r="C151" i="6"/>
  <c r="B151" i="6"/>
  <c r="B150" i="6"/>
  <c r="C150" i="6" s="1"/>
  <c r="C149" i="6"/>
  <c r="B149" i="6"/>
  <c r="C148" i="6"/>
  <c r="B148" i="6"/>
  <c r="C147" i="6"/>
  <c r="B147" i="6"/>
  <c r="C146" i="6"/>
  <c r="B146" i="6"/>
  <c r="C145" i="6"/>
  <c r="B145" i="6"/>
  <c r="C144" i="6"/>
  <c r="B144" i="6"/>
  <c r="C143" i="6"/>
  <c r="B143" i="6"/>
  <c r="C142" i="6"/>
  <c r="B142" i="6"/>
  <c r="C141" i="6"/>
  <c r="B141" i="6"/>
  <c r="C140" i="6"/>
  <c r="B140" i="6"/>
  <c r="C139" i="6"/>
  <c r="B139" i="6"/>
  <c r="C138" i="6"/>
  <c r="B138" i="6"/>
  <c r="C137" i="6"/>
  <c r="B137" i="6"/>
  <c r="C136" i="6"/>
  <c r="B136" i="6"/>
  <c r="C135" i="6"/>
  <c r="B135" i="6"/>
  <c r="B130" i="6"/>
  <c r="B129" i="6"/>
  <c r="B128" i="6"/>
  <c r="B127" i="6"/>
  <c r="B126" i="6"/>
  <c r="B125" i="6"/>
  <c r="B124" i="6"/>
  <c r="B123" i="6"/>
  <c r="B118" i="6"/>
  <c r="B117" i="6"/>
  <c r="E116" i="6"/>
  <c r="B116" i="6"/>
  <c r="B115" i="6"/>
  <c r="B114" i="6"/>
  <c r="E113" i="6"/>
  <c r="B113" i="6"/>
  <c r="B112" i="6"/>
  <c r="B111" i="6"/>
  <c r="B110" i="6"/>
  <c r="B109" i="6"/>
  <c r="E108" i="6"/>
  <c r="B108" i="6"/>
  <c r="B107" i="6"/>
  <c r="B106" i="6"/>
  <c r="E101" i="6"/>
  <c r="B101" i="6"/>
  <c r="E100" i="6"/>
  <c r="B100" i="6"/>
  <c r="E99" i="6"/>
  <c r="B99" i="6"/>
  <c r="E98" i="6"/>
  <c r="B98" i="6"/>
  <c r="E97" i="6"/>
  <c r="B97" i="6"/>
  <c r="E96" i="6"/>
  <c r="B96" i="6"/>
  <c r="E95" i="6"/>
  <c r="B95" i="6"/>
  <c r="E94" i="6"/>
  <c r="B94" i="6"/>
  <c r="E93" i="6"/>
  <c r="B93" i="6"/>
  <c r="E92" i="6"/>
  <c r="B92" i="6"/>
  <c r="E91" i="6"/>
  <c r="B91" i="6"/>
  <c r="E90" i="6"/>
  <c r="B90" i="6"/>
  <c r="E89" i="6"/>
  <c r="B89" i="6"/>
  <c r="E88" i="6"/>
  <c r="B88" i="6"/>
  <c r="E87" i="6"/>
  <c r="B87" i="6"/>
  <c r="E86" i="6"/>
  <c r="B86" i="6"/>
  <c r="E85" i="6"/>
  <c r="B85" i="6"/>
  <c r="E84" i="6"/>
  <c r="B84" i="6"/>
  <c r="E83" i="6"/>
  <c r="B83" i="6"/>
  <c r="E82" i="6"/>
  <c r="B82" i="6"/>
  <c r="E81" i="6"/>
  <c r="B81" i="6"/>
  <c r="E80" i="6"/>
  <c r="B80" i="6"/>
  <c r="E79" i="6"/>
  <c r="B79" i="6"/>
  <c r="B74" i="6"/>
  <c r="B73" i="6"/>
  <c r="B72" i="6"/>
  <c r="B71" i="6"/>
  <c r="B70" i="6"/>
  <c r="B69" i="6"/>
  <c r="B68" i="6"/>
  <c r="B63" i="6"/>
  <c r="E62" i="6"/>
  <c r="B62" i="6"/>
  <c r="B61" i="6"/>
  <c r="E60" i="6"/>
  <c r="C67" i="8" s="1"/>
  <c r="B60" i="6"/>
  <c r="B55" i="6"/>
  <c r="B54" i="6"/>
  <c r="B53" i="6"/>
  <c r="B52" i="6"/>
  <c r="B51" i="6"/>
  <c r="B50" i="6"/>
  <c r="B49" i="6"/>
  <c r="B48" i="6"/>
  <c r="B47" i="6"/>
  <c r="B46" i="6"/>
  <c r="B45" i="6"/>
  <c r="B44" i="6"/>
  <c r="B39" i="6"/>
  <c r="B38" i="6"/>
  <c r="C37" i="6" a="1"/>
  <c r="C37" i="6" s="1"/>
  <c r="B37" i="6"/>
  <c r="D36" i="6" a="1"/>
  <c r="D36" i="6" s="1"/>
  <c r="C36" i="6" a="1"/>
  <c r="C36" i="6"/>
  <c r="J65" i="8" s="1"/>
  <c r="B36" i="6"/>
  <c r="B31" i="6"/>
  <c r="B30" i="6"/>
  <c r="B25" i="6"/>
  <c r="B24" i="6"/>
  <c r="B23" i="6"/>
  <c r="B22" i="6"/>
  <c r="B21" i="6"/>
  <c r="B20" i="6"/>
  <c r="B19" i="6"/>
  <c r="B18" i="6"/>
  <c r="B17" i="6"/>
  <c r="B16" i="6"/>
  <c r="L11" i="6"/>
  <c r="B11" i="6"/>
  <c r="L10" i="6"/>
  <c r="B10" i="6"/>
  <c r="L9" i="6"/>
  <c r="B9" i="6"/>
  <c r="L8" i="6"/>
  <c r="I8" i="6"/>
  <c r="B8" i="6"/>
  <c r="L7" i="6"/>
  <c r="B7" i="6"/>
  <c r="L6" i="6"/>
  <c r="I6" i="6"/>
  <c r="B6" i="6"/>
  <c r="L5" i="6"/>
  <c r="I5" i="6"/>
  <c r="B5" i="6"/>
  <c r="I125" i="9"/>
  <c r="G125" i="9"/>
  <c r="F125" i="9"/>
  <c r="D125" i="9"/>
  <c r="C125" i="9"/>
  <c r="H125" i="9" s="1" a="1"/>
  <c r="H125" i="9" s="1"/>
  <c r="B125" i="9" a="1"/>
  <c r="B125" i="9"/>
  <c r="G124" i="9"/>
  <c r="F124" i="9"/>
  <c r="D124" i="9"/>
  <c r="C124" i="9"/>
  <c r="B124" i="9" a="1"/>
  <c r="B124" i="9" s="1"/>
  <c r="G123" i="9"/>
  <c r="F123" i="9"/>
  <c r="D123" i="9"/>
  <c r="C123" i="9"/>
  <c r="I123" i="9" s="1"/>
  <c r="B123" i="9" a="1"/>
  <c r="B123" i="9"/>
  <c r="I122" i="9"/>
  <c r="G122" i="9"/>
  <c r="F122" i="9"/>
  <c r="D122" i="9"/>
  <c r="H122" i="9" s="1" a="1"/>
  <c r="H122" i="9" s="1"/>
  <c r="C122" i="9"/>
  <c r="B122" i="9" a="1"/>
  <c r="B122" i="9"/>
  <c r="I121" i="9"/>
  <c r="G121" i="9"/>
  <c r="F121" i="9"/>
  <c r="H121" i="9" s="1" a="1"/>
  <c r="H121" i="9" s="1"/>
  <c r="D121" i="9"/>
  <c r="C121" i="9"/>
  <c r="B121" i="9" a="1"/>
  <c r="B121" i="9"/>
  <c r="G120" i="9"/>
  <c r="F120" i="9"/>
  <c r="D120" i="9"/>
  <c r="C120" i="9"/>
  <c r="B120" i="9" a="1"/>
  <c r="B120" i="9" s="1"/>
  <c r="G119" i="9"/>
  <c r="F119" i="9"/>
  <c r="I119" i="9" s="1"/>
  <c r="D119" i="9"/>
  <c r="C119" i="9"/>
  <c r="B119" i="9" a="1"/>
  <c r="B119" i="9"/>
  <c r="G118" i="9"/>
  <c r="F118" i="9"/>
  <c r="H118" i="9" s="1" a="1"/>
  <c r="H118" i="9" s="1"/>
  <c r="D118" i="9"/>
  <c r="C118" i="9"/>
  <c r="B118" i="9" a="1"/>
  <c r="B118" i="9" s="1"/>
  <c r="F113" i="9"/>
  <c r="E113" i="9"/>
  <c r="C113" i="9"/>
  <c r="B113" i="9" a="1"/>
  <c r="B113" i="9" s="1"/>
  <c r="F112" i="9"/>
  <c r="G112" i="9" s="1" a="1"/>
  <c r="G112" i="9" s="1"/>
  <c r="H112" i="9" s="1"/>
  <c r="E112" i="9"/>
  <c r="C112" i="9"/>
  <c r="B112" i="9" a="1"/>
  <c r="B112" i="9" s="1"/>
  <c r="F111" i="9"/>
  <c r="E111" i="9"/>
  <c r="C111" i="9"/>
  <c r="B111" i="9" a="1"/>
  <c r="B111" i="9" s="1"/>
  <c r="F110" i="9"/>
  <c r="E110" i="9"/>
  <c r="C110" i="9"/>
  <c r="B110" i="9" a="1"/>
  <c r="B110" i="9" s="1"/>
  <c r="F109" i="9"/>
  <c r="E109" i="9"/>
  <c r="C109" i="9"/>
  <c r="B109" i="9" a="1"/>
  <c r="B109" i="9" s="1"/>
  <c r="F108" i="9"/>
  <c r="E108" i="9"/>
  <c r="C108" i="9"/>
  <c r="B108" i="9" a="1"/>
  <c r="B108" i="9" s="1"/>
  <c r="F107" i="9"/>
  <c r="E107" i="9"/>
  <c r="C107" i="9"/>
  <c r="B107" i="9" a="1"/>
  <c r="B107" i="9" s="1"/>
  <c r="F106" i="9"/>
  <c r="E106" i="9"/>
  <c r="C106" i="9"/>
  <c r="B106" i="9" a="1"/>
  <c r="B106" i="9" s="1"/>
  <c r="E101" i="9"/>
  <c r="D101" i="9"/>
  <c r="B101" i="9" a="1"/>
  <c r="B101" i="9" s="1"/>
  <c r="E100" i="9"/>
  <c r="D100" i="9"/>
  <c r="B100" i="9" a="1"/>
  <c r="B100" i="9" s="1"/>
  <c r="E99" i="9"/>
  <c r="D99" i="9"/>
  <c r="B99" i="9" a="1"/>
  <c r="B99" i="9" s="1"/>
  <c r="C99" i="9" s="1" a="1"/>
  <c r="C99" i="9" s="1"/>
  <c r="R98" i="9" a="1"/>
  <c r="R98" i="9" s="1"/>
  <c r="Q98" i="9" a="1"/>
  <c r="Q98" i="9" s="1"/>
  <c r="I98" i="9" a="1"/>
  <c r="I98" i="9" s="1"/>
  <c r="H98" i="9" a="1"/>
  <c r="H98" i="9" s="1"/>
  <c r="E98" i="9"/>
  <c r="D98" i="9"/>
  <c r="S98" i="9" s="1" a="1"/>
  <c r="S98" i="9" s="1"/>
  <c r="C98" i="9" a="1"/>
  <c r="C98" i="9"/>
  <c r="B98" i="9" a="1"/>
  <c r="B98" i="9" s="1"/>
  <c r="V96" i="9"/>
  <c r="U96" i="9"/>
  <c r="T96" i="9"/>
  <c r="S96" i="9"/>
  <c r="R96" i="9"/>
  <c r="Q96" i="9"/>
  <c r="P96" i="9"/>
  <c r="O96" i="9"/>
  <c r="N96" i="9"/>
  <c r="M96" i="9"/>
  <c r="L96" i="9"/>
  <c r="K96" i="9"/>
  <c r="J96" i="9"/>
  <c r="I96" i="9"/>
  <c r="H96" i="9"/>
  <c r="G96" i="9"/>
  <c r="F96" i="9"/>
  <c r="G93" i="9"/>
  <c r="F93" i="9"/>
  <c r="T93" i="9" s="1" a="1"/>
  <c r="T93" i="9" s="1"/>
  <c r="E93" i="9"/>
  <c r="D93" i="9"/>
  <c r="H93" i="9" s="1" a="1"/>
  <c r="H93" i="9" s="1"/>
  <c r="B93" i="9" a="1"/>
  <c r="B93" i="9"/>
  <c r="G92" i="9"/>
  <c r="F92" i="9"/>
  <c r="E92" i="9"/>
  <c r="D92" i="9"/>
  <c r="B92" i="9" a="1"/>
  <c r="B92" i="9"/>
  <c r="X90" i="9"/>
  <c r="W90" i="9"/>
  <c r="V90" i="9"/>
  <c r="U90" i="9"/>
  <c r="T90" i="9"/>
  <c r="S90" i="9"/>
  <c r="R90" i="9"/>
  <c r="Q90" i="9"/>
  <c r="P90" i="9"/>
  <c r="O90" i="9"/>
  <c r="N90" i="9"/>
  <c r="M90" i="9"/>
  <c r="L90" i="9"/>
  <c r="K90" i="9"/>
  <c r="J90" i="9"/>
  <c r="I90" i="9"/>
  <c r="H90" i="9"/>
  <c r="E32" i="9"/>
  <c r="E2" i="9"/>
  <c r="H68" i="8"/>
  <c r="F68" i="8" a="1"/>
  <c r="F68" i="8" s="1"/>
  <c r="E68" i="8"/>
  <c r="C68" i="8"/>
  <c r="B68" i="8" a="1"/>
  <c r="B68" i="8" s="1"/>
  <c r="I67" i="8"/>
  <c r="H67" i="8"/>
  <c r="F67" i="8" a="1"/>
  <c r="F67" i="8"/>
  <c r="E67" i="8"/>
  <c r="B67" i="8" a="1"/>
  <c r="B67" i="8"/>
  <c r="J66" i="8"/>
  <c r="H66" i="8"/>
  <c r="E66" i="8"/>
  <c r="C66" i="8"/>
  <c r="B66" i="8" a="1"/>
  <c r="B66" i="8" s="1"/>
  <c r="I65" i="8"/>
  <c r="H65" i="8"/>
  <c r="E65" i="8"/>
  <c r="C65" i="8"/>
  <c r="B65" i="8" a="1"/>
  <c r="B65" i="8" s="1"/>
  <c r="H64" i="8"/>
  <c r="F64" i="8" a="1"/>
  <c r="F64" i="8"/>
  <c r="E64" i="8"/>
  <c r="C64" i="8"/>
  <c r="B64" i="8" a="1"/>
  <c r="B64" i="8"/>
  <c r="I63" i="8"/>
  <c r="H63" i="8"/>
  <c r="F63" i="8" a="1"/>
  <c r="F63" i="8"/>
  <c r="E63" i="8"/>
  <c r="C63" i="8"/>
  <c r="B63" i="8" a="1"/>
  <c r="B63" i="8" s="1"/>
  <c r="J62" i="8"/>
  <c r="H62" i="8"/>
  <c r="F62" i="8" a="1"/>
  <c r="F62" i="8" s="1"/>
  <c r="E62" i="8"/>
  <c r="C62" i="8"/>
  <c r="B62" i="8" a="1"/>
  <c r="B62" i="8"/>
  <c r="J61" i="8"/>
  <c r="H61" i="8"/>
  <c r="E61" i="8"/>
  <c r="C61" i="8"/>
  <c r="B61" i="8" a="1"/>
  <c r="B61" i="8" s="1"/>
  <c r="H60" i="8"/>
  <c r="F60" i="8" a="1"/>
  <c r="F60" i="8" s="1"/>
  <c r="E60" i="8"/>
  <c r="C60" i="8"/>
  <c r="I60" i="8" s="1"/>
  <c r="B60" i="8" a="1"/>
  <c r="B60" i="8"/>
  <c r="I59" i="8"/>
  <c r="H59" i="8"/>
  <c r="F59" i="8" a="1"/>
  <c r="F59" i="8" s="1"/>
  <c r="E59" i="8"/>
  <c r="C59" i="8"/>
  <c r="B59" i="8" a="1"/>
  <c r="B59" i="8" s="1"/>
  <c r="J58" i="8"/>
  <c r="H58" i="8"/>
  <c r="F58" i="8"/>
  <c r="E58" i="8"/>
  <c r="C58" i="8"/>
  <c r="F58" i="8" s="1" a="1"/>
  <c r="B58" i="8" a="1"/>
  <c r="B58" i="8" s="1"/>
  <c r="J57" i="8"/>
  <c r="H57" i="8"/>
  <c r="E57" i="8"/>
  <c r="C57" i="8"/>
  <c r="B57" i="8" a="1"/>
  <c r="B57" i="8"/>
  <c r="I56" i="8"/>
  <c r="H56" i="8"/>
  <c r="F56" i="8" a="1"/>
  <c r="F56" i="8" s="1"/>
  <c r="E56" i="8"/>
  <c r="C56" i="8"/>
  <c r="B56" i="8" a="1"/>
  <c r="B56" i="8"/>
  <c r="H55" i="8"/>
  <c r="E55" i="8"/>
  <c r="C55" i="8"/>
  <c r="B55" i="8" a="1"/>
  <c r="B55" i="8"/>
  <c r="J54" i="8"/>
  <c r="I54" i="8"/>
  <c r="H54" i="8"/>
  <c r="Y54" i="8" s="1" a="1"/>
  <c r="Y54" i="8" s="1"/>
  <c r="F54" i="8" a="1"/>
  <c r="F54" i="8" s="1"/>
  <c r="E54" i="8"/>
  <c r="C54" i="8"/>
  <c r="B54" i="8" a="1"/>
  <c r="B54" i="8" s="1"/>
  <c r="J53" i="8"/>
  <c r="H53" i="8"/>
  <c r="E53" i="8"/>
  <c r="C53" i="8"/>
  <c r="B53" i="8" a="1"/>
  <c r="B53" i="8"/>
  <c r="H52" i="8"/>
  <c r="E52" i="8"/>
  <c r="C52" i="8"/>
  <c r="F52" i="8" s="1" a="1"/>
  <c r="F52" i="8" s="1"/>
  <c r="B52" i="8" a="1"/>
  <c r="B52" i="8" s="1"/>
  <c r="H51" i="8"/>
  <c r="F51" i="8" a="1"/>
  <c r="F51" i="8" s="1"/>
  <c r="E51" i="8"/>
  <c r="C51" i="8"/>
  <c r="B51" i="8" a="1"/>
  <c r="B51" i="8"/>
  <c r="J50" i="8"/>
  <c r="H50" i="8"/>
  <c r="E50" i="8"/>
  <c r="C50" i="8"/>
  <c r="I50" i="8" s="1"/>
  <c r="Q50" i="8" s="1" a="1"/>
  <c r="Q50" i="8" s="1"/>
  <c r="B50" i="8" a="1"/>
  <c r="B50" i="8"/>
  <c r="AA49" i="8" a="1"/>
  <c r="AA49" i="8"/>
  <c r="V49" i="8" a="1"/>
  <c r="V49" i="8" s="1"/>
  <c r="T49" i="8" a="1"/>
  <c r="T49" i="8" s="1"/>
  <c r="S49" i="8"/>
  <c r="O49" i="8" a="1"/>
  <c r="O49" i="8" s="1"/>
  <c r="N49" i="8" a="1"/>
  <c r="N49" i="8" s="1"/>
  <c r="M49" i="8" a="1"/>
  <c r="M49" i="8" s="1"/>
  <c r="K49" i="8" a="1"/>
  <c r="K49" i="8" s="1"/>
  <c r="J49" i="8"/>
  <c r="H49" i="8"/>
  <c r="S49" i="8" s="1" a="1"/>
  <c r="F49" i="8" a="1"/>
  <c r="F49" i="8" s="1"/>
  <c r="E49" i="8"/>
  <c r="C49" i="8"/>
  <c r="I49" i="8" s="1"/>
  <c r="B49" i="8" a="1"/>
  <c r="B49" i="8" s="1"/>
  <c r="I48" i="8"/>
  <c r="H48" i="8"/>
  <c r="F48" i="8" a="1"/>
  <c r="F48" i="8"/>
  <c r="E48" i="8"/>
  <c r="C48" i="8"/>
  <c r="B48" i="8" a="1"/>
  <c r="B48" i="8"/>
  <c r="H47" i="8"/>
  <c r="E47" i="8"/>
  <c r="C47" i="8"/>
  <c r="B47" i="8" a="1"/>
  <c r="B47" i="8" s="1"/>
  <c r="Z46" i="8" a="1"/>
  <c r="Z46" i="8" s="1"/>
  <c r="P46" i="8" a="1"/>
  <c r="P46" i="8" s="1"/>
  <c r="L46" i="8" a="1"/>
  <c r="L46" i="8" s="1"/>
  <c r="J46" i="8"/>
  <c r="I46" i="8"/>
  <c r="H46" i="8"/>
  <c r="T46" i="8" s="1" a="1"/>
  <c r="T46" i="8" s="1"/>
  <c r="F46" i="8" a="1"/>
  <c r="F46" i="8" s="1"/>
  <c r="E46" i="8"/>
  <c r="C46" i="8"/>
  <c r="AA46" i="8" s="1" a="1"/>
  <c r="AA46" i="8" s="1"/>
  <c r="B46" i="8" a="1"/>
  <c r="B46" i="8"/>
  <c r="J45" i="8"/>
  <c r="H45" i="8"/>
  <c r="E45" i="8"/>
  <c r="C45" i="8"/>
  <c r="B45" i="8" a="1"/>
  <c r="B45" i="8" s="1"/>
  <c r="H44" i="8"/>
  <c r="E44" i="8"/>
  <c r="C44" i="8"/>
  <c r="B44" i="8" a="1"/>
  <c r="B44" i="8" s="1"/>
  <c r="I43" i="8"/>
  <c r="H43" i="8"/>
  <c r="F43" i="8" a="1"/>
  <c r="F43" i="8" s="1"/>
  <c r="E43" i="8"/>
  <c r="C43" i="8"/>
  <c r="B43" i="8" a="1"/>
  <c r="B43" i="8" s="1"/>
  <c r="X42" i="8" a="1"/>
  <c r="X42" i="8" s="1"/>
  <c r="S42" i="8" a="1"/>
  <c r="S42" i="8" s="1"/>
  <c r="N42" i="8" a="1"/>
  <c r="N42" i="8" s="1"/>
  <c r="J42" i="8"/>
  <c r="I42" i="8"/>
  <c r="Z42" i="8" s="1" a="1"/>
  <c r="Z42" i="8" s="1"/>
  <c r="H42" i="8"/>
  <c r="F42" i="8" a="1"/>
  <c r="F42" i="8" s="1"/>
  <c r="E42" i="8"/>
  <c r="C42" i="8"/>
  <c r="B42" i="8" a="1"/>
  <c r="B42" i="8" s="1"/>
  <c r="AA41" i="8" a="1"/>
  <c r="AA41" i="8" s="1"/>
  <c r="V41" i="8" a="1"/>
  <c r="V41" i="8" s="1"/>
  <c r="N41" i="8" a="1"/>
  <c r="N41" i="8" s="1"/>
  <c r="J41" i="8"/>
  <c r="I41" i="8"/>
  <c r="M41" i="8" s="1" a="1"/>
  <c r="M41" i="8" s="1"/>
  <c r="H41" i="8"/>
  <c r="F41" i="8" a="1"/>
  <c r="F41" i="8" s="1"/>
  <c r="E41" i="8"/>
  <c r="C41" i="8"/>
  <c r="Y41" i="8" s="1" a="1"/>
  <c r="Y41" i="8" s="1"/>
  <c r="B41" i="8" a="1"/>
  <c r="B41" i="8"/>
  <c r="I40" i="8"/>
  <c r="H40" i="8"/>
  <c r="F40" i="8" a="1"/>
  <c r="F40" i="8" s="1"/>
  <c r="E40" i="8"/>
  <c r="C40" i="8"/>
  <c r="B40" i="8" a="1"/>
  <c r="B40" i="8"/>
  <c r="H39" i="8"/>
  <c r="E39" i="8"/>
  <c r="C39" i="8"/>
  <c r="B39" i="8" a="1"/>
  <c r="B39" i="8" s="1"/>
  <c r="J38" i="8"/>
  <c r="H38" i="8"/>
  <c r="F38" i="8" a="1"/>
  <c r="F38" i="8"/>
  <c r="E38" i="8"/>
  <c r="C38" i="8"/>
  <c r="B38" i="8" a="1"/>
  <c r="B38" i="8" s="1"/>
  <c r="N37" i="8" a="1"/>
  <c r="N37" i="8" s="1"/>
  <c r="M37" i="8" a="1"/>
  <c r="M37" i="8" s="1"/>
  <c r="J37" i="8"/>
  <c r="I37" i="8"/>
  <c r="V37" i="8" s="1" a="1"/>
  <c r="V37" i="8" s="1"/>
  <c r="H37" i="8"/>
  <c r="T37" i="8" s="1" a="1"/>
  <c r="T37" i="8" s="1"/>
  <c r="F37" i="8" a="1"/>
  <c r="F37" i="8"/>
  <c r="E37" i="8"/>
  <c r="C37" i="8"/>
  <c r="AA37" i="8" s="1" a="1"/>
  <c r="AA37" i="8" s="1"/>
  <c r="B37" i="8" a="1"/>
  <c r="B37" i="8"/>
  <c r="F32" i="8"/>
  <c r="E32" i="8"/>
  <c r="D32" i="8"/>
  <c r="B32" i="8"/>
  <c r="F31" i="8"/>
  <c r="E31" i="8"/>
  <c r="D31" i="8"/>
  <c r="B31" i="8"/>
  <c r="F30" i="8"/>
  <c r="E30" i="8"/>
  <c r="D30" i="8"/>
  <c r="B30" i="8"/>
  <c r="F29" i="8"/>
  <c r="E29" i="8"/>
  <c r="D29" i="8"/>
  <c r="B29" i="8"/>
  <c r="E2" i="8"/>
  <c r="I135" i="10"/>
  <c r="H135" i="10"/>
  <c r="F135" i="10"/>
  <c r="E135" i="10"/>
  <c r="C135" i="10"/>
  <c r="B135" i="10" a="1"/>
  <c r="B135" i="10" s="1"/>
  <c r="W134" i="10" a="1"/>
  <c r="W134" i="10" s="1"/>
  <c r="Q134" i="10" a="1"/>
  <c r="Q134" i="10" s="1"/>
  <c r="I134" i="10"/>
  <c r="M134" i="10" s="1" a="1"/>
  <c r="M134" i="10" s="1"/>
  <c r="H134" i="10"/>
  <c r="F134" i="10"/>
  <c r="E134" i="10"/>
  <c r="C134" i="10"/>
  <c r="B134" i="10" a="1"/>
  <c r="B134" i="10"/>
  <c r="H133" i="10"/>
  <c r="V133" i="10" s="1" a="1"/>
  <c r="V133" i="10" s="1"/>
  <c r="F133" i="10"/>
  <c r="E133" i="10"/>
  <c r="C133" i="10"/>
  <c r="B133" i="10" a="1"/>
  <c r="B133" i="10"/>
  <c r="I133" i="10" s="1"/>
  <c r="H132" i="10"/>
  <c r="E132" i="10"/>
  <c r="C132" i="10"/>
  <c r="O132" i="10" s="1" a="1"/>
  <c r="O132" i="10" s="1"/>
  <c r="B132" i="10" a="1"/>
  <c r="B132" i="10" s="1"/>
  <c r="I132" i="10" s="1"/>
  <c r="H131" i="10"/>
  <c r="E131" i="10"/>
  <c r="C131" i="10"/>
  <c r="B131" i="10" a="1"/>
  <c r="B131" i="10"/>
  <c r="I131" i="10" s="1"/>
  <c r="S131" i="10" s="1" a="1"/>
  <c r="S131" i="10" s="1"/>
  <c r="Y130" i="10" a="1"/>
  <c r="Y130" i="10" s="1"/>
  <c r="Q130" i="10" a="1"/>
  <c r="Q130" i="10" s="1"/>
  <c r="P130" i="10" a="1"/>
  <c r="P130" i="10" s="1"/>
  <c r="I130" i="10"/>
  <c r="H130" i="10"/>
  <c r="F130" i="10"/>
  <c r="E130" i="10"/>
  <c r="C130" i="10"/>
  <c r="B130" i="10" a="1"/>
  <c r="B130" i="10" s="1"/>
  <c r="O129" i="10" a="1"/>
  <c r="O129" i="10" s="1"/>
  <c r="I129" i="10"/>
  <c r="H129" i="10"/>
  <c r="F129" i="10"/>
  <c r="E129" i="10"/>
  <c r="C129" i="10"/>
  <c r="P129" i="10" s="1" a="1"/>
  <c r="P129" i="10" s="1"/>
  <c r="B129" i="10" a="1"/>
  <c r="B129" i="10"/>
  <c r="Z128" i="10" a="1"/>
  <c r="Z128" i="10" s="1"/>
  <c r="Y128" i="10" a="1"/>
  <c r="Y128" i="10"/>
  <c r="V128" i="10" a="1"/>
  <c r="V128" i="10" s="1"/>
  <c r="R128" i="10" a="1"/>
  <c r="R128" i="10"/>
  <c r="M128" i="10" a="1"/>
  <c r="M128" i="10" s="1"/>
  <c r="I128" i="10"/>
  <c r="Q128" i="10" s="1" a="1"/>
  <c r="Q128" i="10" s="1"/>
  <c r="H128" i="10"/>
  <c r="F128" i="10"/>
  <c r="E128" i="10"/>
  <c r="C128" i="10"/>
  <c r="W128" i="10" s="1" a="1"/>
  <c r="W128" i="10" s="1"/>
  <c r="B128" i="10" a="1"/>
  <c r="B128" i="10"/>
  <c r="Q127" i="10" a="1"/>
  <c r="Q127" i="10" s="1"/>
  <c r="P127" i="10" a="1"/>
  <c r="P127" i="10" s="1"/>
  <c r="I127" i="10"/>
  <c r="T127" i="10" s="1" a="1"/>
  <c r="T127" i="10" s="1"/>
  <c r="H127" i="10"/>
  <c r="F127" i="10"/>
  <c r="E127" i="10"/>
  <c r="C127" i="10"/>
  <c r="B127" i="10" a="1"/>
  <c r="B127" i="10"/>
  <c r="Z126" i="10" a="1"/>
  <c r="Z126" i="10" s="1"/>
  <c r="H126" i="10"/>
  <c r="E126" i="10"/>
  <c r="C126" i="10"/>
  <c r="N126" i="10" s="1" a="1"/>
  <c r="N126" i="10" s="1"/>
  <c r="B126" i="10" a="1"/>
  <c r="B126" i="10" s="1"/>
  <c r="I126" i="10" s="1"/>
  <c r="H125" i="10"/>
  <c r="E125" i="10"/>
  <c r="C125" i="10"/>
  <c r="B125" i="10" a="1"/>
  <c r="B125" i="10" s="1"/>
  <c r="I125" i="10" s="1"/>
  <c r="Q125" i="10" s="1" a="1"/>
  <c r="Q125" i="10" s="1"/>
  <c r="H124" i="10"/>
  <c r="E124" i="10"/>
  <c r="C124" i="10"/>
  <c r="P124" i="10" s="1" a="1"/>
  <c r="P124" i="10" s="1"/>
  <c r="B124" i="10" a="1"/>
  <c r="B124" i="10" s="1"/>
  <c r="I124" i="10" s="1"/>
  <c r="T123" i="10" a="1"/>
  <c r="T123" i="10"/>
  <c r="S123" i="10" a="1"/>
  <c r="S123" i="10" s="1"/>
  <c r="L123" i="10" a="1"/>
  <c r="L123" i="10" s="1"/>
  <c r="K123" i="10" a="1"/>
  <c r="K123" i="10" s="1"/>
  <c r="H123" i="10"/>
  <c r="F123" i="10"/>
  <c r="E123" i="10"/>
  <c r="C123" i="10"/>
  <c r="N123" i="10" s="1" a="1"/>
  <c r="N123" i="10" s="1"/>
  <c r="B123" i="10" a="1"/>
  <c r="B123" i="10"/>
  <c r="I123" i="10" s="1"/>
  <c r="Y122" i="10" a="1"/>
  <c r="Y122" i="10" s="1"/>
  <c r="U122" i="10" a="1"/>
  <c r="U122" i="10" s="1"/>
  <c r="P122" i="10" a="1"/>
  <c r="P122" i="10"/>
  <c r="I122" i="10"/>
  <c r="H122" i="10"/>
  <c r="F122" i="10"/>
  <c r="E122" i="10"/>
  <c r="C122" i="10"/>
  <c r="W122" i="10" s="1" a="1"/>
  <c r="W122" i="10" s="1"/>
  <c r="B122" i="10" a="1"/>
  <c r="B122" i="10" s="1"/>
  <c r="O121" i="10" a="1"/>
  <c r="O121" i="10" s="1"/>
  <c r="I121" i="10"/>
  <c r="H121" i="10"/>
  <c r="E121" i="10"/>
  <c r="C121" i="10"/>
  <c r="Q121" i="10" s="1" a="1"/>
  <c r="Q121" i="10" s="1"/>
  <c r="B121" i="10" a="1"/>
  <c r="B121" i="10"/>
  <c r="X120" i="10" a="1"/>
  <c r="X120" i="10" s="1"/>
  <c r="N120" i="10" a="1"/>
  <c r="N120" i="10" s="1"/>
  <c r="I120" i="10"/>
  <c r="V120" i="10" s="1" a="1"/>
  <c r="V120" i="10" s="1"/>
  <c r="H120" i="10"/>
  <c r="F120" i="10"/>
  <c r="E120" i="10"/>
  <c r="C120" i="10"/>
  <c r="B120" i="10" a="1"/>
  <c r="B120" i="10"/>
  <c r="H116" i="10"/>
  <c r="E116" i="10"/>
  <c r="C116" i="10"/>
  <c r="B116" i="10" a="1"/>
  <c r="B116" i="10"/>
  <c r="H115" i="10"/>
  <c r="F115" i="10" a="1"/>
  <c r="F115" i="10" s="1"/>
  <c r="E115" i="10"/>
  <c r="C115" i="10"/>
  <c r="B115" i="10" a="1"/>
  <c r="B115" i="10" s="1"/>
  <c r="H114" i="10"/>
  <c r="F114" i="10" a="1"/>
  <c r="F114" i="10"/>
  <c r="E114" i="10"/>
  <c r="C114" i="10"/>
  <c r="B114" i="10" a="1"/>
  <c r="B114" i="10"/>
  <c r="I114" i="10" s="1" a="1"/>
  <c r="I114" i="10" s="1"/>
  <c r="I113" i="10"/>
  <c r="H113" i="10"/>
  <c r="E113" i="10"/>
  <c r="C113" i="10"/>
  <c r="B113" i="10" a="1"/>
  <c r="B113" i="10" s="1"/>
  <c r="I113" i="10" s="1" a="1"/>
  <c r="H112" i="10"/>
  <c r="F112" i="10" a="1"/>
  <c r="F112" i="10" s="1"/>
  <c r="E112" i="10"/>
  <c r="C112" i="10"/>
  <c r="B112" i="10" a="1"/>
  <c r="B112" i="10" s="1"/>
  <c r="H111" i="10"/>
  <c r="E111" i="10"/>
  <c r="C111" i="10"/>
  <c r="B111" i="10" a="1"/>
  <c r="B111" i="10"/>
  <c r="U110" i="10" a="1"/>
  <c r="U110" i="10" s="1"/>
  <c r="I110" i="10" a="1"/>
  <c r="I110" i="10" s="1"/>
  <c r="Y110" i="10" s="1" a="1"/>
  <c r="Y110" i="10" s="1"/>
  <c r="H110" i="10"/>
  <c r="F110" i="10" a="1"/>
  <c r="F110" i="10"/>
  <c r="Z110" i="10" s="1" a="1"/>
  <c r="Z110" i="10" s="1"/>
  <c r="E110" i="10"/>
  <c r="C110" i="10"/>
  <c r="B110" i="10" a="1"/>
  <c r="B110" i="10"/>
  <c r="H109" i="10"/>
  <c r="F109" i="10" a="1"/>
  <c r="F109" i="10" s="1"/>
  <c r="E109" i="10"/>
  <c r="C109" i="10"/>
  <c r="B109" i="10" a="1"/>
  <c r="B109" i="10"/>
  <c r="I109" i="10" s="1" a="1"/>
  <c r="I109" i="10" s="1"/>
  <c r="H108" i="10"/>
  <c r="E108" i="10"/>
  <c r="C108" i="10"/>
  <c r="B108" i="10" a="1"/>
  <c r="B108" i="10" s="1"/>
  <c r="H107" i="10"/>
  <c r="F107" i="10" a="1"/>
  <c r="F107" i="10" s="1"/>
  <c r="E107" i="10"/>
  <c r="C107" i="10"/>
  <c r="B107" i="10" a="1"/>
  <c r="B107" i="10" s="1"/>
  <c r="H106" i="10"/>
  <c r="F106" i="10" a="1"/>
  <c r="F106" i="10"/>
  <c r="E106" i="10"/>
  <c r="C106" i="10"/>
  <c r="B106" i="10" a="1"/>
  <c r="B106" i="10"/>
  <c r="I106" i="10" s="1" a="1"/>
  <c r="I106" i="10" s="1"/>
  <c r="H105" i="10"/>
  <c r="E105" i="10"/>
  <c r="C105" i="10"/>
  <c r="B105" i="10" a="1"/>
  <c r="B105" i="10" s="1"/>
  <c r="I105" i="10" s="1" a="1"/>
  <c r="I105" i="10" s="1"/>
  <c r="H104" i="10"/>
  <c r="F104" i="10" a="1"/>
  <c r="F104" i="10" s="1"/>
  <c r="E104" i="10"/>
  <c r="C104" i="10"/>
  <c r="B104" i="10" a="1"/>
  <c r="B104" i="10" s="1"/>
  <c r="H103" i="10"/>
  <c r="E103" i="10"/>
  <c r="C103" i="10"/>
  <c r="B103" i="10" a="1"/>
  <c r="B103" i="10"/>
  <c r="I102" i="10" a="1"/>
  <c r="I102" i="10" s="1"/>
  <c r="H102" i="10"/>
  <c r="E102" i="10"/>
  <c r="C102" i="10"/>
  <c r="B102" i="10" a="1"/>
  <c r="B102" i="10"/>
  <c r="H101" i="10"/>
  <c r="F101" i="10" a="1"/>
  <c r="F101" i="10"/>
  <c r="E101" i="10"/>
  <c r="C101" i="10"/>
  <c r="B101" i="10" a="1"/>
  <c r="B101" i="10"/>
  <c r="I101" i="10" s="1" a="1"/>
  <c r="I101" i="10" s="1"/>
  <c r="H100" i="10"/>
  <c r="E100" i="10"/>
  <c r="C100" i="10"/>
  <c r="B100" i="10" a="1"/>
  <c r="B100" i="10"/>
  <c r="H99" i="10"/>
  <c r="E99" i="10"/>
  <c r="C99" i="10"/>
  <c r="B99" i="10" a="1"/>
  <c r="B99" i="10" s="1"/>
  <c r="H98" i="10"/>
  <c r="F98" i="10" a="1"/>
  <c r="F98" i="10"/>
  <c r="W98" i="10" s="1" a="1"/>
  <c r="W98" i="10" s="1"/>
  <c r="E98" i="10"/>
  <c r="C98" i="10"/>
  <c r="B98" i="10" a="1"/>
  <c r="B98" i="10" s="1"/>
  <c r="I98" i="10" s="1" a="1"/>
  <c r="I98" i="10" s="1"/>
  <c r="K98" i="10" s="1" a="1"/>
  <c r="K98" i="10" s="1"/>
  <c r="I97" i="10" a="1"/>
  <c r="I97" i="10" s="1"/>
  <c r="H97" i="10"/>
  <c r="E97" i="10"/>
  <c r="C97" i="10"/>
  <c r="B97" i="10" a="1"/>
  <c r="B97" i="10" s="1"/>
  <c r="H96" i="10"/>
  <c r="F96" i="10" a="1"/>
  <c r="F96" i="10" s="1"/>
  <c r="E96" i="10"/>
  <c r="C96" i="10"/>
  <c r="B96" i="10" a="1"/>
  <c r="B96" i="10" s="1"/>
  <c r="H95" i="10"/>
  <c r="F95" i="10" a="1"/>
  <c r="F95" i="10" s="1"/>
  <c r="E95" i="10"/>
  <c r="C95" i="10"/>
  <c r="B95" i="10" a="1"/>
  <c r="B95" i="10" s="1"/>
  <c r="H94" i="10"/>
  <c r="E94" i="10"/>
  <c r="C94" i="10"/>
  <c r="B94" i="10" a="1"/>
  <c r="B94" i="10"/>
  <c r="I94" i="10" s="1" a="1"/>
  <c r="I94" i="10" s="1"/>
  <c r="I93" i="10" a="1"/>
  <c r="I93" i="10" s="1"/>
  <c r="O93" i="10" s="1" a="1"/>
  <c r="O93" i="10" s="1"/>
  <c r="H93" i="10"/>
  <c r="F93" i="10" a="1"/>
  <c r="F93" i="10"/>
  <c r="E93" i="10"/>
  <c r="C93" i="10"/>
  <c r="B93" i="10" a="1"/>
  <c r="B93" i="10"/>
  <c r="H92" i="10"/>
  <c r="E92" i="10"/>
  <c r="C92" i="10"/>
  <c r="B92" i="10" a="1"/>
  <c r="B92" i="10" s="1"/>
  <c r="H91" i="10"/>
  <c r="E91" i="10"/>
  <c r="C91" i="10"/>
  <c r="B91" i="10" a="1"/>
  <c r="B91" i="10" s="1"/>
  <c r="H90" i="10"/>
  <c r="F90" i="10" a="1"/>
  <c r="F90" i="10" s="1"/>
  <c r="E90" i="10"/>
  <c r="C90" i="10"/>
  <c r="B90" i="10" a="1"/>
  <c r="B90" i="10" s="1"/>
  <c r="I90" i="10" s="1" a="1"/>
  <c r="I90" i="10" s="1"/>
  <c r="X89" i="10" a="1"/>
  <c r="X89" i="10" s="1"/>
  <c r="Q89" i="10" a="1"/>
  <c r="Q89" i="10" s="1"/>
  <c r="M89" i="10" a="1"/>
  <c r="M89" i="10" s="1"/>
  <c r="H89" i="10"/>
  <c r="F89" i="10" a="1"/>
  <c r="F89" i="10" s="1"/>
  <c r="E89" i="10"/>
  <c r="C89" i="10"/>
  <c r="B89" i="10" a="1"/>
  <c r="B89" i="10" s="1"/>
  <c r="I89" i="10" s="1" a="1"/>
  <c r="I89" i="10" s="1"/>
  <c r="H88" i="10"/>
  <c r="E88" i="10"/>
  <c r="C88" i="10"/>
  <c r="B88" i="10" a="1"/>
  <c r="B88" i="10" s="1"/>
  <c r="H87" i="10"/>
  <c r="F87" i="10" a="1"/>
  <c r="F87" i="10" s="1"/>
  <c r="E87" i="10"/>
  <c r="C87" i="10"/>
  <c r="B87" i="10" a="1"/>
  <c r="B87" i="10" s="1"/>
  <c r="I86" i="10" a="1"/>
  <c r="I86" i="10" s="1"/>
  <c r="H86" i="10"/>
  <c r="E86" i="10"/>
  <c r="C86" i="10"/>
  <c r="B86" i="10" a="1"/>
  <c r="B86" i="10" s="1"/>
  <c r="H85" i="10"/>
  <c r="F85" i="10" a="1"/>
  <c r="F85" i="10" s="1"/>
  <c r="N85" i="10" s="1" a="1"/>
  <c r="N85" i="10" s="1"/>
  <c r="E85" i="10"/>
  <c r="C85" i="10"/>
  <c r="W85" i="10" s="1" a="1"/>
  <c r="W85" i="10" s="1"/>
  <c r="B85" i="10" a="1"/>
  <c r="B85" i="10" s="1"/>
  <c r="I85" i="10" s="1" a="1"/>
  <c r="I85" i="10" s="1"/>
  <c r="G81" i="10"/>
  <c r="F81" i="10"/>
  <c r="E81" i="10"/>
  <c r="D81" i="10"/>
  <c r="B81" i="10" a="1"/>
  <c r="B81" i="10" s="1"/>
  <c r="G80" i="10"/>
  <c r="F80" i="10"/>
  <c r="E80" i="10"/>
  <c r="D80" i="10"/>
  <c r="B80" i="10" a="1"/>
  <c r="B80" i="10" s="1"/>
  <c r="G79" i="10"/>
  <c r="I79" i="10" s="1"/>
  <c r="F79" i="10"/>
  <c r="H79" i="10" s="1" a="1"/>
  <c r="H79" i="10" s="1"/>
  <c r="E79" i="10"/>
  <c r="D79" i="10"/>
  <c r="B79" i="10" a="1"/>
  <c r="B79" i="10"/>
  <c r="G78" i="10"/>
  <c r="I78" i="10" s="1"/>
  <c r="F78" i="10"/>
  <c r="E78" i="10"/>
  <c r="D78" i="10"/>
  <c r="B78" i="10" a="1"/>
  <c r="B78" i="10" s="1"/>
  <c r="G77" i="10"/>
  <c r="F77" i="10"/>
  <c r="E77" i="10"/>
  <c r="D77" i="10"/>
  <c r="I77" i="10" s="1"/>
  <c r="B77" i="10" a="1"/>
  <c r="B77" i="10" s="1"/>
  <c r="I76" i="10"/>
  <c r="G76" i="10"/>
  <c r="F76" i="10"/>
  <c r="E76" i="10"/>
  <c r="D76" i="10"/>
  <c r="H76" i="10" s="1" a="1"/>
  <c r="H76" i="10" s="1"/>
  <c r="B76" i="10" a="1"/>
  <c r="B76" i="10" s="1"/>
  <c r="G75" i="10"/>
  <c r="F75" i="10"/>
  <c r="H75" i="10" s="1" a="1"/>
  <c r="H75" i="10" s="1"/>
  <c r="E75" i="10"/>
  <c r="D75" i="10"/>
  <c r="B75" i="10" a="1"/>
  <c r="B75" i="10" s="1"/>
  <c r="G74" i="10"/>
  <c r="F74" i="10"/>
  <c r="E74" i="10"/>
  <c r="D74" i="10"/>
  <c r="I74" i="10" s="1"/>
  <c r="B74" i="10" a="1"/>
  <c r="B74" i="10" s="1"/>
  <c r="E70" i="10"/>
  <c r="D70" i="10"/>
  <c r="C70" i="10"/>
  <c r="B70" i="10" a="1"/>
  <c r="B70" i="10" s="1"/>
  <c r="E69" i="10"/>
  <c r="D69" i="10"/>
  <c r="C69" i="10"/>
  <c r="B69" i="10" a="1"/>
  <c r="B69" i="10" s="1"/>
  <c r="F68" i="10"/>
  <c r="E68" i="10"/>
  <c r="D68" i="10"/>
  <c r="C68" i="10"/>
  <c r="B68" i="10" a="1"/>
  <c r="B68" i="10" s="1"/>
  <c r="F67" i="10"/>
  <c r="E67" i="10"/>
  <c r="J67" i="10" s="1" a="1"/>
  <c r="J67" i="10" s="1"/>
  <c r="D67" i="10"/>
  <c r="C67" i="10"/>
  <c r="Q67" i="10" s="1" a="1"/>
  <c r="Q67" i="10" s="1"/>
  <c r="B67" i="10" a="1"/>
  <c r="B67" i="10" s="1"/>
  <c r="W65" i="10"/>
  <c r="V65" i="10"/>
  <c r="U65" i="10"/>
  <c r="T65" i="10"/>
  <c r="S65" i="10"/>
  <c r="R65" i="10"/>
  <c r="Q65" i="10"/>
  <c r="P65" i="10"/>
  <c r="O65" i="10"/>
  <c r="N65" i="10"/>
  <c r="M65" i="10"/>
  <c r="L65" i="10"/>
  <c r="K65" i="10"/>
  <c r="J65" i="10"/>
  <c r="I65" i="10"/>
  <c r="H65" i="10"/>
  <c r="G65" i="10"/>
  <c r="E2" i="10"/>
  <c r="G95" i="6" a="1"/>
  <c r="G86" i="6" a="1"/>
  <c r="G79" i="6" a="1"/>
  <c r="G97" i="6" a="1"/>
  <c r="G88" i="6" a="1"/>
  <c r="G81" i="6" a="1"/>
  <c r="G99" i="6" a="1"/>
  <c r="G90" i="6" a="1"/>
  <c r="G83" i="6" a="1"/>
  <c r="G101" i="6" a="1"/>
  <c r="G92" i="6" a="1"/>
  <c r="G85" i="6" a="1"/>
  <c r="G94" i="6" a="1"/>
  <c r="G87" i="6" a="1"/>
  <c r="G96" i="6" a="1"/>
  <c r="G89" i="6" a="1"/>
  <c r="G80" i="6" a="1"/>
  <c r="G98" i="6" a="1"/>
  <c r="G91" i="6" a="1"/>
  <c r="G82" i="6" a="1"/>
  <c r="G100" i="6" a="1"/>
  <c r="G93" i="6" a="1"/>
  <c r="G84" i="6" a="1"/>
  <c r="U68" i="10" l="1" a="1"/>
  <c r="U68" i="10" s="1"/>
  <c r="G111" i="9" a="1"/>
  <c r="G111" i="9" s="1"/>
  <c r="H111" i="9" s="1"/>
  <c r="G113" i="9" a="1"/>
  <c r="G113" i="9" s="1"/>
  <c r="H113" i="9" s="1"/>
  <c r="S92" i="9" a="1"/>
  <c r="S92" i="9" s="1"/>
  <c r="N93" i="9" a="1"/>
  <c r="N93" i="9" s="1"/>
  <c r="V93" i="9" a="1"/>
  <c r="V93" i="9" s="1"/>
  <c r="W93" i="9" a="1"/>
  <c r="W93" i="9" s="1"/>
  <c r="G84" i="6"/>
  <c r="G93" i="6"/>
  <c r="G100" i="6"/>
  <c r="G82" i="6"/>
  <c r="G91" i="6"/>
  <c r="G98" i="6"/>
  <c r="G80" i="6"/>
  <c r="G89" i="6"/>
  <c r="G96" i="6"/>
  <c r="G87" i="6"/>
  <c r="G94" i="6"/>
  <c r="G85" i="6"/>
  <c r="G92" i="6"/>
  <c r="G101" i="6"/>
  <c r="G83" i="6"/>
  <c r="G90" i="6"/>
  <c r="G99" i="6"/>
  <c r="G81" i="6"/>
  <c r="G88" i="6"/>
  <c r="G97" i="6"/>
  <c r="G79" i="6"/>
  <c r="G86" i="6"/>
  <c r="G95" i="6"/>
  <c r="T68" i="10" a="1"/>
  <c r="T68" i="10" s="1"/>
  <c r="T67" i="10" a="1"/>
  <c r="T67" i="10" s="1"/>
  <c r="H68" i="10" a="1"/>
  <c r="H68" i="10" s="1"/>
  <c r="I67" i="10" a="1"/>
  <c r="I67" i="10" s="1"/>
  <c r="W68" i="10" a="1"/>
  <c r="W68" i="10" s="1"/>
  <c r="S68" i="10" a="1"/>
  <c r="S68" i="10" s="1"/>
  <c r="O68" i="10" a="1"/>
  <c r="O68" i="10" s="1"/>
  <c r="K68" i="10" a="1"/>
  <c r="K68" i="10" s="1"/>
  <c r="G68" i="10" a="1"/>
  <c r="G68" i="10" s="1"/>
  <c r="P68" i="10" a="1"/>
  <c r="P68" i="10" s="1"/>
  <c r="I68" i="10" a="1"/>
  <c r="I68" i="10" s="1"/>
  <c r="L68" i="10" a="1"/>
  <c r="L68" i="10" s="1"/>
  <c r="R68" i="10" a="1"/>
  <c r="R68" i="10" s="1"/>
  <c r="H80" i="10" a="1"/>
  <c r="H80" i="10" s="1"/>
  <c r="P101" i="10" a="1"/>
  <c r="P101" i="10" s="1"/>
  <c r="O101" i="10" a="1"/>
  <c r="O101" i="10" s="1"/>
  <c r="U101" i="10" a="1"/>
  <c r="U101" i="10" s="1"/>
  <c r="M101" i="10" a="1"/>
  <c r="M101" i="10" s="1"/>
  <c r="K101" i="10" a="1"/>
  <c r="K101" i="10" s="1"/>
  <c r="T101" i="10" a="1"/>
  <c r="T101" i="10" s="1"/>
  <c r="T90" i="10" a="1"/>
  <c r="T90" i="10" s="1"/>
  <c r="W90" i="10" a="1"/>
  <c r="W90" i="10" s="1"/>
  <c r="P90" i="10" a="1"/>
  <c r="P90" i="10" s="1"/>
  <c r="J90" i="10" a="1"/>
  <c r="J90" i="10" s="1"/>
  <c r="Y114" i="10" a="1"/>
  <c r="Y114" i="10" s="1"/>
  <c r="P114" i="10" a="1"/>
  <c r="P114" i="10" s="1"/>
  <c r="X114" i="10" a="1"/>
  <c r="X114" i="10" s="1"/>
  <c r="W114" i="10" a="1"/>
  <c r="W114" i="10" s="1"/>
  <c r="L114" i="10" a="1"/>
  <c r="L114" i="10" s="1"/>
  <c r="K114" i="10" a="1"/>
  <c r="K114" i="10" s="1"/>
  <c r="S114" i="10" a="1"/>
  <c r="S114" i="10" s="1"/>
  <c r="Q114" i="10" a="1"/>
  <c r="Q114" i="10" s="1"/>
  <c r="U89" i="10" a="1"/>
  <c r="U89" i="10" s="1"/>
  <c r="Y89" i="10" a="1"/>
  <c r="Y89" i="10" s="1"/>
  <c r="T89" i="10" a="1"/>
  <c r="T89" i="10" s="1"/>
  <c r="Y106" i="10" a="1"/>
  <c r="Y106" i="10" s="1"/>
  <c r="P106" i="10" a="1"/>
  <c r="P106" i="10" s="1"/>
  <c r="O106" i="10" a="1"/>
  <c r="O106" i="10" s="1"/>
  <c r="U109" i="10" a="1"/>
  <c r="U109" i="10" s="1"/>
  <c r="Q109" i="10" a="1"/>
  <c r="Q109" i="10" s="1"/>
  <c r="Y109" i="10" a="1"/>
  <c r="Y109" i="10" s="1"/>
  <c r="P109" i="10" a="1"/>
  <c r="P109" i="10" s="1"/>
  <c r="X109" i="10" a="1"/>
  <c r="X109" i="10" s="1"/>
  <c r="L109" i="10" a="1"/>
  <c r="L109" i="10" s="1"/>
  <c r="W67" i="10" a="1"/>
  <c r="W67" i="10" s="1"/>
  <c r="S67" i="10" a="1"/>
  <c r="S67" i="10" s="1"/>
  <c r="O67" i="10" a="1"/>
  <c r="O67" i="10" s="1"/>
  <c r="K67" i="10" a="1"/>
  <c r="K67" i="10" s="1"/>
  <c r="G67" i="10" a="1"/>
  <c r="G67" i="10" s="1"/>
  <c r="V67" i="10" a="1"/>
  <c r="V67" i="10" s="1"/>
  <c r="R67" i="10" a="1"/>
  <c r="R67" i="10" s="1"/>
  <c r="M68" i="10" a="1"/>
  <c r="M68" i="10" s="1"/>
  <c r="V68" i="10" a="1"/>
  <c r="V68" i="10" s="1"/>
  <c r="M67" i="10" a="1"/>
  <c r="M67" i="10" s="1"/>
  <c r="N68" i="10" a="1"/>
  <c r="N68" i="10" s="1"/>
  <c r="H74" i="10" a="1"/>
  <c r="H74" i="10" s="1"/>
  <c r="U67" i="10" a="1"/>
  <c r="U67" i="10" s="1"/>
  <c r="H81" i="10" a="1"/>
  <c r="H81" i="10" s="1"/>
  <c r="J85" i="10" a="1"/>
  <c r="J85" i="10" s="1"/>
  <c r="L67" i="10" a="1"/>
  <c r="L67" i="10" s="1"/>
  <c r="I75" i="10"/>
  <c r="H67" i="10" a="1"/>
  <c r="H67" i="10" s="1"/>
  <c r="I80" i="10"/>
  <c r="Y101" i="10" a="1"/>
  <c r="Y101" i="10" s="1"/>
  <c r="N67" i="10" a="1"/>
  <c r="N67" i="10" s="1"/>
  <c r="Q68" i="10" a="1"/>
  <c r="Q68" i="10" s="1"/>
  <c r="P67" i="10" a="1"/>
  <c r="P67" i="10" s="1"/>
  <c r="J68" i="10" a="1"/>
  <c r="J68" i="10" s="1"/>
  <c r="H77" i="10" a="1"/>
  <c r="H77" i="10" s="1"/>
  <c r="L89" i="10" a="1"/>
  <c r="L89" i="10" s="1"/>
  <c r="R90" i="10" a="1"/>
  <c r="R90" i="10" s="1"/>
  <c r="U94" i="10" a="1"/>
  <c r="U94" i="10" s="1"/>
  <c r="I81" i="10"/>
  <c r="S85" i="10" a="1"/>
  <c r="S85" i="10" s="1"/>
  <c r="Z85" i="10" a="1"/>
  <c r="Z85" i="10" s="1"/>
  <c r="Z89" i="10" a="1"/>
  <c r="Z89" i="10" s="1"/>
  <c r="O90" i="10" a="1"/>
  <c r="O90" i="10" s="1"/>
  <c r="V90" i="10" a="1"/>
  <c r="V90" i="10" s="1"/>
  <c r="F91" i="10" a="1"/>
  <c r="F91" i="10" s="1"/>
  <c r="F92" i="10" a="1"/>
  <c r="F92" i="10" s="1"/>
  <c r="W93" i="10" a="1"/>
  <c r="W93" i="10" s="1"/>
  <c r="Z98" i="10" a="1"/>
  <c r="Z98" i="10" s="1"/>
  <c r="L98" i="10" a="1"/>
  <c r="L98" i="10" s="1"/>
  <c r="U98" i="10" a="1"/>
  <c r="U98" i="10" s="1"/>
  <c r="X102" i="10" a="1"/>
  <c r="X102" i="10" s="1"/>
  <c r="T102" i="10" a="1"/>
  <c r="T102" i="10" s="1"/>
  <c r="F102" i="10" a="1"/>
  <c r="F102" i="10" s="1"/>
  <c r="P102" i="10" s="1" a="1"/>
  <c r="P102" i="10" s="1"/>
  <c r="Z102" i="10" a="1"/>
  <c r="Z102" i="10" s="1"/>
  <c r="S102" i="10" a="1"/>
  <c r="S102" i="10" s="1"/>
  <c r="M102" i="10" a="1"/>
  <c r="M102" i="10" s="1"/>
  <c r="O110" i="10" a="1"/>
  <c r="O110" i="10" s="1"/>
  <c r="U114" i="10" a="1"/>
  <c r="U114" i="10" s="1"/>
  <c r="K124" i="10" a="1"/>
  <c r="K124" i="10" s="1"/>
  <c r="X125" i="10" a="1"/>
  <c r="X125" i="10" s="1"/>
  <c r="T125" i="10" a="1"/>
  <c r="T125" i="10" s="1"/>
  <c r="P125" i="10" a="1"/>
  <c r="P125" i="10" s="1"/>
  <c r="L125" i="10" a="1"/>
  <c r="L125" i="10" s="1"/>
  <c r="F125" i="10"/>
  <c r="N125" i="10" a="1"/>
  <c r="N125" i="10" s="1"/>
  <c r="Y125" i="10" a="1"/>
  <c r="Y125" i="10" s="1"/>
  <c r="R125" i="10" a="1"/>
  <c r="R125" i="10" s="1"/>
  <c r="K125" i="10" a="1"/>
  <c r="K125" i="10" s="1"/>
  <c r="V125" i="10" a="1"/>
  <c r="V125" i="10" s="1"/>
  <c r="U125" i="10" a="1"/>
  <c r="U125" i="10" s="1"/>
  <c r="J125" i="10" a="1"/>
  <c r="J125" i="10" s="1"/>
  <c r="S125" i="10" a="1"/>
  <c r="S125" i="10" s="1"/>
  <c r="J127" i="10" a="1"/>
  <c r="J127" i="10" s="1"/>
  <c r="X93" i="10" a="1"/>
  <c r="X93" i="10" s="1"/>
  <c r="P93" i="10" a="1"/>
  <c r="P93" i="10" s="1"/>
  <c r="Y93" i="10" a="1"/>
  <c r="Y93" i="10" s="1"/>
  <c r="Z109" i="10" a="1"/>
  <c r="Z109" i="10" s="1"/>
  <c r="W125" i="10" a="1"/>
  <c r="W125" i="10" s="1"/>
  <c r="F132" i="10"/>
  <c r="Z101" i="10" a="1"/>
  <c r="Z101" i="10" s="1"/>
  <c r="U105" i="10" a="1"/>
  <c r="U105" i="10" s="1"/>
  <c r="Q105" i="10" a="1"/>
  <c r="Q105" i="10" s="1"/>
  <c r="M105" i="10" a="1"/>
  <c r="M105" i="10" s="1"/>
  <c r="X105" i="10" a="1"/>
  <c r="X105" i="10" s="1"/>
  <c r="T105" i="10" a="1"/>
  <c r="T105" i="10" s="1"/>
  <c r="P105" i="10" a="1"/>
  <c r="P105" i="10" s="1"/>
  <c r="L105" i="10" a="1"/>
  <c r="L105" i="10" s="1"/>
  <c r="F105" i="10" a="1"/>
  <c r="F105" i="10" s="1"/>
  <c r="Y105" i="10" s="1" a="1"/>
  <c r="Y105" i="10" s="1"/>
  <c r="J105" i="10" a="1"/>
  <c r="J105" i="10" s="1"/>
  <c r="V105" i="10" a="1"/>
  <c r="V105" i="10" s="1"/>
  <c r="O105" i="10" a="1"/>
  <c r="O105" i="10" s="1"/>
  <c r="N105" i="10" a="1"/>
  <c r="N105" i="10" s="1"/>
  <c r="L106" i="10" a="1"/>
  <c r="L106" i="10" s="1"/>
  <c r="X106" i="10" a="1"/>
  <c r="X106" i="10" s="1"/>
  <c r="Q106" i="10" a="1"/>
  <c r="Q106" i="10" s="1"/>
  <c r="K106" i="10" a="1"/>
  <c r="K106" i="10" s="1"/>
  <c r="W106" i="10" a="1"/>
  <c r="W106" i="10" s="1"/>
  <c r="S106" i="10" a="1"/>
  <c r="S106" i="10" s="1"/>
  <c r="S110" i="10" a="1"/>
  <c r="S110" i="10" s="1"/>
  <c r="F111" i="10" a="1"/>
  <c r="F111" i="10" s="1"/>
  <c r="Z121" i="10" a="1"/>
  <c r="Z121" i="10" s="1"/>
  <c r="V121" i="10" a="1"/>
  <c r="V121" i="10" s="1"/>
  <c r="R121" i="10" a="1"/>
  <c r="R121" i="10" s="1"/>
  <c r="N121" i="10" a="1"/>
  <c r="N121" i="10" s="1"/>
  <c r="P121" i="10" a="1"/>
  <c r="P121" i="10" s="1"/>
  <c r="T121" i="10" a="1"/>
  <c r="T121" i="10" s="1"/>
  <c r="M121" i="10" a="1"/>
  <c r="M121" i="10" s="1"/>
  <c r="F121" i="10"/>
  <c r="X121" i="10" a="1"/>
  <c r="X121" i="10" s="1"/>
  <c r="W121" i="10" a="1"/>
  <c r="W121" i="10" s="1"/>
  <c r="L121" i="10" a="1"/>
  <c r="L121" i="10" s="1"/>
  <c r="U121" i="10" a="1"/>
  <c r="U121" i="10" s="1"/>
  <c r="K121" i="10" a="1"/>
  <c r="K121" i="10" s="1"/>
  <c r="Z125" i="10" a="1"/>
  <c r="Z125" i="10" s="1"/>
  <c r="N131" i="10" a="1"/>
  <c r="N131" i="10" s="1"/>
  <c r="G32" i="8" a="1"/>
  <c r="G32" i="8" s="1"/>
  <c r="H32" i="8" s="1"/>
  <c r="O85" i="10" a="1"/>
  <c r="O85" i="10" s="1"/>
  <c r="V85" i="10" a="1"/>
  <c r="V85" i="10" s="1"/>
  <c r="F86" i="10" a="1"/>
  <c r="F86" i="10" s="1"/>
  <c r="T86" i="10" s="1" a="1"/>
  <c r="T86" i="10" s="1"/>
  <c r="W86" i="10" a="1"/>
  <c r="W86" i="10" s="1"/>
  <c r="F88" i="10" a="1"/>
  <c r="F88" i="10" s="1"/>
  <c r="W89" i="10" a="1"/>
  <c r="W89" i="10" s="1"/>
  <c r="S89" i="10" a="1"/>
  <c r="S89" i="10" s="1"/>
  <c r="O89" i="10" a="1"/>
  <c r="O89" i="10" s="1"/>
  <c r="K89" i="10" a="1"/>
  <c r="K89" i="10" s="1"/>
  <c r="K90" i="10" a="1"/>
  <c r="K90" i="10" s="1"/>
  <c r="Q93" i="10" a="1"/>
  <c r="Q93" i="10" s="1"/>
  <c r="K94" i="10" a="1"/>
  <c r="K94" i="10" s="1"/>
  <c r="P98" i="10" a="1"/>
  <c r="P98" i="10" s="1"/>
  <c r="R102" i="10" a="1"/>
  <c r="R102" i="10" s="1"/>
  <c r="Z105" i="10" a="1"/>
  <c r="Z105" i="10" s="1"/>
  <c r="T106" i="10" a="1"/>
  <c r="T106" i="10" s="1"/>
  <c r="Z120" i="10" a="1"/>
  <c r="Z120" i="10" s="1"/>
  <c r="Q120" i="10" a="1"/>
  <c r="Q120" i="10" s="1"/>
  <c r="Y120" i="10" a="1"/>
  <c r="Y120" i="10" s="1"/>
  <c r="P120" i="10" a="1"/>
  <c r="P120" i="10" s="1"/>
  <c r="T120" i="10" a="1"/>
  <c r="T120" i="10" s="1"/>
  <c r="M120" i="10" a="1"/>
  <c r="M120" i="10" s="1"/>
  <c r="L120" i="10" a="1"/>
  <c r="L120" i="10" s="1"/>
  <c r="R120" i="10" a="1"/>
  <c r="R120" i="10" s="1"/>
  <c r="J120" i="10" a="1"/>
  <c r="J120" i="10" s="1"/>
  <c r="U120" i="10" a="1"/>
  <c r="U120" i="10" s="1"/>
  <c r="S121" i="10" a="1"/>
  <c r="S121" i="10" s="1"/>
  <c r="M125" i="10" a="1"/>
  <c r="M125" i="10" s="1"/>
  <c r="Y90" i="10" a="1"/>
  <c r="Y90" i="10" s="1"/>
  <c r="U90" i="10" a="1"/>
  <c r="U90" i="10" s="1"/>
  <c r="Q90" i="10" a="1"/>
  <c r="Q90" i="10" s="1"/>
  <c r="M90" i="10" a="1"/>
  <c r="M90" i="10" s="1"/>
  <c r="X90" i="10" a="1"/>
  <c r="X90" i="10" s="1"/>
  <c r="K93" i="10" a="1"/>
  <c r="K93" i="10" s="1"/>
  <c r="T93" i="10" a="1"/>
  <c r="T93" i="10" s="1"/>
  <c r="X94" i="10" a="1"/>
  <c r="X94" i="10" s="1"/>
  <c r="T94" i="10" a="1"/>
  <c r="T94" i="10" s="1"/>
  <c r="P94" i="10" a="1"/>
  <c r="P94" i="10" s="1"/>
  <c r="L94" i="10" a="1"/>
  <c r="L94" i="10" s="1"/>
  <c r="W94" i="10" a="1"/>
  <c r="W94" i="10" s="1"/>
  <c r="R94" i="10" a="1"/>
  <c r="R94" i="10" s="1"/>
  <c r="M94" i="10" a="1"/>
  <c r="M94" i="10" s="1"/>
  <c r="F94" i="10" a="1"/>
  <c r="F94" i="10" s="1"/>
  <c r="S94" i="10" s="1" a="1"/>
  <c r="S94" i="10" s="1"/>
  <c r="N94" i="10" a="1"/>
  <c r="N94" i="10" s="1"/>
  <c r="X98" i="10" a="1"/>
  <c r="X98" i="10" s="1"/>
  <c r="F100" i="10" a="1"/>
  <c r="F100" i="10" s="1"/>
  <c r="R105" i="10" a="1"/>
  <c r="R105" i="10" s="1"/>
  <c r="T109" i="10" a="1"/>
  <c r="T109" i="10" s="1"/>
  <c r="Z114" i="10" a="1"/>
  <c r="Z114" i="10" s="1"/>
  <c r="F116" i="10" a="1"/>
  <c r="F116" i="10" s="1"/>
  <c r="Z124" i="10" a="1"/>
  <c r="Z124" i="10" s="1"/>
  <c r="V124" i="10" a="1"/>
  <c r="V124" i="10" s="1"/>
  <c r="R124" i="10" a="1"/>
  <c r="R124" i="10" s="1"/>
  <c r="N124" i="10" a="1"/>
  <c r="N124" i="10" s="1"/>
  <c r="J124" i="10" a="1"/>
  <c r="J124" i="10" s="1"/>
  <c r="Y124" i="10" a="1"/>
  <c r="Y124" i="10" s="1"/>
  <c r="U124" i="10" a="1"/>
  <c r="U124" i="10" s="1"/>
  <c r="Q124" i="10" a="1"/>
  <c r="Q124" i="10" s="1"/>
  <c r="M124" i="10" a="1"/>
  <c r="M124" i="10" s="1"/>
  <c r="T124" i="10" a="1"/>
  <c r="T124" i="10" s="1"/>
  <c r="F124" i="10"/>
  <c r="X124" i="10" a="1"/>
  <c r="X124" i="10" s="1"/>
  <c r="O124" i="10" a="1"/>
  <c r="O124" i="10" s="1"/>
  <c r="L124" i="10" a="1"/>
  <c r="L124" i="10" s="1"/>
  <c r="W124" i="10" a="1"/>
  <c r="W124" i="10" s="1"/>
  <c r="S124" i="10" a="1"/>
  <c r="S124" i="10" s="1"/>
  <c r="Y126" i="10" a="1"/>
  <c r="Y126" i="10" s="1"/>
  <c r="U126" i="10" a="1"/>
  <c r="U126" i="10" s="1"/>
  <c r="Q126" i="10" a="1"/>
  <c r="Q126" i="10" s="1"/>
  <c r="M126" i="10" a="1"/>
  <c r="M126" i="10" s="1"/>
  <c r="X126" i="10" a="1"/>
  <c r="X126" i="10" s="1"/>
  <c r="T126" i="10" a="1"/>
  <c r="T126" i="10" s="1"/>
  <c r="P126" i="10" a="1"/>
  <c r="P126" i="10" s="1"/>
  <c r="L126" i="10" a="1"/>
  <c r="L126" i="10" s="1"/>
  <c r="F126" i="10"/>
  <c r="R126" i="10" a="1"/>
  <c r="R126" i="10" s="1"/>
  <c r="K126" i="10" a="1"/>
  <c r="K126" i="10" s="1"/>
  <c r="J126" i="10" a="1"/>
  <c r="J126" i="10" s="1"/>
  <c r="V126" i="10" a="1"/>
  <c r="V126" i="10" s="1"/>
  <c r="O126" i="10" a="1"/>
  <c r="O126" i="10" s="1"/>
  <c r="S126" i="10" a="1"/>
  <c r="S126" i="10" s="1"/>
  <c r="H78" i="10" a="1"/>
  <c r="H78" i="10" s="1"/>
  <c r="P89" i="10" a="1"/>
  <c r="P89" i="10" s="1"/>
  <c r="L90" i="10" a="1"/>
  <c r="L90" i="10" s="1"/>
  <c r="S90" i="10" a="1"/>
  <c r="S90" i="10" s="1"/>
  <c r="Z90" i="10" a="1"/>
  <c r="Z90" i="10" s="1"/>
  <c r="Z93" i="10" a="1"/>
  <c r="Z93" i="10" s="1"/>
  <c r="V94" i="10" a="1"/>
  <c r="V94" i="10" s="1"/>
  <c r="Q98" i="10" a="1"/>
  <c r="Q98" i="10" s="1"/>
  <c r="V102" i="10" a="1"/>
  <c r="V102" i="10" s="1"/>
  <c r="U106" i="10" a="1"/>
  <c r="U106" i="10" s="1"/>
  <c r="M110" i="10" a="1"/>
  <c r="M110" i="10" s="1"/>
  <c r="V110" i="10" a="1"/>
  <c r="V110" i="10" s="1"/>
  <c r="Y121" i="10" a="1"/>
  <c r="Y121" i="10" s="1"/>
  <c r="O125" i="10" a="1"/>
  <c r="O125" i="10" s="1"/>
  <c r="W126" i="10" a="1"/>
  <c r="W126" i="10" s="1"/>
  <c r="Z129" i="10" a="1"/>
  <c r="Z129" i="10" s="1"/>
  <c r="V129" i="10" a="1"/>
  <c r="V129" i="10" s="1"/>
  <c r="R129" i="10" a="1"/>
  <c r="R129" i="10" s="1"/>
  <c r="N129" i="10" a="1"/>
  <c r="N129" i="10" s="1"/>
  <c r="J129" i="10" a="1"/>
  <c r="J129" i="10" s="1"/>
  <c r="Y129" i="10" a="1"/>
  <c r="Y129" i="10" s="1"/>
  <c r="U129" i="10" a="1"/>
  <c r="U129" i="10" s="1"/>
  <c r="Q129" i="10" a="1"/>
  <c r="Q129" i="10" s="1"/>
  <c r="M129" i="10" a="1"/>
  <c r="M129" i="10" s="1"/>
  <c r="T129" i="10" a="1"/>
  <c r="T129" i="10" s="1"/>
  <c r="L129" i="10" a="1"/>
  <c r="L129" i="10" s="1"/>
  <c r="S129" i="10" a="1"/>
  <c r="S129" i="10" s="1"/>
  <c r="K129" i="10" a="1"/>
  <c r="K129" i="10" s="1"/>
  <c r="X129" i="10" a="1"/>
  <c r="X129" i="10" s="1"/>
  <c r="W129" i="10" a="1"/>
  <c r="W129" i="10" s="1"/>
  <c r="T133" i="10" a="1"/>
  <c r="T133" i="10" s="1"/>
  <c r="N133" i="10" a="1"/>
  <c r="N133" i="10" s="1"/>
  <c r="R133" i="10" a="1"/>
  <c r="R133" i="10" s="1"/>
  <c r="Z133" i="10" a="1"/>
  <c r="Z133" i="10" s="1"/>
  <c r="Q133" i="10" a="1"/>
  <c r="Q133" i="10" s="1"/>
  <c r="X133" i="10" a="1"/>
  <c r="X133" i="10" s="1"/>
  <c r="U133" i="10" a="1"/>
  <c r="U133" i="10" s="1"/>
  <c r="L133" i="10" a="1"/>
  <c r="L133" i="10" s="1"/>
  <c r="P133" i="10" a="1"/>
  <c r="P133" i="10" s="1"/>
  <c r="M133" i="10" a="1"/>
  <c r="M133" i="10" s="1"/>
  <c r="Y133" i="10" a="1"/>
  <c r="Y133" i="10" s="1"/>
  <c r="J133" i="10" a="1"/>
  <c r="J133" i="10" s="1"/>
  <c r="Y85" i="10" a="1"/>
  <c r="Y85" i="10" s="1"/>
  <c r="U85" i="10" a="1"/>
  <c r="U85" i="10" s="1"/>
  <c r="Q85" i="10" a="1"/>
  <c r="Q85" i="10" s="1"/>
  <c r="M85" i="10" a="1"/>
  <c r="M85" i="10" s="1"/>
  <c r="X85" i="10" a="1"/>
  <c r="X85" i="10" s="1"/>
  <c r="T85" i="10" a="1"/>
  <c r="T85" i="10" s="1"/>
  <c r="P85" i="10" a="1"/>
  <c r="P85" i="10" s="1"/>
  <c r="L85" i="10" a="1"/>
  <c r="L85" i="10" s="1"/>
  <c r="K85" i="10" a="1"/>
  <c r="K85" i="10" s="1"/>
  <c r="R85" i="10" a="1"/>
  <c r="R85" i="10" s="1"/>
  <c r="U86" i="10" a="1"/>
  <c r="U86" i="10" s="1"/>
  <c r="N90" i="10" a="1"/>
  <c r="N90" i="10" s="1"/>
  <c r="L93" i="10" a="1"/>
  <c r="L93" i="10" s="1"/>
  <c r="U93" i="10" a="1"/>
  <c r="U93" i="10" s="1"/>
  <c r="O94" i="10" a="1"/>
  <c r="O94" i="10" s="1"/>
  <c r="Y94" i="10" a="1"/>
  <c r="Y94" i="10" s="1"/>
  <c r="F99" i="10" a="1"/>
  <c r="F99" i="10" s="1"/>
  <c r="W101" i="10" a="1"/>
  <c r="W101" i="10" s="1"/>
  <c r="S101" i="10" a="1"/>
  <c r="S101" i="10" s="1"/>
  <c r="X101" i="10" a="1"/>
  <c r="X101" i="10" s="1"/>
  <c r="Q101" i="10" a="1"/>
  <c r="Q101" i="10" s="1"/>
  <c r="L101" i="10" a="1"/>
  <c r="L101" i="10" s="1"/>
  <c r="K102" i="10" a="1"/>
  <c r="K102" i="10" s="1"/>
  <c r="F103" i="10" a="1"/>
  <c r="F103" i="10" s="1"/>
  <c r="S105" i="10" a="1"/>
  <c r="S105" i="10" s="1"/>
  <c r="M106" i="10" a="1"/>
  <c r="M106" i="10" s="1"/>
  <c r="W110" i="10" a="1"/>
  <c r="W110" i="10" s="1"/>
  <c r="N110" i="10" a="1"/>
  <c r="N110" i="10" s="1"/>
  <c r="J113" i="10" a="1"/>
  <c r="J113" i="10" s="1"/>
  <c r="J121" i="10" a="1"/>
  <c r="J121" i="10" s="1"/>
  <c r="U127" i="10" a="1"/>
  <c r="U127" i="10" s="1"/>
  <c r="N127" i="10" a="1"/>
  <c r="N127" i="10" s="1"/>
  <c r="M127" i="10" a="1"/>
  <c r="M127" i="10" s="1"/>
  <c r="Y127" i="10" a="1"/>
  <c r="Y127" i="10" s="1"/>
  <c r="R127" i="10" a="1"/>
  <c r="R127" i="10" s="1"/>
  <c r="L127" i="10" a="1"/>
  <c r="L127" i="10" s="1"/>
  <c r="X127" i="10" a="1"/>
  <c r="X127" i="10" s="1"/>
  <c r="V127" i="10" a="1"/>
  <c r="V127" i="10" s="1"/>
  <c r="Z127" i="10" a="1"/>
  <c r="Z127" i="10" s="1"/>
  <c r="Y98" i="10" a="1"/>
  <c r="Y98" i="10" s="1"/>
  <c r="T98" i="10" a="1"/>
  <c r="T98" i="10" s="1"/>
  <c r="O98" i="10" a="1"/>
  <c r="O98" i="10" s="1"/>
  <c r="V113" i="10" a="1"/>
  <c r="V113" i="10" s="1"/>
  <c r="R132" i="10" a="1"/>
  <c r="R132" i="10" s="1"/>
  <c r="N132" i="10" a="1"/>
  <c r="N132" i="10" s="1"/>
  <c r="J132" i="10" a="1"/>
  <c r="J132" i="10" s="1"/>
  <c r="Z132" i="10" a="1"/>
  <c r="Z132" i="10" s="1"/>
  <c r="Q132" i="10" a="1"/>
  <c r="Q132" i="10" s="1"/>
  <c r="M132" i="10" a="1"/>
  <c r="M132" i="10" s="1"/>
  <c r="U132" i="10" a="1"/>
  <c r="U132" i="10" s="1"/>
  <c r="T132" i="10" a="1"/>
  <c r="T132" i="10" s="1"/>
  <c r="S132" i="10" a="1"/>
  <c r="S132" i="10" s="1"/>
  <c r="K132" i="10" a="1"/>
  <c r="K132" i="10" s="1"/>
  <c r="Y132" i="10" a="1"/>
  <c r="Y132" i="10" s="1"/>
  <c r="P132" i="10" a="1"/>
  <c r="P132" i="10" s="1"/>
  <c r="X132" i="10" a="1"/>
  <c r="X132" i="10" s="1"/>
  <c r="L132" i="10" a="1"/>
  <c r="L132" i="10" s="1"/>
  <c r="W132" i="10" a="1"/>
  <c r="W132" i="10" s="1"/>
  <c r="V132" i="10" a="1"/>
  <c r="V132" i="10" s="1"/>
  <c r="X135" i="10" a="1"/>
  <c r="X135" i="10" s="1"/>
  <c r="S135" i="10" a="1"/>
  <c r="S135" i="10" s="1"/>
  <c r="M135" i="10" a="1"/>
  <c r="M135" i="10" s="1"/>
  <c r="Y135" i="10" a="1"/>
  <c r="Y135" i="10" s="1"/>
  <c r="T135" i="10" a="1"/>
  <c r="T135" i="10" s="1"/>
  <c r="O135" i="10" a="1"/>
  <c r="O135" i="10" s="1"/>
  <c r="P135" i="10" a="1"/>
  <c r="P135" i="10" s="1"/>
  <c r="K135" i="10" a="1"/>
  <c r="K135" i="10" s="1"/>
  <c r="U135" i="10" a="1"/>
  <c r="U135" i="10" s="1"/>
  <c r="J89" i="10" a="1"/>
  <c r="J89" i="10" s="1"/>
  <c r="N89" i="10" a="1"/>
  <c r="N89" i="10" s="1"/>
  <c r="R89" i="10" a="1"/>
  <c r="R89" i="10" s="1"/>
  <c r="V89" i="10" a="1"/>
  <c r="V89" i="10" s="1"/>
  <c r="M98" i="10" a="1"/>
  <c r="M98" i="10" s="1"/>
  <c r="S98" i="10" a="1"/>
  <c r="S98" i="10" s="1"/>
  <c r="M109" i="10" a="1"/>
  <c r="M109" i="10" s="1"/>
  <c r="J110" i="10" a="1"/>
  <c r="J110" i="10" s="1"/>
  <c r="U113" i="10" a="1"/>
  <c r="U113" i="10" s="1"/>
  <c r="Q113" i="10" a="1"/>
  <c r="Q113" i="10" s="1"/>
  <c r="M113" i="10" a="1"/>
  <c r="M113" i="10" s="1"/>
  <c r="X113" i="10" a="1"/>
  <c r="X113" i="10" s="1"/>
  <c r="T113" i="10" a="1"/>
  <c r="T113" i="10" s="1"/>
  <c r="P113" i="10" a="1"/>
  <c r="P113" i="10" s="1"/>
  <c r="L113" i="10" a="1"/>
  <c r="L113" i="10" s="1"/>
  <c r="F113" i="10" a="1"/>
  <c r="F113" i="10" s="1"/>
  <c r="Z113" i="10" s="1" a="1"/>
  <c r="Z113" i="10" s="1"/>
  <c r="K113" i="10" a="1"/>
  <c r="K113" i="10" s="1"/>
  <c r="R113" i="10" a="1"/>
  <c r="R113" i="10" s="1"/>
  <c r="M114" i="10" a="1"/>
  <c r="M114" i="10" s="1"/>
  <c r="T114" i="10" a="1"/>
  <c r="T114" i="10" s="1"/>
  <c r="Z131" i="10" a="1"/>
  <c r="Z131" i="10" s="1"/>
  <c r="R131" i="10" a="1"/>
  <c r="R131" i="10" s="1"/>
  <c r="J131" i="10" a="1"/>
  <c r="J131" i="10" s="1"/>
  <c r="J134" i="10" a="1"/>
  <c r="J134" i="10" s="1"/>
  <c r="G31" i="8" a="1"/>
  <c r="G31" i="8" s="1"/>
  <c r="H31" i="8" s="1"/>
  <c r="X134" i="10" a="1"/>
  <c r="X134" i="10" s="1"/>
  <c r="M93" i="10" a="1"/>
  <c r="M93" i="10" s="1"/>
  <c r="S93" i="10" a="1"/>
  <c r="S93" i="10" s="1"/>
  <c r="J97" i="10" a="1"/>
  <c r="J97" i="10" s="1"/>
  <c r="O97" i="10" a="1"/>
  <c r="O97" i="10" s="1"/>
  <c r="U97" i="10" a="1"/>
  <c r="U97" i="10" s="1"/>
  <c r="Z106" i="10" a="1"/>
  <c r="Z106" i="10" s="1"/>
  <c r="W109" i="10" a="1"/>
  <c r="W109" i="10" s="1"/>
  <c r="S109" i="10" a="1"/>
  <c r="S109" i="10" s="1"/>
  <c r="O109" i="10" a="1"/>
  <c r="O109" i="10" s="1"/>
  <c r="K109" i="10" a="1"/>
  <c r="K109" i="10" s="1"/>
  <c r="Q110" i="10" a="1"/>
  <c r="Q110" i="10" s="1"/>
  <c r="T122" i="10" a="1"/>
  <c r="T122" i="10" s="1"/>
  <c r="M122" i="10" a="1"/>
  <c r="M122" i="10" s="1"/>
  <c r="L122" i="10" a="1"/>
  <c r="L122" i="10" s="1"/>
  <c r="X122" i="10" a="1"/>
  <c r="X122" i="10" s="1"/>
  <c r="Q122" i="10" a="1"/>
  <c r="Q122" i="10" s="1"/>
  <c r="Y123" i="10" a="1"/>
  <c r="Y123" i="10" s="1"/>
  <c r="U123" i="10" a="1"/>
  <c r="U123" i="10" s="1"/>
  <c r="Q123" i="10" a="1"/>
  <c r="Q123" i="10" s="1"/>
  <c r="M123" i="10" a="1"/>
  <c r="M123" i="10" s="1"/>
  <c r="X123" i="10" a="1"/>
  <c r="X123" i="10" s="1"/>
  <c r="R123" i="10" a="1"/>
  <c r="R123" i="10" s="1"/>
  <c r="W123" i="10" a="1"/>
  <c r="W123" i="10" s="1"/>
  <c r="P123" i="10" a="1"/>
  <c r="P123" i="10" s="1"/>
  <c r="J123" i="10" a="1"/>
  <c r="J123" i="10" s="1"/>
  <c r="V123" i="10" a="1"/>
  <c r="V123" i="10" s="1"/>
  <c r="O123" i="10" a="1"/>
  <c r="O123" i="10" s="1"/>
  <c r="Z123" i="10" a="1"/>
  <c r="Z123" i="10" s="1"/>
  <c r="U130" i="10" a="1"/>
  <c r="U130" i="10" s="1"/>
  <c r="M130" i="10" a="1"/>
  <c r="M130" i="10" s="1"/>
  <c r="T130" i="10" a="1"/>
  <c r="T130" i="10" s="1"/>
  <c r="L130" i="10" a="1"/>
  <c r="L130" i="10" s="1"/>
  <c r="K131" i="10" a="1"/>
  <c r="K131" i="10" s="1"/>
  <c r="V131" i="10" a="1"/>
  <c r="V131" i="10" s="1"/>
  <c r="L134" i="10" a="1"/>
  <c r="L134" i="10" s="1"/>
  <c r="X97" i="10" a="1"/>
  <c r="X97" i="10" s="1"/>
  <c r="T97" i="10" a="1"/>
  <c r="T97" i="10" s="1"/>
  <c r="F97" i="10" a="1"/>
  <c r="F97" i="10" s="1"/>
  <c r="M97" i="10" s="1" a="1"/>
  <c r="M97" i="10" s="1"/>
  <c r="F108" i="10" a="1"/>
  <c r="F108" i="10" s="1"/>
  <c r="X110" i="10" a="1"/>
  <c r="X110" i="10" s="1"/>
  <c r="T110" i="10" a="1"/>
  <c r="T110" i="10" s="1"/>
  <c r="P110" i="10" a="1"/>
  <c r="P110" i="10" s="1"/>
  <c r="L110" i="10" a="1"/>
  <c r="L110" i="10" s="1"/>
  <c r="K110" i="10" a="1"/>
  <c r="K110" i="10" s="1"/>
  <c r="R110" i="10" a="1"/>
  <c r="R110" i="10" s="1"/>
  <c r="O114" i="10" a="1"/>
  <c r="O114" i="10" s="1"/>
  <c r="X130" i="10" a="1"/>
  <c r="X130" i="10" s="1"/>
  <c r="J98" i="10" a="1"/>
  <c r="J98" i="10" s="1"/>
  <c r="N98" i="10" a="1"/>
  <c r="N98" i="10" s="1"/>
  <c r="R98" i="10" a="1"/>
  <c r="R98" i="10" s="1"/>
  <c r="V98" i="10" a="1"/>
  <c r="V98" i="10" s="1"/>
  <c r="J106" i="10" a="1"/>
  <c r="J106" i="10" s="1"/>
  <c r="N106" i="10" a="1"/>
  <c r="N106" i="10" s="1"/>
  <c r="R106" i="10" a="1"/>
  <c r="R106" i="10" s="1"/>
  <c r="V106" i="10" a="1"/>
  <c r="V106" i="10" s="1"/>
  <c r="J114" i="10" a="1"/>
  <c r="J114" i="10" s="1"/>
  <c r="N114" i="10" a="1"/>
  <c r="N114" i="10" s="1"/>
  <c r="R114" i="10" a="1"/>
  <c r="R114" i="10" s="1"/>
  <c r="V114" i="10" a="1"/>
  <c r="V114" i="10" s="1"/>
  <c r="W127" i="10" a="1"/>
  <c r="W127" i="10" s="1"/>
  <c r="X128" i="10" a="1"/>
  <c r="X128" i="10" s="1"/>
  <c r="T128" i="10" a="1"/>
  <c r="T128" i="10" s="1"/>
  <c r="P128" i="10" a="1"/>
  <c r="P128" i="10" s="1"/>
  <c r="L128" i="10" a="1"/>
  <c r="L128" i="10" s="1"/>
  <c r="N128" i="10" a="1"/>
  <c r="N128" i="10" s="1"/>
  <c r="U128" i="10" a="1"/>
  <c r="U128" i="10" s="1"/>
  <c r="Y131" i="10" a="1"/>
  <c r="Y131" i="10" s="1"/>
  <c r="U131" i="10" a="1"/>
  <c r="U131" i="10" s="1"/>
  <c r="Q131" i="10" a="1"/>
  <c r="Q131" i="10" s="1"/>
  <c r="M131" i="10" a="1"/>
  <c r="M131" i="10" s="1"/>
  <c r="X131" i="10" a="1"/>
  <c r="X131" i="10" s="1"/>
  <c r="T131" i="10" a="1"/>
  <c r="T131" i="10" s="1"/>
  <c r="P131" i="10" a="1"/>
  <c r="P131" i="10" s="1"/>
  <c r="L131" i="10" a="1"/>
  <c r="L131" i="10" s="1"/>
  <c r="F131" i="10"/>
  <c r="O131" i="10" a="1"/>
  <c r="O131" i="10" s="1"/>
  <c r="W131" i="10" a="1"/>
  <c r="W131" i="10" s="1"/>
  <c r="U37" i="8" a="1"/>
  <c r="U37" i="8" s="1"/>
  <c r="J93" i="10" a="1"/>
  <c r="J93" i="10" s="1"/>
  <c r="N93" i="10" a="1"/>
  <c r="N93" i="10" s="1"/>
  <c r="R93" i="10" a="1"/>
  <c r="R93" i="10" s="1"/>
  <c r="V93" i="10" a="1"/>
  <c r="V93" i="10" s="1"/>
  <c r="J101" i="10" a="1"/>
  <c r="J101" i="10" s="1"/>
  <c r="N101" i="10" a="1"/>
  <c r="N101" i="10" s="1"/>
  <c r="R101" i="10" a="1"/>
  <c r="R101" i="10" s="1"/>
  <c r="V101" i="10" a="1"/>
  <c r="V101" i="10" s="1"/>
  <c r="J109" i="10" a="1"/>
  <c r="J109" i="10" s="1"/>
  <c r="N109" i="10" a="1"/>
  <c r="N109" i="10" s="1"/>
  <c r="R109" i="10" a="1"/>
  <c r="R109" i="10" s="1"/>
  <c r="V109" i="10" a="1"/>
  <c r="V109" i="10" s="1"/>
  <c r="W120" i="10" a="1"/>
  <c r="W120" i="10" s="1"/>
  <c r="W130" i="10" a="1"/>
  <c r="W130" i="10" s="1"/>
  <c r="J128" i="10" a="1"/>
  <c r="J128" i="10" s="1"/>
  <c r="W133" i="10" a="1"/>
  <c r="W133" i="10" s="1"/>
  <c r="U134" i="10" a="1"/>
  <c r="U134" i="10" s="1"/>
  <c r="P134" i="10" a="1"/>
  <c r="P134" i="10" s="1"/>
  <c r="K134" i="10" a="1"/>
  <c r="K134" i="10" s="1"/>
  <c r="Y134" i="10" a="1"/>
  <c r="Y134" i="10" s="1"/>
  <c r="T134" i="10" a="1"/>
  <c r="T134" i="10" s="1"/>
  <c r="O134" i="10" a="1"/>
  <c r="O134" i="10" s="1"/>
  <c r="S134" i="10" a="1"/>
  <c r="S134" i="10" s="1"/>
  <c r="X37" i="8" a="1"/>
  <c r="X37" i="8" s="1"/>
  <c r="P37" i="8" a="1"/>
  <c r="P37" i="8" s="1"/>
  <c r="W41" i="8" a="1"/>
  <c r="W41" i="8" s="1"/>
  <c r="S41" i="8" a="1"/>
  <c r="S41" i="8" s="1"/>
  <c r="O42" i="8" a="1"/>
  <c r="O42" i="8" s="1"/>
  <c r="I44" i="8"/>
  <c r="F44" i="8" a="1"/>
  <c r="F44" i="8" s="1"/>
  <c r="Q46" i="8" a="1"/>
  <c r="Q46" i="8" s="1"/>
  <c r="Q37" i="8" a="1"/>
  <c r="Q37" i="8" s="1"/>
  <c r="Y37" i="8" a="1"/>
  <c r="Y37" i="8" s="1"/>
  <c r="U41" i="8" a="1"/>
  <c r="U41" i="8" s="1"/>
  <c r="R42" i="8" a="1"/>
  <c r="R42" i="8" s="1"/>
  <c r="X46" i="8" a="1"/>
  <c r="X46" i="8" s="1"/>
  <c r="R46" i="8" a="1"/>
  <c r="R46" i="8" s="1"/>
  <c r="M46" i="8" a="1"/>
  <c r="M46" i="8" s="1"/>
  <c r="U46" i="8" a="1"/>
  <c r="U46" i="8" s="1"/>
  <c r="S50" i="8" a="1"/>
  <c r="S50" i="8" s="1"/>
  <c r="K127" i="10" a="1"/>
  <c r="K127" i="10" s="1"/>
  <c r="O127" i="10" a="1"/>
  <c r="O127" i="10" s="1"/>
  <c r="S127" i="10" a="1"/>
  <c r="S127" i="10" s="1"/>
  <c r="G29" i="8" a="1"/>
  <c r="G29" i="8" s="1"/>
  <c r="H29" i="8" s="1"/>
  <c r="R37" i="8" a="1"/>
  <c r="R37" i="8" s="1"/>
  <c r="Z37" i="8" a="1"/>
  <c r="Z37" i="8" s="1"/>
  <c r="L41" i="8" a="1"/>
  <c r="L41" i="8" s="1"/>
  <c r="T42" i="8" a="1"/>
  <c r="T42" i="8" s="1"/>
  <c r="V46" i="8" a="1"/>
  <c r="V46" i="8" s="1"/>
  <c r="Z50" i="8" a="1"/>
  <c r="Z50" i="8" s="1"/>
  <c r="K120" i="10" a="1"/>
  <c r="K120" i="10" s="1"/>
  <c r="O120" i="10" a="1"/>
  <c r="O120" i="10" s="1"/>
  <c r="S120" i="10" a="1"/>
  <c r="S120" i="10" s="1"/>
  <c r="J122" i="10" a="1"/>
  <c r="J122" i="10" s="1"/>
  <c r="N122" i="10" a="1"/>
  <c r="N122" i="10" s="1"/>
  <c r="R122" i="10" a="1"/>
  <c r="R122" i="10" s="1"/>
  <c r="V122" i="10" a="1"/>
  <c r="V122" i="10" s="1"/>
  <c r="Z122" i="10" a="1"/>
  <c r="Z122" i="10" s="1"/>
  <c r="K128" i="10" a="1"/>
  <c r="K128" i="10" s="1"/>
  <c r="O128" i="10" a="1"/>
  <c r="O128" i="10" s="1"/>
  <c r="S128" i="10" a="1"/>
  <c r="S128" i="10" s="1"/>
  <c r="J130" i="10" a="1"/>
  <c r="J130" i="10" s="1"/>
  <c r="N130" i="10" a="1"/>
  <c r="N130" i="10" s="1"/>
  <c r="R130" i="10" a="1"/>
  <c r="R130" i="10" s="1"/>
  <c r="V130" i="10" a="1"/>
  <c r="V130" i="10" s="1"/>
  <c r="Z130" i="10" a="1"/>
  <c r="Z130" i="10" s="1"/>
  <c r="Z134" i="10" a="1"/>
  <c r="Z134" i="10" s="1"/>
  <c r="V134" i="10" a="1"/>
  <c r="V134" i="10" s="1"/>
  <c r="R134" i="10" a="1"/>
  <c r="R134" i="10" s="1"/>
  <c r="N134" i="10" a="1"/>
  <c r="N134" i="10" s="1"/>
  <c r="Z135" i="10" a="1"/>
  <c r="Z135" i="10" s="1"/>
  <c r="V135" i="10" a="1"/>
  <c r="V135" i="10" s="1"/>
  <c r="R135" i="10" a="1"/>
  <c r="R135" i="10" s="1"/>
  <c r="N135" i="10" a="1"/>
  <c r="N135" i="10" s="1"/>
  <c r="J135" i="10" a="1"/>
  <c r="J135" i="10" s="1"/>
  <c r="L135" i="10" a="1"/>
  <c r="L135" i="10" s="1"/>
  <c r="Q135" i="10" a="1"/>
  <c r="Q135" i="10" s="1"/>
  <c r="W135" i="10" a="1"/>
  <c r="W135" i="10" s="1"/>
  <c r="G30" i="8" a="1"/>
  <c r="G30" i="8" s="1"/>
  <c r="H30" i="8" s="1"/>
  <c r="L37" i="8" a="1"/>
  <c r="L37" i="8" s="1"/>
  <c r="W42" i="8" a="1"/>
  <c r="W42" i="8" s="1"/>
  <c r="Y46" i="8" a="1"/>
  <c r="Y46" i="8" s="1"/>
  <c r="K122" i="10" a="1"/>
  <c r="K122" i="10" s="1"/>
  <c r="O122" i="10" a="1"/>
  <c r="O122" i="10" s="1"/>
  <c r="S122" i="10" a="1"/>
  <c r="S122" i="10" s="1"/>
  <c r="K130" i="10" a="1"/>
  <c r="K130" i="10" s="1"/>
  <c r="O130" i="10" a="1"/>
  <c r="O130" i="10" s="1"/>
  <c r="S130" i="10" a="1"/>
  <c r="S130" i="10" s="1"/>
  <c r="I39" i="8"/>
  <c r="F39" i="8" a="1"/>
  <c r="F39" i="8" s="1"/>
  <c r="N46" i="8" a="1"/>
  <c r="N46" i="8" s="1"/>
  <c r="O41" i="8" a="1"/>
  <c r="O41" i="8" s="1"/>
  <c r="X41" i="8" a="1"/>
  <c r="X41" i="8" s="1"/>
  <c r="Y42" i="8" a="1"/>
  <c r="Y42" i="8" s="1"/>
  <c r="U42" i="8" a="1"/>
  <c r="U42" i="8" s="1"/>
  <c r="Q42" i="8" a="1"/>
  <c r="Q42" i="8" s="1"/>
  <c r="M42" i="8" a="1"/>
  <c r="M42" i="8" s="1"/>
  <c r="K42" i="8" a="1"/>
  <c r="K42" i="8" s="1"/>
  <c r="F47" i="8" a="1"/>
  <c r="F47" i="8" s="1"/>
  <c r="I47" i="8"/>
  <c r="W49" i="8" a="1"/>
  <c r="W49" i="8" s="1"/>
  <c r="I51" i="8"/>
  <c r="Z57" i="8" a="1"/>
  <c r="Z57" i="8" s="1"/>
  <c r="V57" i="8" a="1"/>
  <c r="V57" i="8" s="1"/>
  <c r="W57" i="8" a="1"/>
  <c r="W57" i="8" s="1"/>
  <c r="N57" i="8" a="1"/>
  <c r="N57" i="8" s="1"/>
  <c r="I57" i="8"/>
  <c r="X57" i="8" a="1"/>
  <c r="X57" i="8" s="1"/>
  <c r="O57" i="8" a="1"/>
  <c r="O57" i="8" s="1"/>
  <c r="T57" i="8" a="1"/>
  <c r="T57" i="8" s="1"/>
  <c r="L57" i="8" a="1"/>
  <c r="L57" i="8" s="1"/>
  <c r="F57" i="8" a="1"/>
  <c r="F57" i="8" s="1"/>
  <c r="Q57" i="8" a="1"/>
  <c r="Q57" i="8" s="1"/>
  <c r="M62" i="8" a="1"/>
  <c r="M62" i="8" s="1"/>
  <c r="Y65" i="8" a="1"/>
  <c r="Y65" i="8" s="1"/>
  <c r="S65" i="8" a="1"/>
  <c r="S65" i="8" s="1"/>
  <c r="M65" i="8" a="1"/>
  <c r="M65" i="8" s="1"/>
  <c r="W65" i="8" a="1"/>
  <c r="W65" i="8" s="1"/>
  <c r="Q65" i="8" a="1"/>
  <c r="Q65" i="8" s="1"/>
  <c r="O65" i="8" a="1"/>
  <c r="O65" i="8" s="1"/>
  <c r="K133" i="10" a="1"/>
  <c r="K133" i="10" s="1"/>
  <c r="O133" i="10" a="1"/>
  <c r="O133" i="10" s="1"/>
  <c r="S133" i="10" a="1"/>
  <c r="S133" i="10" s="1"/>
  <c r="K37" i="8" a="1"/>
  <c r="K37" i="8" s="1"/>
  <c r="O37" i="8" a="1"/>
  <c r="O37" i="8" s="1"/>
  <c r="S37" i="8" a="1"/>
  <c r="S37" i="8" s="1"/>
  <c r="W37" i="8" a="1"/>
  <c r="W37" i="8" s="1"/>
  <c r="I38" i="8"/>
  <c r="M38" i="8" s="1" a="1"/>
  <c r="M38" i="8" s="1"/>
  <c r="K41" i="8" a="1"/>
  <c r="K41" i="8" s="1"/>
  <c r="T41" i="8" a="1"/>
  <c r="T41" i="8" s="1"/>
  <c r="P42" i="8" a="1"/>
  <c r="P42" i="8" s="1"/>
  <c r="V42" i="8" a="1"/>
  <c r="V42" i="8" s="1"/>
  <c r="AA42" i="8" a="1"/>
  <c r="AA42" i="8" s="1"/>
  <c r="I45" i="8"/>
  <c r="AA45" i="8" s="1" a="1"/>
  <c r="AA45" i="8" s="1"/>
  <c r="Q49" i="8" a="1"/>
  <c r="Q49" i="8" s="1"/>
  <c r="X49" i="8" a="1"/>
  <c r="X49" i="8" s="1"/>
  <c r="O50" i="8" a="1"/>
  <c r="O50" i="8" s="1"/>
  <c r="W50" i="8" a="1"/>
  <c r="W50" i="8" s="1"/>
  <c r="F53" i="8" a="1"/>
  <c r="F53" i="8" s="1"/>
  <c r="X53" i="8" a="1"/>
  <c r="X53" i="8" s="1"/>
  <c r="T53" i="8" a="1"/>
  <c r="T53" i="8" s="1"/>
  <c r="P53" i="8" a="1"/>
  <c r="P53" i="8" s="1"/>
  <c r="I53" i="8"/>
  <c r="AA53" i="8" s="1" a="1"/>
  <c r="AA53" i="8" s="1"/>
  <c r="Y53" i="8" a="1"/>
  <c r="Y53" i="8" s="1"/>
  <c r="Q53" i="8" a="1"/>
  <c r="Q53" i="8" s="1"/>
  <c r="V53" i="8" a="1"/>
  <c r="V53" i="8" s="1"/>
  <c r="N53" i="8" a="1"/>
  <c r="N53" i="8" s="1"/>
  <c r="Z53" i="8" a="1"/>
  <c r="Z53" i="8" s="1"/>
  <c r="R53" i="8" a="1"/>
  <c r="R53" i="8" s="1"/>
  <c r="S57" i="8" a="1"/>
  <c r="S57" i="8" s="1"/>
  <c r="O99" i="9" a="1"/>
  <c r="O99" i="9" s="1"/>
  <c r="J99" i="9" a="1"/>
  <c r="J99" i="9" s="1"/>
  <c r="R99" i="9" a="1"/>
  <c r="R99" i="9" s="1"/>
  <c r="I99" i="9" a="1"/>
  <c r="I99" i="9" s="1"/>
  <c r="V99" i="9" a="1"/>
  <c r="V99" i="9" s="1"/>
  <c r="M99" i="9" a="1"/>
  <c r="M99" i="9" s="1"/>
  <c r="P99" i="9" a="1"/>
  <c r="P99" i="9" s="1"/>
  <c r="G99" i="9" a="1"/>
  <c r="G99" i="9" s="1"/>
  <c r="U99" i="9" a="1"/>
  <c r="U99" i="9" s="1"/>
  <c r="L99" i="9" a="1"/>
  <c r="L99" i="9" s="1"/>
  <c r="T99" i="9" a="1"/>
  <c r="T99" i="9" s="1"/>
  <c r="K99" i="9" a="1"/>
  <c r="K99" i="9" s="1"/>
  <c r="S99" i="9" a="1"/>
  <c r="S99" i="9" s="1"/>
  <c r="Q99" i="9" a="1"/>
  <c r="Q99" i="9" s="1"/>
  <c r="H99" i="9" a="1"/>
  <c r="H99" i="9" s="1"/>
  <c r="F99" i="9" a="1"/>
  <c r="F99" i="9" s="1"/>
  <c r="N99" i="9" a="1"/>
  <c r="N99" i="9" s="1"/>
  <c r="R38" i="8" a="1"/>
  <c r="R38" i="8" s="1"/>
  <c r="V38" i="8" a="1"/>
  <c r="V38" i="8" s="1"/>
  <c r="Z38" i="8" a="1"/>
  <c r="Z38" i="8" s="1"/>
  <c r="P41" i="8" a="1"/>
  <c r="P41" i="8" s="1"/>
  <c r="L42" i="8" a="1"/>
  <c r="L42" i="8" s="1"/>
  <c r="Z45" i="8" a="1"/>
  <c r="Z45" i="8" s="1"/>
  <c r="R49" i="8" a="1"/>
  <c r="R49" i="8" s="1"/>
  <c r="P65" i="8" a="1"/>
  <c r="P65" i="8" s="1"/>
  <c r="U54" i="8" a="1"/>
  <c r="U54" i="8" s="1"/>
  <c r="M54" i="8" a="1"/>
  <c r="M54" i="8" s="1"/>
  <c r="S38" i="8" a="1"/>
  <c r="S38" i="8" s="1"/>
  <c r="Q41" i="8" a="1"/>
  <c r="Q41" i="8" s="1"/>
  <c r="Z41" i="8" a="1"/>
  <c r="Z41" i="8" s="1"/>
  <c r="K45" i="8" a="1"/>
  <c r="K45" i="8" s="1"/>
  <c r="K57" i="8" a="1"/>
  <c r="K57" i="8" s="1"/>
  <c r="Y57" i="8" a="1"/>
  <c r="Y57" i="8" s="1"/>
  <c r="T62" i="8" a="1"/>
  <c r="T62" i="8" s="1"/>
  <c r="R41" i="8" a="1"/>
  <c r="R41" i="8" s="1"/>
  <c r="P45" i="8" a="1"/>
  <c r="P45" i="8" s="1"/>
  <c r="L45" i="8" a="1"/>
  <c r="L45" i="8" s="1"/>
  <c r="F45" i="8" a="1"/>
  <c r="F45" i="8" s="1"/>
  <c r="M45" i="8" a="1"/>
  <c r="M45" i="8" s="1"/>
  <c r="R45" i="8" a="1"/>
  <c r="R45" i="8" s="1"/>
  <c r="W45" i="8" a="1"/>
  <c r="W45" i="8" s="1"/>
  <c r="I52" i="8"/>
  <c r="P92" i="9" a="1"/>
  <c r="P92" i="9" s="1"/>
  <c r="L92" i="9" a="1"/>
  <c r="L92" i="9" s="1"/>
  <c r="X50" i="8" a="1"/>
  <c r="X50" i="8" s="1"/>
  <c r="T50" i="8" a="1"/>
  <c r="T50" i="8" s="1"/>
  <c r="P50" i="8" a="1"/>
  <c r="P50" i="8" s="1"/>
  <c r="L50" i="8" a="1"/>
  <c r="L50" i="8" s="1"/>
  <c r="V50" i="8" a="1"/>
  <c r="V50" i="8" s="1"/>
  <c r="M50" i="8" a="1"/>
  <c r="M50" i="8" s="1"/>
  <c r="F50" i="8" a="1"/>
  <c r="F50" i="8" s="1"/>
  <c r="Y50" i="8" a="1"/>
  <c r="Y50" i="8" s="1"/>
  <c r="K50" i="8" a="1"/>
  <c r="K50" i="8" s="1"/>
  <c r="AA50" i="8" a="1"/>
  <c r="AA50" i="8" s="1"/>
  <c r="R50" i="8" a="1"/>
  <c r="R50" i="8" s="1"/>
  <c r="N50" i="8" a="1"/>
  <c r="N50" i="8" s="1"/>
  <c r="U50" i="8" a="1"/>
  <c r="U50" i="8" s="1"/>
  <c r="K46" i="8" a="1"/>
  <c r="K46" i="8" s="1"/>
  <c r="O46" i="8" a="1"/>
  <c r="O46" i="8" s="1"/>
  <c r="S46" i="8" a="1"/>
  <c r="S46" i="8" s="1"/>
  <c r="W46" i="8" a="1"/>
  <c r="W46" i="8" s="1"/>
  <c r="L49" i="8" a="1"/>
  <c r="L49" i="8" s="1"/>
  <c r="U49" i="8" a="1"/>
  <c r="U49" i="8" s="1"/>
  <c r="Z49" i="8" a="1"/>
  <c r="Z49" i="8" s="1"/>
  <c r="Q54" i="8" a="1"/>
  <c r="Q54" i="8" s="1"/>
  <c r="AA65" i="8" a="1"/>
  <c r="AA65" i="8" s="1"/>
  <c r="J92" i="9" a="1"/>
  <c r="J92" i="9" s="1"/>
  <c r="AA54" i="8" a="1"/>
  <c r="AA54" i="8" s="1"/>
  <c r="I55" i="8"/>
  <c r="F55" i="8" a="1"/>
  <c r="F55" i="8" s="1"/>
  <c r="X61" i="8" a="1"/>
  <c r="X61" i="8" s="1"/>
  <c r="I61" i="8"/>
  <c r="R61" i="8" a="1"/>
  <c r="R61" i="8" s="1"/>
  <c r="F61" i="8" a="1"/>
  <c r="F61" i="8" s="1"/>
  <c r="P49" i="8" a="1"/>
  <c r="P49" i="8" s="1"/>
  <c r="Y49" i="8" a="1"/>
  <c r="Y49" i="8" s="1"/>
  <c r="L54" i="8" a="1"/>
  <c r="L54" i="8" s="1"/>
  <c r="P54" i="8" a="1"/>
  <c r="P54" i="8" s="1"/>
  <c r="T54" i="8" a="1"/>
  <c r="T54" i="8" s="1"/>
  <c r="X54" i="8" a="1"/>
  <c r="X54" i="8" s="1"/>
  <c r="W62" i="8" a="1"/>
  <c r="W62" i="8" s="1"/>
  <c r="F65" i="8" a="1"/>
  <c r="F65" i="8" s="1"/>
  <c r="R92" i="9" a="1"/>
  <c r="R92" i="9" s="1"/>
  <c r="X92" i="9" a="1"/>
  <c r="X92" i="9" s="1"/>
  <c r="G98" i="9" a="1"/>
  <c r="G98" i="9" s="1"/>
  <c r="P98" i="9" a="1"/>
  <c r="P98" i="9" s="1"/>
  <c r="H120" i="9" a="1"/>
  <c r="H120" i="9" s="1"/>
  <c r="I120" i="9"/>
  <c r="H123" i="9" a="1"/>
  <c r="H123" i="9" s="1"/>
  <c r="C38" i="6" a="1"/>
  <c r="C38" i="6" s="1"/>
  <c r="I107" i="10" s="1" a="1"/>
  <c r="I107" i="10" s="1"/>
  <c r="D37" i="6" a="1"/>
  <c r="D37" i="6" s="1"/>
  <c r="C39" i="6" a="1"/>
  <c r="C39" i="6" s="1"/>
  <c r="I116" i="10" s="1" a="1"/>
  <c r="I116" i="10" s="1"/>
  <c r="F66" i="8" a="1"/>
  <c r="F66" i="8" s="1"/>
  <c r="AA66" i="8" a="1"/>
  <c r="AA66" i="8" s="1"/>
  <c r="R66" i="8" a="1"/>
  <c r="R66" i="8" s="1"/>
  <c r="L66" i="8" a="1"/>
  <c r="L66" i="8" s="1"/>
  <c r="X66" i="8" a="1"/>
  <c r="X66" i="8" s="1"/>
  <c r="T92" i="9" a="1"/>
  <c r="T92" i="9" s="1"/>
  <c r="U93" i="9" a="1"/>
  <c r="U93" i="9" s="1"/>
  <c r="Q93" i="9" a="1"/>
  <c r="Q93" i="9" s="1"/>
  <c r="M93" i="9" a="1"/>
  <c r="M93" i="9" s="1"/>
  <c r="I93" i="9" a="1"/>
  <c r="I93" i="9" s="1"/>
  <c r="P93" i="9" a="1"/>
  <c r="P93" i="9" s="1"/>
  <c r="X93" i="9" a="1"/>
  <c r="X93" i="9" s="1"/>
  <c r="O93" i="9" a="1"/>
  <c r="O93" i="9" s="1"/>
  <c r="S93" i="9" a="1"/>
  <c r="S93" i="9" s="1"/>
  <c r="J93" i="9" a="1"/>
  <c r="J93" i="9" s="1"/>
  <c r="K93" i="9" a="1"/>
  <c r="K93" i="9" s="1"/>
  <c r="R93" i="9" a="1"/>
  <c r="R93" i="9" s="1"/>
  <c r="G106" i="9" a="1"/>
  <c r="G106" i="9" s="1"/>
  <c r="H106" i="9" s="1"/>
  <c r="I124" i="9"/>
  <c r="N54" i="8" a="1"/>
  <c r="N54" i="8" s="1"/>
  <c r="R54" i="8" a="1"/>
  <c r="R54" i="8" s="1"/>
  <c r="V54" i="8" a="1"/>
  <c r="V54" i="8" s="1"/>
  <c r="Z54" i="8" a="1"/>
  <c r="Z54" i="8" s="1"/>
  <c r="I58" i="8"/>
  <c r="N58" i="8" a="1"/>
  <c r="N58" i="8" s="1"/>
  <c r="I62" i="8"/>
  <c r="V62" i="8" s="1" a="1"/>
  <c r="V62" i="8" s="1"/>
  <c r="O62" i="8" a="1"/>
  <c r="O62" i="8" s="1"/>
  <c r="M66" i="8" a="1"/>
  <c r="M66" i="8" s="1"/>
  <c r="O92" i="9" a="1"/>
  <c r="O92" i="9" s="1"/>
  <c r="L93" i="9" a="1"/>
  <c r="L93" i="9" s="1"/>
  <c r="U98" i="9" a="1"/>
  <c r="U98" i="9" s="1"/>
  <c r="L98" i="9" a="1"/>
  <c r="L98" i="9" s="1"/>
  <c r="T98" i="9" a="1"/>
  <c r="T98" i="9" s="1"/>
  <c r="K98" i="9" a="1"/>
  <c r="K98" i="9" s="1"/>
  <c r="F98" i="9" a="1"/>
  <c r="F98" i="9" s="1"/>
  <c r="O98" i="9" a="1"/>
  <c r="O98" i="9" s="1"/>
  <c r="J98" i="9" a="1"/>
  <c r="J98" i="9" s="1"/>
  <c r="V98" i="9" a="1"/>
  <c r="V98" i="9" s="1"/>
  <c r="M98" i="9" a="1"/>
  <c r="M98" i="9" s="1"/>
  <c r="P62" i="8" a="1"/>
  <c r="P62" i="8" s="1"/>
  <c r="Z65" i="8" a="1"/>
  <c r="Z65" i="8" s="1"/>
  <c r="V65" i="8" a="1"/>
  <c r="V65" i="8" s="1"/>
  <c r="R65" i="8" a="1"/>
  <c r="R65" i="8" s="1"/>
  <c r="N65" i="8" a="1"/>
  <c r="N65" i="8" s="1"/>
  <c r="U65" i="8" a="1"/>
  <c r="U65" i="8" s="1"/>
  <c r="L65" i="8" a="1"/>
  <c r="L65" i="8" s="1"/>
  <c r="T65" i="8" a="1"/>
  <c r="T65" i="8" s="1"/>
  <c r="K65" i="8" a="1"/>
  <c r="K65" i="8" s="1"/>
  <c r="X65" i="8" a="1"/>
  <c r="X65" i="8" s="1"/>
  <c r="N66" i="8" a="1"/>
  <c r="N66" i="8" s="1"/>
  <c r="G107" i="9" a="1"/>
  <c r="G107" i="9" s="1"/>
  <c r="H107" i="9" s="1"/>
  <c r="G108" i="9" a="1"/>
  <c r="G108" i="9" s="1"/>
  <c r="H108" i="9" s="1"/>
  <c r="K54" i="8" a="1"/>
  <c r="K54" i="8" s="1"/>
  <c r="O54" i="8" a="1"/>
  <c r="O54" i="8" s="1"/>
  <c r="S54" i="8" a="1"/>
  <c r="S54" i="8" s="1"/>
  <c r="W54" i="8" a="1"/>
  <c r="W54" i="8" s="1"/>
  <c r="K62" i="8" a="1"/>
  <c r="K62" i="8" s="1"/>
  <c r="AA62" i="8" a="1"/>
  <c r="AA62" i="8" s="1"/>
  <c r="T66" i="8" a="1"/>
  <c r="T66" i="8" s="1"/>
  <c r="I64" i="8"/>
  <c r="I66" i="8"/>
  <c r="V66" i="8" s="1" a="1"/>
  <c r="V66" i="8" s="1"/>
  <c r="O66" i="8" a="1"/>
  <c r="O66" i="8" s="1"/>
  <c r="U66" i="8" a="1"/>
  <c r="U66" i="8" s="1"/>
  <c r="U92" i="9" a="1"/>
  <c r="U92" i="9" s="1"/>
  <c r="Q92" i="9" a="1"/>
  <c r="Q92" i="9" s="1"/>
  <c r="M92" i="9" a="1"/>
  <c r="M92" i="9" s="1"/>
  <c r="I92" i="9" a="1"/>
  <c r="I92" i="9" s="1"/>
  <c r="W92" i="9" a="1"/>
  <c r="W92" i="9" s="1"/>
  <c r="N92" i="9" a="1"/>
  <c r="N92" i="9" s="1"/>
  <c r="V92" i="9" a="1"/>
  <c r="V92" i="9" s="1"/>
  <c r="H92" i="9" a="1"/>
  <c r="H92" i="9" s="1"/>
  <c r="K92" i="9" a="1"/>
  <c r="K92" i="9" s="1"/>
  <c r="N98" i="9" a="1"/>
  <c r="N98" i="9" s="1"/>
  <c r="G109" i="9" a="1"/>
  <c r="G109" i="9" s="1"/>
  <c r="H109" i="9" s="1"/>
  <c r="G110" i="9" a="1"/>
  <c r="G110" i="9" s="1"/>
  <c r="H110" i="9" s="1"/>
  <c r="I118" i="9"/>
  <c r="H119" i="9" a="1"/>
  <c r="H119" i="9" s="1"/>
  <c r="H124" i="9" a="1"/>
  <c r="H124" i="9" s="1"/>
  <c r="I68" i="8"/>
  <c r="E106" i="6" l="1"/>
  <c r="E114" i="6"/>
  <c r="E111" i="6"/>
  <c r="E117" i="6"/>
  <c r="E109" i="6"/>
  <c r="S107" i="10" a="1"/>
  <c r="S107" i="10" s="1"/>
  <c r="P107" i="10" a="1"/>
  <c r="P107" i="10" s="1"/>
  <c r="X107" i="10" a="1"/>
  <c r="X107" i="10" s="1"/>
  <c r="L107" i="10" a="1"/>
  <c r="L107" i="10" s="1"/>
  <c r="W107" i="10" a="1"/>
  <c r="W107" i="10" s="1"/>
  <c r="K107" i="10" a="1"/>
  <c r="K107" i="10" s="1"/>
  <c r="T107" i="10" a="1"/>
  <c r="T107" i="10" s="1"/>
  <c r="Z107" i="10" a="1"/>
  <c r="Z107" i="10" s="1"/>
  <c r="O107" i="10" a="1"/>
  <c r="O107" i="10" s="1"/>
  <c r="M107" i="10" a="1"/>
  <c r="M107" i="10" s="1"/>
  <c r="J107" i="10" a="1"/>
  <c r="J107" i="10" s="1"/>
  <c r="Q107" i="10" a="1"/>
  <c r="Q107" i="10" s="1"/>
  <c r="N107" i="10" a="1"/>
  <c r="N107" i="10" s="1"/>
  <c r="U107" i="10" a="1"/>
  <c r="U107" i="10" s="1"/>
  <c r="R107" i="10" a="1"/>
  <c r="R107" i="10" s="1"/>
  <c r="Y107" i="10" a="1"/>
  <c r="Y107" i="10" s="1"/>
  <c r="V107" i="10" a="1"/>
  <c r="V107" i="10" s="1"/>
  <c r="J116" i="10" a="1"/>
  <c r="J116" i="10" s="1"/>
  <c r="V116" i="10" a="1"/>
  <c r="V116" i="10" s="1"/>
  <c r="P116" i="10" a="1"/>
  <c r="P116" i="10" s="1"/>
  <c r="U116" i="10" a="1"/>
  <c r="U116" i="10" s="1"/>
  <c r="T116" i="10" a="1"/>
  <c r="T116" i="10" s="1"/>
  <c r="N116" i="10" a="1"/>
  <c r="N116" i="10" s="1"/>
  <c r="W116" i="10" a="1"/>
  <c r="W116" i="10" s="1"/>
  <c r="Q116" i="10" a="1"/>
  <c r="Q116" i="10" s="1"/>
  <c r="M116" i="10" a="1"/>
  <c r="M116" i="10" s="1"/>
  <c r="S116" i="10" a="1"/>
  <c r="S116" i="10" s="1"/>
  <c r="R116" i="10" a="1"/>
  <c r="R116" i="10" s="1"/>
  <c r="Y116" i="10" a="1"/>
  <c r="Y116" i="10" s="1"/>
  <c r="X116" i="10" a="1"/>
  <c r="X116" i="10" s="1"/>
  <c r="O116" i="10" a="1"/>
  <c r="O116" i="10" s="1"/>
  <c r="L116" i="10" a="1"/>
  <c r="L116" i="10" s="1"/>
  <c r="K116" i="10" a="1"/>
  <c r="K116" i="10" s="1"/>
  <c r="Z116" i="10" a="1"/>
  <c r="Z116" i="10" s="1"/>
  <c r="S62" i="8" a="1"/>
  <c r="S62" i="8" s="1"/>
  <c r="Y45" i="8" a="1"/>
  <c r="Y45" i="8" s="1"/>
  <c r="Z86" i="10" a="1"/>
  <c r="Z86" i="10" s="1"/>
  <c r="I112" i="10" a="1"/>
  <c r="I112" i="10" s="1"/>
  <c r="O86" i="10" a="1"/>
  <c r="O86" i="10" s="1"/>
  <c r="I103" i="10" a="1"/>
  <c r="I103" i="10" s="1"/>
  <c r="J94" i="10" a="1"/>
  <c r="J94" i="10" s="1"/>
  <c r="U102" i="10" a="1"/>
  <c r="U102" i="10" s="1"/>
  <c r="V97" i="10" a="1"/>
  <c r="V97" i="10" s="1"/>
  <c r="S45" i="8" a="1"/>
  <c r="S45" i="8" s="1"/>
  <c r="I99" i="10" a="1"/>
  <c r="I99" i="10" s="1"/>
  <c r="S86" i="10" a="1"/>
  <c r="S86" i="10" s="1"/>
  <c r="W113" i="10" a="1"/>
  <c r="W113" i="10" s="1"/>
  <c r="W105" i="10" a="1"/>
  <c r="W105" i="10" s="1"/>
  <c r="L102" i="10" a="1"/>
  <c r="L102" i="10" s="1"/>
  <c r="Z94" i="10" a="1"/>
  <c r="Z94" i="10" s="1"/>
  <c r="I95" i="10" a="1"/>
  <c r="I95" i="10" s="1"/>
  <c r="N97" i="10" a="1"/>
  <c r="N97" i="10" s="1"/>
  <c r="M58" i="8" a="1"/>
  <c r="M58" i="8" s="1"/>
  <c r="Y58" i="8" a="1"/>
  <c r="Y58" i="8" s="1"/>
  <c r="K58" i="8" a="1"/>
  <c r="K58" i="8" s="1"/>
  <c r="V58" i="8" a="1"/>
  <c r="V58" i="8" s="1"/>
  <c r="T58" i="8" a="1"/>
  <c r="T58" i="8" s="1"/>
  <c r="Q58" i="8" a="1"/>
  <c r="Q58" i="8" s="1"/>
  <c r="Z58" i="8" a="1"/>
  <c r="Z58" i="8" s="1"/>
  <c r="L58" i="8" a="1"/>
  <c r="L58" i="8" s="1"/>
  <c r="U61" i="8" a="1"/>
  <c r="U61" i="8" s="1"/>
  <c r="Q61" i="8" a="1"/>
  <c r="Q61" i="8" s="1"/>
  <c r="Z61" i="8" a="1"/>
  <c r="Z61" i="8" s="1"/>
  <c r="Y61" i="8" a="1"/>
  <c r="Y61" i="8" s="1"/>
  <c r="K61" i="8" a="1"/>
  <c r="K61" i="8" s="1"/>
  <c r="O61" i="8" a="1"/>
  <c r="O61" i="8" s="1"/>
  <c r="W61" i="8" a="1"/>
  <c r="W61" i="8" s="1"/>
  <c r="X38" i="8" a="1"/>
  <c r="X38" i="8" s="1"/>
  <c r="P38" i="8" a="1"/>
  <c r="P38" i="8" s="1"/>
  <c r="T38" i="8" a="1"/>
  <c r="T38" i="8" s="1"/>
  <c r="L38" i="8" a="1"/>
  <c r="L38" i="8" s="1"/>
  <c r="Y62" i="8" a="1"/>
  <c r="Y62" i="8" s="1"/>
  <c r="N45" i="8" a="1"/>
  <c r="N45" i="8" s="1"/>
  <c r="I104" i="10" a="1"/>
  <c r="I104" i="10" s="1"/>
  <c r="I100" i="10" a="1"/>
  <c r="I100" i="10" s="1"/>
  <c r="O102" i="10" a="1"/>
  <c r="O102" i="10" s="1"/>
  <c r="Q94" i="10" a="1"/>
  <c r="Q94" i="10" s="1"/>
  <c r="K105" i="10" a="1"/>
  <c r="K105" i="10" s="1"/>
  <c r="I91" i="10" a="1"/>
  <c r="I91" i="10" s="1"/>
  <c r="W97" i="10" a="1"/>
  <c r="W97" i="10" s="1"/>
  <c r="T68" i="8" a="1"/>
  <c r="T68" i="8" s="1"/>
  <c r="Z68" i="8" a="1"/>
  <c r="Z68" i="8" s="1"/>
  <c r="W38" i="8" a="1"/>
  <c r="W38" i="8" s="1"/>
  <c r="N38" i="8" a="1"/>
  <c r="N38" i="8" s="1"/>
  <c r="R62" i="8" a="1"/>
  <c r="R62" i="8" s="1"/>
  <c r="M57" i="8" a="1"/>
  <c r="M57" i="8" s="1"/>
  <c r="U57" i="8" a="1"/>
  <c r="U57" i="8" s="1"/>
  <c r="I96" i="10" a="1"/>
  <c r="I96" i="10" s="1"/>
  <c r="Z97" i="10" a="1"/>
  <c r="Z97" i="10" s="1"/>
  <c r="J86" i="10" a="1"/>
  <c r="J86" i="10" s="1"/>
  <c r="Q97" i="10" a="1"/>
  <c r="Q97" i="10" s="1"/>
  <c r="U64" i="8" a="1"/>
  <c r="U64" i="8" s="1"/>
  <c r="Z64" i="8" a="1"/>
  <c r="Z64" i="8" s="1"/>
  <c r="O68" i="8" a="1"/>
  <c r="O68" i="8" s="1"/>
  <c r="W64" i="8" a="1"/>
  <c r="W64" i="8" s="1"/>
  <c r="D39" i="6" a="1"/>
  <c r="D39" i="6" s="1"/>
  <c r="J52" i="8"/>
  <c r="C101" i="9" a="1"/>
  <c r="C101" i="9" s="1"/>
  <c r="J64" i="8"/>
  <c r="J68" i="8"/>
  <c r="J60" i="8"/>
  <c r="J48" i="8"/>
  <c r="J44" i="8"/>
  <c r="Z44" i="8" s="1" a="1"/>
  <c r="Z44" i="8" s="1"/>
  <c r="J56" i="8"/>
  <c r="J40" i="8"/>
  <c r="I108" i="10" a="1"/>
  <c r="I108" i="10" s="1"/>
  <c r="F70" i="10"/>
  <c r="U58" i="8" a="1"/>
  <c r="U58" i="8" s="1"/>
  <c r="S61" i="8" a="1"/>
  <c r="S61" i="8" s="1"/>
  <c r="T64" i="8" a="1"/>
  <c r="T64" i="8" s="1"/>
  <c r="K64" i="8" a="1"/>
  <c r="K64" i="8" s="1"/>
  <c r="P58" i="8" a="1"/>
  <c r="P58" i="8" s="1"/>
  <c r="S58" i="8" a="1"/>
  <c r="S58" i="8" s="1"/>
  <c r="M61" i="8" a="1"/>
  <c r="M61" i="8" s="1"/>
  <c r="L61" i="8" a="1"/>
  <c r="L61" i="8" s="1"/>
  <c r="W39" i="8" a="1"/>
  <c r="W39" i="8" s="1"/>
  <c r="V39" i="8" a="1"/>
  <c r="V39" i="8" s="1"/>
  <c r="AA44" i="8" a="1"/>
  <c r="AA44" i="8" s="1"/>
  <c r="L44" i="8" a="1"/>
  <c r="L44" i="8" s="1"/>
  <c r="W44" i="8" a="1"/>
  <c r="W44" i="8" s="1"/>
  <c r="AA38" i="8" a="1"/>
  <c r="AA38" i="8" s="1"/>
  <c r="I87" i="10" a="1"/>
  <c r="I87" i="10" s="1"/>
  <c r="Q86" i="10" a="1"/>
  <c r="Q86" i="10" s="1"/>
  <c r="Y97" i="10" a="1"/>
  <c r="Y97" i="10" s="1"/>
  <c r="K68" i="8" a="1"/>
  <c r="K68" i="8" s="1"/>
  <c r="O64" i="8" a="1"/>
  <c r="O64" i="8" s="1"/>
  <c r="Q64" i="8" a="1"/>
  <c r="Q64" i="8" s="1"/>
  <c r="W68" i="8" a="1"/>
  <c r="W68" i="8" s="1"/>
  <c r="M53" i="8" a="1"/>
  <c r="M53" i="8" s="1"/>
  <c r="W53" i="8" a="1"/>
  <c r="W53" i="8" s="1"/>
  <c r="K53" i="8" a="1"/>
  <c r="K53" i="8" s="1"/>
  <c r="U53" i="8" a="1"/>
  <c r="U53" i="8" s="1"/>
  <c r="S53" i="8" a="1"/>
  <c r="S53" i="8" s="1"/>
  <c r="R57" i="8" a="1"/>
  <c r="R57" i="8" s="1"/>
  <c r="Y38" i="8" a="1"/>
  <c r="Y38" i="8" s="1"/>
  <c r="S39" i="8" a="1"/>
  <c r="S39" i="8" s="1"/>
  <c r="U39" i="8" a="1"/>
  <c r="U39" i="8" s="1"/>
  <c r="Y86" i="10" a="1"/>
  <c r="Y86" i="10" s="1"/>
  <c r="X86" i="10" a="1"/>
  <c r="X86" i="10" s="1"/>
  <c r="K97" i="10" a="1"/>
  <c r="K97" i="10" s="1"/>
  <c r="R97" i="10" a="1"/>
  <c r="R97" i="10" s="1"/>
  <c r="E110" i="6"/>
  <c r="N64" i="8" a="1"/>
  <c r="N64" i="8" s="1"/>
  <c r="L64" i="8" a="1"/>
  <c r="L64" i="8" s="1"/>
  <c r="X64" i="8" a="1"/>
  <c r="X64" i="8" s="1"/>
  <c r="N61" i="8" a="1"/>
  <c r="N61" i="8" s="1"/>
  <c r="T55" i="8" a="1"/>
  <c r="T55" i="8" s="1"/>
  <c r="W55" i="8" a="1"/>
  <c r="W55" i="8" s="1"/>
  <c r="AA68" i="8" a="1"/>
  <c r="AA68" i="8" s="1"/>
  <c r="N62" i="8" a="1"/>
  <c r="N62" i="8" s="1"/>
  <c r="X62" i="8" a="1"/>
  <c r="X62" i="8" s="1"/>
  <c r="K66" i="8" a="1"/>
  <c r="K66" i="8" s="1"/>
  <c r="P66" i="8" a="1"/>
  <c r="P66" i="8" s="1"/>
  <c r="W66" i="8" a="1"/>
  <c r="W66" i="8" s="1"/>
  <c r="Q62" i="8" a="1"/>
  <c r="Q62" i="8" s="1"/>
  <c r="Z62" i="8" a="1"/>
  <c r="Z62" i="8" s="1"/>
  <c r="Y66" i="8" a="1"/>
  <c r="Y66" i="8" s="1"/>
  <c r="Q66" i="8" a="1"/>
  <c r="Q66" i="8" s="1"/>
  <c r="D38" i="6" a="1"/>
  <c r="D38" i="6" s="1"/>
  <c r="C100" i="9" a="1"/>
  <c r="C100" i="9" s="1"/>
  <c r="J67" i="8"/>
  <c r="J63" i="8"/>
  <c r="J59" i="8"/>
  <c r="J55" i="8"/>
  <c r="O55" i="8" s="1" a="1"/>
  <c r="O55" i="8" s="1"/>
  <c r="J47" i="8"/>
  <c r="X47" i="8" s="1" a="1"/>
  <c r="X47" i="8" s="1"/>
  <c r="J43" i="8"/>
  <c r="J51" i="8"/>
  <c r="Z51" i="8" s="1" a="1"/>
  <c r="Z51" i="8" s="1"/>
  <c r="J39" i="8"/>
  <c r="F69" i="10"/>
  <c r="O58" i="8" a="1"/>
  <c r="O58" i="8" s="1"/>
  <c r="V61" i="8" a="1"/>
  <c r="V61" i="8" s="1"/>
  <c r="P61" i="8" a="1"/>
  <c r="P61" i="8" s="1"/>
  <c r="M55" i="8" a="1"/>
  <c r="M55" i="8" s="1"/>
  <c r="AA64" i="8" a="1"/>
  <c r="AA64" i="8" s="1"/>
  <c r="T45" i="8" a="1"/>
  <c r="T45" i="8" s="1"/>
  <c r="V45" i="8" a="1"/>
  <c r="V45" i="8" s="1"/>
  <c r="O38" i="8" a="1"/>
  <c r="O38" i="8" s="1"/>
  <c r="L68" i="8" a="1"/>
  <c r="L68" i="8" s="1"/>
  <c r="U45" i="8" a="1"/>
  <c r="U45" i="8" s="1"/>
  <c r="Y64" i="8" a="1"/>
  <c r="Y64" i="8" s="1"/>
  <c r="L62" i="8" a="1"/>
  <c r="L62" i="8" s="1"/>
  <c r="U62" i="8" a="1"/>
  <c r="U62" i="8" s="1"/>
  <c r="S66" i="8" a="1"/>
  <c r="S66" i="8" s="1"/>
  <c r="W58" i="8" a="1"/>
  <c r="W58" i="8" s="1"/>
  <c r="Z66" i="8" a="1"/>
  <c r="Z66" i="8" s="1"/>
  <c r="X58" i="8" a="1"/>
  <c r="X58" i="8" s="1"/>
  <c r="AA61" i="8" a="1"/>
  <c r="AA61" i="8" s="1"/>
  <c r="T61" i="8" a="1"/>
  <c r="T61" i="8" s="1"/>
  <c r="Q55" i="8" a="1"/>
  <c r="Q55" i="8" s="1"/>
  <c r="R58" i="8" a="1"/>
  <c r="R58" i="8" s="1"/>
  <c r="O52" i="8" a="1"/>
  <c r="O52" i="8" s="1"/>
  <c r="K52" i="8" a="1"/>
  <c r="K52" i="8" s="1"/>
  <c r="L52" i="8" a="1"/>
  <c r="L52" i="8" s="1"/>
  <c r="X45" i="8" a="1"/>
  <c r="X45" i="8" s="1"/>
  <c r="Q45" i="8" a="1"/>
  <c r="Q45" i="8" s="1"/>
  <c r="K38" i="8" a="1"/>
  <c r="K38" i="8" s="1"/>
  <c r="R68" i="8" a="1"/>
  <c r="R68" i="8" s="1"/>
  <c r="O45" i="8" a="1"/>
  <c r="O45" i="8" s="1"/>
  <c r="O53" i="8" a="1"/>
  <c r="O53" i="8" s="1"/>
  <c r="L53" i="8" a="1"/>
  <c r="L53" i="8" s="1"/>
  <c r="P57" i="8" a="1"/>
  <c r="P57" i="8" s="1"/>
  <c r="AA57" i="8" a="1"/>
  <c r="AA57" i="8" s="1"/>
  <c r="L51" i="8" a="1"/>
  <c r="L51" i="8" s="1"/>
  <c r="W47" i="8" a="1"/>
  <c r="W47" i="8" s="1"/>
  <c r="U38" i="8" a="1"/>
  <c r="U38" i="8" s="1"/>
  <c r="K39" i="8" a="1"/>
  <c r="K39" i="8" s="1"/>
  <c r="Z39" i="8" a="1"/>
  <c r="Z39" i="8" s="1"/>
  <c r="L97" i="10" a="1"/>
  <c r="L97" i="10" s="1"/>
  <c r="N86" i="10" a="1"/>
  <c r="N86" i="10" s="1"/>
  <c r="S113" i="10" a="1"/>
  <c r="S113" i="10" s="1"/>
  <c r="R86" i="10" a="1"/>
  <c r="R86" i="10" s="1"/>
  <c r="N113" i="10" a="1"/>
  <c r="N113" i="10" s="1"/>
  <c r="W102" i="10" a="1"/>
  <c r="W102" i="10" s="1"/>
  <c r="J102" i="10" a="1"/>
  <c r="J102" i="10" s="1"/>
  <c r="Q102" i="10" a="1"/>
  <c r="Q102" i="10" s="1"/>
  <c r="Y102" i="10" a="1"/>
  <c r="Y102" i="10" s="1"/>
  <c r="M86" i="10" a="1"/>
  <c r="M86" i="10" s="1"/>
  <c r="O113" i="10" a="1"/>
  <c r="O113" i="10" s="1"/>
  <c r="S97" i="10" a="1"/>
  <c r="S97" i="10" s="1"/>
  <c r="P86" i="10" a="1"/>
  <c r="P86" i="10" s="1"/>
  <c r="U68" i="8" a="1"/>
  <c r="U68" i="8" s="1"/>
  <c r="M68" i="8" a="1"/>
  <c r="M68" i="8" s="1"/>
  <c r="AA58" i="8" a="1"/>
  <c r="AA58" i="8" s="1"/>
  <c r="Q38" i="8" a="1"/>
  <c r="Q38" i="8" s="1"/>
  <c r="R39" i="8" a="1"/>
  <c r="R39" i="8" s="1"/>
  <c r="P97" i="10" a="1"/>
  <c r="P97" i="10" s="1"/>
  <c r="I115" i="10" a="1"/>
  <c r="I115" i="10" s="1"/>
  <c r="Y113" i="10" a="1"/>
  <c r="Y113" i="10" s="1"/>
  <c r="I92" i="10" a="1"/>
  <c r="I92" i="10" s="1"/>
  <c r="K86" i="10" a="1"/>
  <c r="K86" i="10" s="1"/>
  <c r="N102" i="10" a="1"/>
  <c r="N102" i="10" s="1"/>
  <c r="V86" i="10" a="1"/>
  <c r="V86" i="10" s="1"/>
  <c r="L86" i="10" a="1"/>
  <c r="L86" i="10" s="1"/>
  <c r="I111" i="10" a="1"/>
  <c r="I111" i="10" s="1"/>
  <c r="I88" i="10" a="1"/>
  <c r="I88" i="10" s="1"/>
  <c r="E118" i="6"/>
  <c r="U111" i="10" l="1" a="1"/>
  <c r="U111" i="10" s="1"/>
  <c r="J111" i="10" a="1"/>
  <c r="J111" i="10" s="1"/>
  <c r="P111" i="10" a="1"/>
  <c r="P111" i="10" s="1"/>
  <c r="Q111" i="10" a="1"/>
  <c r="Q111" i="10" s="1"/>
  <c r="L111" i="10" a="1"/>
  <c r="L111" i="10" s="1"/>
  <c r="Y111" i="10" a="1"/>
  <c r="Y111" i="10" s="1"/>
  <c r="W111" i="10" a="1"/>
  <c r="W111" i="10" s="1"/>
  <c r="R111" i="10" a="1"/>
  <c r="R111" i="10" s="1"/>
  <c r="S111" i="10" a="1"/>
  <c r="S111" i="10" s="1"/>
  <c r="N111" i="10" a="1"/>
  <c r="N111" i="10" s="1"/>
  <c r="O111" i="10" a="1"/>
  <c r="O111" i="10" s="1"/>
  <c r="K111" i="10" a="1"/>
  <c r="K111" i="10" s="1"/>
  <c r="X111" i="10" a="1"/>
  <c r="X111" i="10" s="1"/>
  <c r="Z111" i="10" a="1"/>
  <c r="Z111" i="10" s="1"/>
  <c r="V111" i="10" a="1"/>
  <c r="V111" i="10" s="1"/>
  <c r="T111" i="10" a="1"/>
  <c r="T111" i="10" s="1"/>
  <c r="M111" i="10" a="1"/>
  <c r="M111" i="10" s="1"/>
  <c r="T87" i="10" a="1"/>
  <c r="T87" i="10" s="1"/>
  <c r="X87" i="10" a="1"/>
  <c r="X87" i="10" s="1"/>
  <c r="P87" i="10" a="1"/>
  <c r="P87" i="10" s="1"/>
  <c r="M87" i="10" a="1"/>
  <c r="M87" i="10" s="1"/>
  <c r="Z87" i="10" a="1"/>
  <c r="Z87" i="10" s="1"/>
  <c r="K87" i="10" a="1"/>
  <c r="K87" i="10" s="1"/>
  <c r="L87" i="10" a="1"/>
  <c r="L87" i="10" s="1"/>
  <c r="W87" i="10" a="1"/>
  <c r="W87" i="10" s="1"/>
  <c r="Q87" i="10" a="1"/>
  <c r="Q87" i="10" s="1"/>
  <c r="S87" i="10" a="1"/>
  <c r="S87" i="10" s="1"/>
  <c r="U87" i="10" a="1"/>
  <c r="U87" i="10" s="1"/>
  <c r="J87" i="10" a="1"/>
  <c r="J87" i="10" s="1"/>
  <c r="O87" i="10" a="1"/>
  <c r="O87" i="10" s="1"/>
  <c r="Y87" i="10" a="1"/>
  <c r="Y87" i="10" s="1"/>
  <c r="N87" i="10" a="1"/>
  <c r="N87" i="10" s="1"/>
  <c r="R87" i="10" a="1"/>
  <c r="R87" i="10" s="1"/>
  <c r="V87" i="10" a="1"/>
  <c r="V87" i="10" s="1"/>
  <c r="P47" i="8" a="1"/>
  <c r="P47" i="8" s="1"/>
  <c r="X68" i="8" a="1"/>
  <c r="X68" i="8" s="1"/>
  <c r="Y68" i="8" a="1"/>
  <c r="Y68" i="8" s="1"/>
  <c r="P68" i="8" a="1"/>
  <c r="P68" i="8" s="1"/>
  <c r="S68" i="8" a="1"/>
  <c r="S68" i="8" s="1"/>
  <c r="N68" i="8" a="1"/>
  <c r="N68" i="8" s="1"/>
  <c r="Q51" i="8" a="1"/>
  <c r="Q51" i="8" s="1"/>
  <c r="W63" i="8" a="1"/>
  <c r="W63" i="8" s="1"/>
  <c r="K63" i="8" a="1"/>
  <c r="K63" i="8" s="1"/>
  <c r="V63" i="8" a="1"/>
  <c r="V63" i="8" s="1"/>
  <c r="P63" i="8" a="1"/>
  <c r="P63" i="8" s="1"/>
  <c r="Z63" i="8" a="1"/>
  <c r="Z63" i="8" s="1"/>
  <c r="T63" i="8" a="1"/>
  <c r="T63" i="8" s="1"/>
  <c r="N63" i="8" a="1"/>
  <c r="N63" i="8" s="1"/>
  <c r="L63" i="8" a="1"/>
  <c r="L63" i="8" s="1"/>
  <c r="Q63" i="8" a="1"/>
  <c r="Q63" i="8" s="1"/>
  <c r="M63" i="8" a="1"/>
  <c r="M63" i="8" s="1"/>
  <c r="X63" i="8" a="1"/>
  <c r="X63" i="8" s="1"/>
  <c r="S63" i="8" a="1"/>
  <c r="S63" i="8" s="1"/>
  <c r="AA63" i="8" a="1"/>
  <c r="AA63" i="8" s="1"/>
  <c r="R63" i="8" a="1"/>
  <c r="R63" i="8" s="1"/>
  <c r="Y63" i="8" a="1"/>
  <c r="Y63" i="8" s="1"/>
  <c r="O63" i="8" a="1"/>
  <c r="O63" i="8" s="1"/>
  <c r="U63" i="8" a="1"/>
  <c r="U63" i="8" s="1"/>
  <c r="U47" i="8" a="1"/>
  <c r="U47" i="8" s="1"/>
  <c r="M70" i="10" a="1"/>
  <c r="M70" i="10" s="1"/>
  <c r="L70" i="10" a="1"/>
  <c r="L70" i="10" s="1"/>
  <c r="J70" i="10" a="1"/>
  <c r="J70" i="10" s="1"/>
  <c r="U70" i="10" a="1"/>
  <c r="U70" i="10" s="1"/>
  <c r="N70" i="10" a="1"/>
  <c r="N70" i="10" s="1"/>
  <c r="H70" i="10" a="1"/>
  <c r="H70" i="10" s="1"/>
  <c r="W70" i="10" a="1"/>
  <c r="W70" i="10" s="1"/>
  <c r="R70" i="10" a="1"/>
  <c r="R70" i="10" s="1"/>
  <c r="S70" i="10" a="1"/>
  <c r="S70" i="10" s="1"/>
  <c r="V70" i="10" a="1"/>
  <c r="V70" i="10" s="1"/>
  <c r="O70" i="10" a="1"/>
  <c r="O70" i="10" s="1"/>
  <c r="P70" i="10" a="1"/>
  <c r="P70" i="10" s="1"/>
  <c r="K70" i="10" a="1"/>
  <c r="K70" i="10" s="1"/>
  <c r="Q70" i="10" a="1"/>
  <c r="Q70" i="10" s="1"/>
  <c r="I70" i="10" a="1"/>
  <c r="I70" i="10" s="1"/>
  <c r="G70" i="10" a="1"/>
  <c r="G70" i="10" s="1"/>
  <c r="T70" i="10" a="1"/>
  <c r="T70" i="10" s="1"/>
  <c r="R64" i="8" a="1"/>
  <c r="R64" i="8" s="1"/>
  <c r="S64" i="8" a="1"/>
  <c r="S64" i="8" s="1"/>
  <c r="P51" i="8" a="1"/>
  <c r="P51" i="8" s="1"/>
  <c r="Q68" i="8" a="1"/>
  <c r="Q68" i="8" s="1"/>
  <c r="R103" i="10" a="1"/>
  <c r="R103" i="10" s="1"/>
  <c r="U103" i="10" a="1"/>
  <c r="U103" i="10" s="1"/>
  <c r="K103" i="10" a="1"/>
  <c r="K103" i="10" s="1"/>
  <c r="X103" i="10" a="1"/>
  <c r="X103" i="10" s="1"/>
  <c r="Q103" i="10" a="1"/>
  <c r="Q103" i="10" s="1"/>
  <c r="N103" i="10" a="1"/>
  <c r="N103" i="10" s="1"/>
  <c r="T103" i="10" a="1"/>
  <c r="T103" i="10" s="1"/>
  <c r="J103" i="10" a="1"/>
  <c r="J103" i="10" s="1"/>
  <c r="Z103" i="10" a="1"/>
  <c r="Z103" i="10" s="1"/>
  <c r="P103" i="10" a="1"/>
  <c r="P103" i="10" s="1"/>
  <c r="V103" i="10" a="1"/>
  <c r="V103" i="10" s="1"/>
  <c r="M103" i="10" a="1"/>
  <c r="M103" i="10" s="1"/>
  <c r="L103" i="10" a="1"/>
  <c r="L103" i="10" s="1"/>
  <c r="Y103" i="10" a="1"/>
  <c r="Y103" i="10" s="1"/>
  <c r="W103" i="10" a="1"/>
  <c r="W103" i="10" s="1"/>
  <c r="S103" i="10" a="1"/>
  <c r="S103" i="10" s="1"/>
  <c r="O103" i="10" a="1"/>
  <c r="O103" i="10" s="1"/>
  <c r="Z55" i="8" a="1"/>
  <c r="Z55" i="8" s="1"/>
  <c r="L39" i="8" a="1"/>
  <c r="L39" i="8" s="1"/>
  <c r="Q39" i="8" a="1"/>
  <c r="Q39" i="8" s="1"/>
  <c r="X39" i="8" a="1"/>
  <c r="X39" i="8" s="1"/>
  <c r="Y39" i="8" a="1"/>
  <c r="Y39" i="8" s="1"/>
  <c r="M39" i="8" a="1"/>
  <c r="M39" i="8" s="1"/>
  <c r="T39" i="8" a="1"/>
  <c r="T39" i="8" s="1"/>
  <c r="P39" i="8" a="1"/>
  <c r="P39" i="8" s="1"/>
  <c r="V100" i="9" a="1"/>
  <c r="V100" i="9" s="1"/>
  <c r="M100" i="9" a="1"/>
  <c r="M100" i="9" s="1"/>
  <c r="U100" i="9" a="1"/>
  <c r="U100" i="9" s="1"/>
  <c r="L100" i="9" a="1"/>
  <c r="L100" i="9" s="1"/>
  <c r="P100" i="9" a="1"/>
  <c r="P100" i="9" s="1"/>
  <c r="G100" i="9" a="1"/>
  <c r="G100" i="9" s="1"/>
  <c r="S100" i="9" a="1"/>
  <c r="S100" i="9" s="1"/>
  <c r="N100" i="9" a="1"/>
  <c r="N100" i="9" s="1"/>
  <c r="Q100" i="9" a="1"/>
  <c r="Q100" i="9" s="1"/>
  <c r="H100" i="9" a="1"/>
  <c r="H100" i="9" s="1"/>
  <c r="F100" i="9" a="1"/>
  <c r="F100" i="9" s="1"/>
  <c r="O100" i="9" a="1"/>
  <c r="O100" i="9" s="1"/>
  <c r="T100" i="9" a="1"/>
  <c r="T100" i="9" s="1"/>
  <c r="K100" i="9" a="1"/>
  <c r="K100" i="9" s="1"/>
  <c r="J100" i="9" a="1"/>
  <c r="J100" i="9" s="1"/>
  <c r="R100" i="9" a="1"/>
  <c r="R100" i="9" s="1"/>
  <c r="I100" i="9" a="1"/>
  <c r="I100" i="9" s="1"/>
  <c r="AA55" i="8" a="1"/>
  <c r="AA55" i="8" s="1"/>
  <c r="N47" i="8" a="1"/>
  <c r="N47" i="8" s="1"/>
  <c r="P44" i="8" a="1"/>
  <c r="P44" i="8" s="1"/>
  <c r="N39" i="8" a="1"/>
  <c r="N39" i="8" s="1"/>
  <c r="P108" i="10" a="1"/>
  <c r="P108" i="10" s="1"/>
  <c r="V108" i="10" a="1"/>
  <c r="V108" i="10" s="1"/>
  <c r="M108" i="10" a="1"/>
  <c r="M108" i="10" s="1"/>
  <c r="L108" i="10" a="1"/>
  <c r="L108" i="10" s="1"/>
  <c r="R108" i="10" a="1"/>
  <c r="R108" i="10" s="1"/>
  <c r="T108" i="10" a="1"/>
  <c r="T108" i="10" s="1"/>
  <c r="U108" i="10" a="1"/>
  <c r="U108" i="10" s="1"/>
  <c r="J108" i="10" a="1"/>
  <c r="J108" i="10" s="1"/>
  <c r="W108" i="10" a="1"/>
  <c r="W108" i="10" s="1"/>
  <c r="N108" i="10" a="1"/>
  <c r="N108" i="10" s="1"/>
  <c r="X108" i="10" a="1"/>
  <c r="X108" i="10" s="1"/>
  <c r="S108" i="10" a="1"/>
  <c r="S108" i="10" s="1"/>
  <c r="O108" i="10" a="1"/>
  <c r="O108" i="10" s="1"/>
  <c r="Z108" i="10" a="1"/>
  <c r="Z108" i="10" s="1"/>
  <c r="Q108" i="10" a="1"/>
  <c r="Q108" i="10" s="1"/>
  <c r="Y108" i="10" a="1"/>
  <c r="Y108" i="10" s="1"/>
  <c r="K108" i="10" a="1"/>
  <c r="K108" i="10" s="1"/>
  <c r="P101" i="9" a="1"/>
  <c r="P101" i="9" s="1"/>
  <c r="G101" i="9" a="1"/>
  <c r="G101" i="9" s="1"/>
  <c r="O101" i="9" a="1"/>
  <c r="O101" i="9" s="1"/>
  <c r="J101" i="9" a="1"/>
  <c r="J101" i="9" s="1"/>
  <c r="S101" i="9" a="1"/>
  <c r="S101" i="9" s="1"/>
  <c r="N101" i="9" a="1"/>
  <c r="N101" i="9" s="1"/>
  <c r="Q101" i="9" a="1"/>
  <c r="Q101" i="9" s="1"/>
  <c r="H101" i="9" a="1"/>
  <c r="H101" i="9" s="1"/>
  <c r="V101" i="9" a="1"/>
  <c r="V101" i="9" s="1"/>
  <c r="M101" i="9" a="1"/>
  <c r="M101" i="9" s="1"/>
  <c r="U101" i="9" a="1"/>
  <c r="U101" i="9" s="1"/>
  <c r="L101" i="9" a="1"/>
  <c r="L101" i="9" s="1"/>
  <c r="T101" i="9" a="1"/>
  <c r="T101" i="9" s="1"/>
  <c r="K101" i="9" a="1"/>
  <c r="K101" i="9" s="1"/>
  <c r="R101" i="9" a="1"/>
  <c r="R101" i="9" s="1"/>
  <c r="I101" i="9" a="1"/>
  <c r="I101" i="9" s="1"/>
  <c r="F101" i="9" a="1"/>
  <c r="F101" i="9" s="1"/>
  <c r="Z100" i="10" a="1"/>
  <c r="Z100" i="10" s="1"/>
  <c r="Q100" i="10" a="1"/>
  <c r="Q100" i="10" s="1"/>
  <c r="U100" i="10" a="1"/>
  <c r="U100" i="10" s="1"/>
  <c r="L100" i="10" a="1"/>
  <c r="L100" i="10" s="1"/>
  <c r="O100" i="10" a="1"/>
  <c r="O100" i="10" s="1"/>
  <c r="V100" i="10" a="1"/>
  <c r="V100" i="10" s="1"/>
  <c r="K100" i="10" a="1"/>
  <c r="K100" i="10" s="1"/>
  <c r="Y100" i="10" a="1"/>
  <c r="Y100" i="10" s="1"/>
  <c r="T100" i="10" a="1"/>
  <c r="T100" i="10" s="1"/>
  <c r="N100" i="10" a="1"/>
  <c r="N100" i="10" s="1"/>
  <c r="X100" i="10" a="1"/>
  <c r="X100" i="10" s="1"/>
  <c r="J100" i="10" a="1"/>
  <c r="J100" i="10" s="1"/>
  <c r="W100" i="10" a="1"/>
  <c r="W100" i="10" s="1"/>
  <c r="R100" i="10" a="1"/>
  <c r="R100" i="10" s="1"/>
  <c r="S100" i="10" a="1"/>
  <c r="S100" i="10" s="1"/>
  <c r="M100" i="10" a="1"/>
  <c r="M100" i="10" s="1"/>
  <c r="P100" i="10" a="1"/>
  <c r="P100" i="10" s="1"/>
  <c r="V55" i="8" a="1"/>
  <c r="V55" i="8" s="1"/>
  <c r="P64" i="8" a="1"/>
  <c r="P64" i="8" s="1"/>
  <c r="V69" i="10" a="1"/>
  <c r="V69" i="10" s="1"/>
  <c r="I69" i="10" a="1"/>
  <c r="I69" i="10" s="1"/>
  <c r="R69" i="10" a="1"/>
  <c r="R69" i="10" s="1"/>
  <c r="H69" i="10" a="1"/>
  <c r="H69" i="10" s="1"/>
  <c r="L69" i="10" a="1"/>
  <c r="L69" i="10" s="1"/>
  <c r="S69" i="10" a="1"/>
  <c r="S69" i="10" s="1"/>
  <c r="M69" i="10" a="1"/>
  <c r="M69" i="10" s="1"/>
  <c r="O69" i="10" a="1"/>
  <c r="O69" i="10" s="1"/>
  <c r="T69" i="10" a="1"/>
  <c r="T69" i="10" s="1"/>
  <c r="K69" i="10" a="1"/>
  <c r="K69" i="10" s="1"/>
  <c r="G69" i="10" a="1"/>
  <c r="G69" i="10" s="1"/>
  <c r="J69" i="10" a="1"/>
  <c r="J69" i="10" s="1"/>
  <c r="N69" i="10" a="1"/>
  <c r="N69" i="10" s="1"/>
  <c r="Q69" i="10" a="1"/>
  <c r="Q69" i="10" s="1"/>
  <c r="U69" i="10" a="1"/>
  <c r="U69" i="10" s="1"/>
  <c r="P69" i="10" a="1"/>
  <c r="P69" i="10" s="1"/>
  <c r="W69" i="10" a="1"/>
  <c r="W69" i="10" s="1"/>
  <c r="Q67" i="8" a="1"/>
  <c r="Q67" i="8" s="1"/>
  <c r="V67" i="8" a="1"/>
  <c r="V67" i="8" s="1"/>
  <c r="Z67" i="8" a="1"/>
  <c r="Z67" i="8" s="1"/>
  <c r="N67" i="8" a="1"/>
  <c r="N67" i="8" s="1"/>
  <c r="Y67" i="8" a="1"/>
  <c r="Y67" i="8" s="1"/>
  <c r="M67" i="8" a="1"/>
  <c r="M67" i="8" s="1"/>
  <c r="T67" i="8" a="1"/>
  <c r="T67" i="8" s="1"/>
  <c r="W67" i="8" a="1"/>
  <c r="W67" i="8" s="1"/>
  <c r="L67" i="8" a="1"/>
  <c r="L67" i="8" s="1"/>
  <c r="S67" i="8" a="1"/>
  <c r="S67" i="8" s="1"/>
  <c r="K67" i="8" a="1"/>
  <c r="K67" i="8" s="1"/>
  <c r="U67" i="8" a="1"/>
  <c r="U67" i="8" s="1"/>
  <c r="P67" i="8" a="1"/>
  <c r="P67" i="8" s="1"/>
  <c r="AA67" i="8" a="1"/>
  <c r="AA67" i="8" s="1"/>
  <c r="R67" i="8" a="1"/>
  <c r="R67" i="8" s="1"/>
  <c r="O67" i="8" a="1"/>
  <c r="O67" i="8" s="1"/>
  <c r="X67" i="8" a="1"/>
  <c r="X67" i="8" s="1"/>
  <c r="L55" i="8" a="1"/>
  <c r="L55" i="8" s="1"/>
  <c r="J92" i="10" a="1"/>
  <c r="J92" i="10" s="1"/>
  <c r="V92" i="10" a="1"/>
  <c r="V92" i="10" s="1"/>
  <c r="W92" i="10" a="1"/>
  <c r="W92" i="10" s="1"/>
  <c r="Y92" i="10" a="1"/>
  <c r="Y92" i="10" s="1"/>
  <c r="L92" i="10" a="1"/>
  <c r="L92" i="10" s="1"/>
  <c r="M92" i="10" a="1"/>
  <c r="M92" i="10" s="1"/>
  <c r="S92" i="10" a="1"/>
  <c r="S92" i="10" s="1"/>
  <c r="T92" i="10" a="1"/>
  <c r="T92" i="10" s="1"/>
  <c r="Q92" i="10" a="1"/>
  <c r="Q92" i="10" s="1"/>
  <c r="O92" i="10" a="1"/>
  <c r="O92" i="10" s="1"/>
  <c r="N92" i="10" a="1"/>
  <c r="N92" i="10" s="1"/>
  <c r="X92" i="10" a="1"/>
  <c r="X92" i="10" s="1"/>
  <c r="K92" i="10" a="1"/>
  <c r="K92" i="10" s="1"/>
  <c r="Z92" i="10" a="1"/>
  <c r="Z92" i="10" s="1"/>
  <c r="U92" i="10" a="1"/>
  <c r="U92" i="10" s="1"/>
  <c r="R92" i="10" a="1"/>
  <c r="R92" i="10" s="1"/>
  <c r="P92" i="10" a="1"/>
  <c r="P92" i="10" s="1"/>
  <c r="AA47" i="8" a="1"/>
  <c r="AA47" i="8" s="1"/>
  <c r="V51" i="8" a="1"/>
  <c r="V51" i="8" s="1"/>
  <c r="AA51" i="8" a="1"/>
  <c r="AA51" i="8" s="1"/>
  <c r="N51" i="8" a="1"/>
  <c r="N51" i="8" s="1"/>
  <c r="M51" i="8" a="1"/>
  <c r="M51" i="8" s="1"/>
  <c r="O51" i="8" a="1"/>
  <c r="O51" i="8" s="1"/>
  <c r="S51" i="8" a="1"/>
  <c r="S51" i="8" s="1"/>
  <c r="U51" i="8" a="1"/>
  <c r="U51" i="8" s="1"/>
  <c r="X51" i="8" a="1"/>
  <c r="X51" i="8" s="1"/>
  <c r="Y51" i="8" a="1"/>
  <c r="Y51" i="8" s="1"/>
  <c r="R51" i="8" a="1"/>
  <c r="R51" i="8" s="1"/>
  <c r="T51" i="8" a="1"/>
  <c r="T51" i="8" s="1"/>
  <c r="U44" i="8" a="1"/>
  <c r="U44" i="8" s="1"/>
  <c r="O39" i="8" a="1"/>
  <c r="O39" i="8" s="1"/>
  <c r="V40" i="8" a="1"/>
  <c r="V40" i="8" s="1"/>
  <c r="AA40" i="8" a="1"/>
  <c r="AA40" i="8" s="1"/>
  <c r="X40" i="8" a="1"/>
  <c r="X40" i="8" s="1"/>
  <c r="Z40" i="8" a="1"/>
  <c r="Z40" i="8" s="1"/>
  <c r="S40" i="8" a="1"/>
  <c r="S40" i="8" s="1"/>
  <c r="T40" i="8" a="1"/>
  <c r="T40" i="8" s="1"/>
  <c r="P40" i="8" a="1"/>
  <c r="P40" i="8" s="1"/>
  <c r="K40" i="8" a="1"/>
  <c r="K40" i="8" s="1"/>
  <c r="Y40" i="8" a="1"/>
  <c r="Y40" i="8" s="1"/>
  <c r="U40" i="8" a="1"/>
  <c r="U40" i="8" s="1"/>
  <c r="M40" i="8" a="1"/>
  <c r="M40" i="8" s="1"/>
  <c r="R40" i="8" a="1"/>
  <c r="R40" i="8" s="1"/>
  <c r="L40" i="8" a="1"/>
  <c r="L40" i="8" s="1"/>
  <c r="W40" i="8" a="1"/>
  <c r="W40" i="8" s="1"/>
  <c r="O40" i="8" a="1"/>
  <c r="O40" i="8" s="1"/>
  <c r="N40" i="8" a="1"/>
  <c r="N40" i="8" s="1"/>
  <c r="Q40" i="8" a="1"/>
  <c r="Q40" i="8" s="1"/>
  <c r="T52" i="8" a="1"/>
  <c r="T52" i="8" s="1"/>
  <c r="Y52" i="8" a="1"/>
  <c r="Y52" i="8" s="1"/>
  <c r="X52" i="8" a="1"/>
  <c r="X52" i="8" s="1"/>
  <c r="V52" i="8" a="1"/>
  <c r="V52" i="8" s="1"/>
  <c r="AA52" i="8" a="1"/>
  <c r="AA52" i="8" s="1"/>
  <c r="N52" i="8" a="1"/>
  <c r="N52" i="8" s="1"/>
  <c r="S52" i="8" a="1"/>
  <c r="S52" i="8" s="1"/>
  <c r="U52" i="8" a="1"/>
  <c r="U52" i="8" s="1"/>
  <c r="P52" i="8" a="1"/>
  <c r="P52" i="8" s="1"/>
  <c r="Q52" i="8" a="1"/>
  <c r="Q52" i="8" s="1"/>
  <c r="Z52" i="8" a="1"/>
  <c r="Z52" i="8" s="1"/>
  <c r="M52" i="8" a="1"/>
  <c r="M52" i="8" s="1"/>
  <c r="R52" i="8" a="1"/>
  <c r="R52" i="8" s="1"/>
  <c r="W52" i="8" a="1"/>
  <c r="W52" i="8" s="1"/>
  <c r="K51" i="8" a="1"/>
  <c r="K51" i="8" s="1"/>
  <c r="W104" i="10" a="1"/>
  <c r="W104" i="10" s="1"/>
  <c r="N104" i="10" a="1"/>
  <c r="N104" i="10" s="1"/>
  <c r="T104" i="10" a="1"/>
  <c r="T104" i="10" s="1"/>
  <c r="P104" i="10" a="1"/>
  <c r="P104" i="10" s="1"/>
  <c r="O104" i="10" a="1"/>
  <c r="O104" i="10" s="1"/>
  <c r="S104" i="10" a="1"/>
  <c r="S104" i="10" s="1"/>
  <c r="U104" i="10" a="1"/>
  <c r="U104" i="10" s="1"/>
  <c r="L104" i="10" a="1"/>
  <c r="L104" i="10" s="1"/>
  <c r="Q104" i="10" a="1"/>
  <c r="Q104" i="10" s="1"/>
  <c r="J104" i="10" a="1"/>
  <c r="J104" i="10" s="1"/>
  <c r="M104" i="10" a="1"/>
  <c r="M104" i="10" s="1"/>
  <c r="K104" i="10" a="1"/>
  <c r="K104" i="10" s="1"/>
  <c r="R104" i="10" a="1"/>
  <c r="R104" i="10" s="1"/>
  <c r="V104" i="10" a="1"/>
  <c r="V104" i="10" s="1"/>
  <c r="X104" i="10" a="1"/>
  <c r="X104" i="10" s="1"/>
  <c r="Z104" i="10" a="1"/>
  <c r="Z104" i="10" s="1"/>
  <c r="Y104" i="10" a="1"/>
  <c r="Y104" i="10" s="1"/>
  <c r="M64" i="8" a="1"/>
  <c r="M64" i="8" s="1"/>
  <c r="Z112" i="10" a="1"/>
  <c r="Z112" i="10" s="1"/>
  <c r="L112" i="10" a="1"/>
  <c r="L112" i="10" s="1"/>
  <c r="T112" i="10" a="1"/>
  <c r="T112" i="10" s="1"/>
  <c r="K112" i="10" a="1"/>
  <c r="K112" i="10" s="1"/>
  <c r="S112" i="10" a="1"/>
  <c r="S112" i="10" s="1"/>
  <c r="R112" i="10" a="1"/>
  <c r="R112" i="10" s="1"/>
  <c r="V112" i="10" a="1"/>
  <c r="V112" i="10" s="1"/>
  <c r="Y112" i="10" a="1"/>
  <c r="Y112" i="10" s="1"/>
  <c r="O112" i="10" a="1"/>
  <c r="O112" i="10" s="1"/>
  <c r="U112" i="10" a="1"/>
  <c r="U112" i="10" s="1"/>
  <c r="X112" i="10" a="1"/>
  <c r="X112" i="10" s="1"/>
  <c r="N112" i="10" a="1"/>
  <c r="N112" i="10" s="1"/>
  <c r="Q112" i="10" a="1"/>
  <c r="Q112" i="10" s="1"/>
  <c r="M112" i="10" a="1"/>
  <c r="M112" i="10" s="1"/>
  <c r="W112" i="10" a="1"/>
  <c r="W112" i="10" s="1"/>
  <c r="P112" i="10" a="1"/>
  <c r="P112" i="10" s="1"/>
  <c r="J112" i="10" a="1"/>
  <c r="J112" i="10" s="1"/>
  <c r="R56" i="8" a="1"/>
  <c r="R56" i="8" s="1"/>
  <c r="Z56" i="8" a="1"/>
  <c r="Z56" i="8" s="1"/>
  <c r="V56" i="8" a="1"/>
  <c r="V56" i="8" s="1"/>
  <c r="N56" i="8" a="1"/>
  <c r="N56" i="8" s="1"/>
  <c r="U56" i="8" a="1"/>
  <c r="U56" i="8" s="1"/>
  <c r="P56" i="8" a="1"/>
  <c r="P56" i="8" s="1"/>
  <c r="Y56" i="8" a="1"/>
  <c r="Y56" i="8" s="1"/>
  <c r="T56" i="8" a="1"/>
  <c r="T56" i="8" s="1"/>
  <c r="O56" i="8" a="1"/>
  <c r="O56" i="8" s="1"/>
  <c r="AA56" i="8" a="1"/>
  <c r="AA56" i="8" s="1"/>
  <c r="L56" i="8" a="1"/>
  <c r="L56" i="8" s="1"/>
  <c r="K56" i="8" a="1"/>
  <c r="K56" i="8" s="1"/>
  <c r="S56" i="8" a="1"/>
  <c r="S56" i="8" s="1"/>
  <c r="M56" i="8" a="1"/>
  <c r="M56" i="8" s="1"/>
  <c r="W56" i="8" a="1"/>
  <c r="W56" i="8" s="1"/>
  <c r="X56" i="8" a="1"/>
  <c r="X56" i="8" s="1"/>
  <c r="Q56" i="8" a="1"/>
  <c r="Q56" i="8" s="1"/>
  <c r="X96" i="10" a="1"/>
  <c r="X96" i="10" s="1"/>
  <c r="M96" i="10" a="1"/>
  <c r="M96" i="10" s="1"/>
  <c r="J96" i="10" a="1"/>
  <c r="J96" i="10" s="1"/>
  <c r="K96" i="10" a="1"/>
  <c r="K96" i="10" s="1"/>
  <c r="S96" i="10" a="1"/>
  <c r="S96" i="10" s="1"/>
  <c r="N96" i="10" a="1"/>
  <c r="N96" i="10" s="1"/>
  <c r="P96" i="10" a="1"/>
  <c r="P96" i="10" s="1"/>
  <c r="L96" i="10" a="1"/>
  <c r="L96" i="10" s="1"/>
  <c r="W96" i="10" a="1"/>
  <c r="W96" i="10" s="1"/>
  <c r="V96" i="10" a="1"/>
  <c r="V96" i="10" s="1"/>
  <c r="T96" i="10" a="1"/>
  <c r="T96" i="10" s="1"/>
  <c r="R96" i="10" a="1"/>
  <c r="R96" i="10" s="1"/>
  <c r="Y96" i="10" a="1"/>
  <c r="Y96" i="10" s="1"/>
  <c r="U96" i="10" a="1"/>
  <c r="U96" i="10" s="1"/>
  <c r="Z96" i="10" a="1"/>
  <c r="Z96" i="10" s="1"/>
  <c r="O96" i="10" a="1"/>
  <c r="O96" i="10" s="1"/>
  <c r="Q96" i="10" a="1"/>
  <c r="Q96" i="10" s="1"/>
  <c r="V64" i="8" a="1"/>
  <c r="V64" i="8" s="1"/>
  <c r="O99" i="10" a="1"/>
  <c r="O99" i="10" s="1"/>
  <c r="T99" i="10" a="1"/>
  <c r="T99" i="10" s="1"/>
  <c r="K99" i="10" a="1"/>
  <c r="K99" i="10" s="1"/>
  <c r="R99" i="10" a="1"/>
  <c r="R99" i="10" s="1"/>
  <c r="J99" i="10" a="1"/>
  <c r="J99" i="10" s="1"/>
  <c r="Z99" i="10" a="1"/>
  <c r="Z99" i="10" s="1"/>
  <c r="P99" i="10" a="1"/>
  <c r="P99" i="10" s="1"/>
  <c r="W99" i="10" a="1"/>
  <c r="W99" i="10" s="1"/>
  <c r="Y99" i="10" a="1"/>
  <c r="Y99" i="10" s="1"/>
  <c r="L99" i="10" a="1"/>
  <c r="L99" i="10" s="1"/>
  <c r="U99" i="10" a="1"/>
  <c r="U99" i="10" s="1"/>
  <c r="V99" i="10" a="1"/>
  <c r="V99" i="10" s="1"/>
  <c r="Q99" i="10" a="1"/>
  <c r="Q99" i="10" s="1"/>
  <c r="M99" i="10" a="1"/>
  <c r="M99" i="10" s="1"/>
  <c r="X99" i="10" a="1"/>
  <c r="X99" i="10" s="1"/>
  <c r="S99" i="10" a="1"/>
  <c r="S99" i="10" s="1"/>
  <c r="N99" i="10" a="1"/>
  <c r="N99" i="10" s="1"/>
  <c r="X43" i="8" a="1"/>
  <c r="X43" i="8" s="1"/>
  <c r="R43" i="8" a="1"/>
  <c r="R43" i="8" s="1"/>
  <c r="M43" i="8" a="1"/>
  <c r="M43" i="8" s="1"/>
  <c r="V43" i="8" a="1"/>
  <c r="V43" i="8" s="1"/>
  <c r="Q43" i="8" a="1"/>
  <c r="Q43" i="8" s="1"/>
  <c r="L43" i="8" a="1"/>
  <c r="L43" i="8" s="1"/>
  <c r="U43" i="8" a="1"/>
  <c r="U43" i="8" s="1"/>
  <c r="S43" i="8" a="1"/>
  <c r="S43" i="8" s="1"/>
  <c r="W43" i="8" a="1"/>
  <c r="W43" i="8" s="1"/>
  <c r="N43" i="8" a="1"/>
  <c r="N43" i="8" s="1"/>
  <c r="T43" i="8" a="1"/>
  <c r="T43" i="8" s="1"/>
  <c r="Y43" i="8" a="1"/>
  <c r="Y43" i="8" s="1"/>
  <c r="Z43" i="8" a="1"/>
  <c r="Z43" i="8" s="1"/>
  <c r="P43" i="8" a="1"/>
  <c r="P43" i="8" s="1"/>
  <c r="AA43" i="8" a="1"/>
  <c r="AA43" i="8" s="1"/>
  <c r="K43" i="8" a="1"/>
  <c r="K43" i="8" s="1"/>
  <c r="O43" i="8" a="1"/>
  <c r="O43" i="8" s="1"/>
  <c r="M88" i="10" a="1"/>
  <c r="M88" i="10" s="1"/>
  <c r="Q88" i="10" a="1"/>
  <c r="Q88" i="10" s="1"/>
  <c r="J88" i="10" a="1"/>
  <c r="J88" i="10" s="1"/>
  <c r="W88" i="10" a="1"/>
  <c r="W88" i="10" s="1"/>
  <c r="V88" i="10" a="1"/>
  <c r="V88" i="10" s="1"/>
  <c r="K88" i="10" a="1"/>
  <c r="K88" i="10" s="1"/>
  <c r="R88" i="10" a="1"/>
  <c r="R88" i="10" s="1"/>
  <c r="S88" i="10" a="1"/>
  <c r="S88" i="10" s="1"/>
  <c r="O88" i="10" a="1"/>
  <c r="O88" i="10" s="1"/>
  <c r="Y88" i="10" a="1"/>
  <c r="Y88" i="10" s="1"/>
  <c r="Z88" i="10" a="1"/>
  <c r="Z88" i="10" s="1"/>
  <c r="X88" i="10" a="1"/>
  <c r="X88" i="10" s="1"/>
  <c r="N88" i="10" a="1"/>
  <c r="N88" i="10" s="1"/>
  <c r="T88" i="10" a="1"/>
  <c r="T88" i="10" s="1"/>
  <c r="U88" i="10" a="1"/>
  <c r="U88" i="10" s="1"/>
  <c r="P88" i="10" a="1"/>
  <c r="P88" i="10" s="1"/>
  <c r="L88" i="10" a="1"/>
  <c r="L88" i="10" s="1"/>
  <c r="L115" i="10" a="1"/>
  <c r="L115" i="10" s="1"/>
  <c r="S115" i="10" a="1"/>
  <c r="S115" i="10" s="1"/>
  <c r="O115" i="10" a="1"/>
  <c r="O115" i="10" s="1"/>
  <c r="Z115" i="10" a="1"/>
  <c r="Z115" i="10" s="1"/>
  <c r="J115" i="10" a="1"/>
  <c r="J115" i="10" s="1"/>
  <c r="N115" i="10" a="1"/>
  <c r="N115" i="10" s="1"/>
  <c r="R115" i="10" a="1"/>
  <c r="R115" i="10" s="1"/>
  <c r="X115" i="10" a="1"/>
  <c r="X115" i="10" s="1"/>
  <c r="V115" i="10" a="1"/>
  <c r="V115" i="10" s="1"/>
  <c r="K115" i="10" a="1"/>
  <c r="K115" i="10" s="1"/>
  <c r="T115" i="10" a="1"/>
  <c r="T115" i="10" s="1"/>
  <c r="M115" i="10" a="1"/>
  <c r="M115" i="10" s="1"/>
  <c r="W115" i="10" a="1"/>
  <c r="W115" i="10" s="1"/>
  <c r="Q115" i="10" a="1"/>
  <c r="Q115" i="10" s="1"/>
  <c r="P115" i="10" a="1"/>
  <c r="P115" i="10" s="1"/>
  <c r="U115" i="10" a="1"/>
  <c r="U115" i="10" s="1"/>
  <c r="Y115" i="10" a="1"/>
  <c r="Y115" i="10" s="1"/>
  <c r="Q47" i="8" a="1"/>
  <c r="Q47" i="8" s="1"/>
  <c r="V47" i="8" a="1"/>
  <c r="V47" i="8" s="1"/>
  <c r="L47" i="8" a="1"/>
  <c r="L47" i="8" s="1"/>
  <c r="K47" i="8" a="1"/>
  <c r="K47" i="8" s="1"/>
  <c r="Y44" i="8" a="1"/>
  <c r="Y44" i="8" s="1"/>
  <c r="S44" i="8" a="1"/>
  <c r="S44" i="8" s="1"/>
  <c r="K44" i="8" a="1"/>
  <c r="K44" i="8" s="1"/>
  <c r="T44" i="8" a="1"/>
  <c r="T44" i="8" s="1"/>
  <c r="X44" i="8" a="1"/>
  <c r="X44" i="8" s="1"/>
  <c r="O44" i="8" a="1"/>
  <c r="O44" i="8" s="1"/>
  <c r="M44" i="8" a="1"/>
  <c r="M44" i="8" s="1"/>
  <c r="V44" i="8" a="1"/>
  <c r="V44" i="8" s="1"/>
  <c r="R44" i="8" a="1"/>
  <c r="R44" i="8" s="1"/>
  <c r="Q44" i="8" a="1"/>
  <c r="Q44" i="8" s="1"/>
  <c r="V68" i="8" a="1"/>
  <c r="V68" i="8" s="1"/>
  <c r="N44" i="8" a="1"/>
  <c r="N44" i="8" s="1"/>
  <c r="P55" i="8" a="1"/>
  <c r="P55" i="8" s="1"/>
  <c r="R55" i="8" a="1"/>
  <c r="R55" i="8" s="1"/>
  <c r="U55" i="8" a="1"/>
  <c r="U55" i="8" s="1"/>
  <c r="Y55" i="8" a="1"/>
  <c r="Y55" i="8" s="1"/>
  <c r="X55" i="8" a="1"/>
  <c r="X55" i="8" s="1"/>
  <c r="S55" i="8" a="1"/>
  <c r="S55" i="8" s="1"/>
  <c r="M47" i="8" a="1"/>
  <c r="M47" i="8" s="1"/>
  <c r="N55" i="8" a="1"/>
  <c r="N55" i="8" s="1"/>
  <c r="U48" i="8" a="1"/>
  <c r="U48" i="8" s="1"/>
  <c r="P48" i="8" a="1"/>
  <c r="P48" i="8" s="1"/>
  <c r="R48" i="8" a="1"/>
  <c r="R48" i="8" s="1"/>
  <c r="X48" i="8" a="1"/>
  <c r="X48" i="8" s="1"/>
  <c r="Q48" i="8" a="1"/>
  <c r="Q48" i="8" s="1"/>
  <c r="V48" i="8" a="1"/>
  <c r="V48" i="8" s="1"/>
  <c r="O48" i="8" a="1"/>
  <c r="O48" i="8" s="1"/>
  <c r="Y48" i="8" a="1"/>
  <c r="Y48" i="8" s="1"/>
  <c r="M48" i="8" a="1"/>
  <c r="M48" i="8" s="1"/>
  <c r="K48" i="8" a="1"/>
  <c r="K48" i="8" s="1"/>
  <c r="T48" i="8" a="1"/>
  <c r="T48" i="8" s="1"/>
  <c r="L48" i="8" a="1"/>
  <c r="L48" i="8" s="1"/>
  <c r="AA48" i="8" a="1"/>
  <c r="AA48" i="8" s="1"/>
  <c r="S48" i="8" a="1"/>
  <c r="S48" i="8" s="1"/>
  <c r="N48" i="8" a="1"/>
  <c r="N48" i="8" s="1"/>
  <c r="W48" i="8" a="1"/>
  <c r="W48" i="8" s="1"/>
  <c r="Z48" i="8" a="1"/>
  <c r="Z48" i="8" s="1"/>
  <c r="Z47" i="8" a="1"/>
  <c r="Z47" i="8" s="1"/>
  <c r="R91" i="10" a="1"/>
  <c r="R91" i="10" s="1"/>
  <c r="J91" i="10" a="1"/>
  <c r="J91" i="10" s="1"/>
  <c r="W91" i="10" a="1"/>
  <c r="W91" i="10" s="1"/>
  <c r="V91" i="10" a="1"/>
  <c r="V91" i="10" s="1"/>
  <c r="S91" i="10" a="1"/>
  <c r="S91" i="10" s="1"/>
  <c r="M91" i="10" a="1"/>
  <c r="M91" i="10" s="1"/>
  <c r="U91" i="10" a="1"/>
  <c r="U91" i="10" s="1"/>
  <c r="Q91" i="10" a="1"/>
  <c r="Q91" i="10" s="1"/>
  <c r="P91" i="10" a="1"/>
  <c r="P91" i="10" s="1"/>
  <c r="N91" i="10" a="1"/>
  <c r="N91" i="10" s="1"/>
  <c r="L91" i="10" a="1"/>
  <c r="L91" i="10" s="1"/>
  <c r="Z91" i="10" a="1"/>
  <c r="Z91" i="10" s="1"/>
  <c r="T91" i="10" a="1"/>
  <c r="T91" i="10" s="1"/>
  <c r="O91" i="10" a="1"/>
  <c r="O91" i="10" s="1"/>
  <c r="Y91" i="10" a="1"/>
  <c r="Y91" i="10" s="1"/>
  <c r="K91" i="10" a="1"/>
  <c r="K91" i="10" s="1"/>
  <c r="X91" i="10" a="1"/>
  <c r="X91" i="10" s="1"/>
  <c r="Y95" i="10" a="1"/>
  <c r="Y95" i="10" s="1"/>
  <c r="P95" i="10" a="1"/>
  <c r="P95" i="10" s="1"/>
  <c r="U95" i="10" a="1"/>
  <c r="U95" i="10" s="1"/>
  <c r="M95" i="10" a="1"/>
  <c r="M95" i="10" s="1"/>
  <c r="T95" i="10" a="1"/>
  <c r="T95" i="10" s="1"/>
  <c r="J95" i="10" a="1"/>
  <c r="J95" i="10" s="1"/>
  <c r="Z95" i="10" a="1"/>
  <c r="Z95" i="10" s="1"/>
  <c r="R95" i="10" a="1"/>
  <c r="R95" i="10" s="1"/>
  <c r="W95" i="10" a="1"/>
  <c r="W95" i="10" s="1"/>
  <c r="X95" i="10" a="1"/>
  <c r="X95" i="10" s="1"/>
  <c r="S95" i="10" a="1"/>
  <c r="S95" i="10" s="1"/>
  <c r="O95" i="10" a="1"/>
  <c r="O95" i="10" s="1"/>
  <c r="K95" i="10" a="1"/>
  <c r="K95" i="10" s="1"/>
  <c r="N95" i="10" a="1"/>
  <c r="N95" i="10" s="1"/>
  <c r="V95" i="10" a="1"/>
  <c r="V95" i="10" s="1"/>
  <c r="Q95" i="10" a="1"/>
  <c r="Q95" i="10" s="1"/>
  <c r="L95" i="10" a="1"/>
  <c r="L95" i="10" s="1"/>
  <c r="Q59" i="8" a="1"/>
  <c r="Q59" i="8" s="1"/>
  <c r="U59" i="8" a="1"/>
  <c r="U59" i="8" s="1"/>
  <c r="M59" i="8" a="1"/>
  <c r="M59" i="8" s="1"/>
  <c r="K59" i="8" a="1"/>
  <c r="K59" i="8" s="1"/>
  <c r="L59" i="8" a="1"/>
  <c r="L59" i="8" s="1"/>
  <c r="O59" i="8" a="1"/>
  <c r="O59" i="8" s="1"/>
  <c r="Y59" i="8" a="1"/>
  <c r="Y59" i="8" s="1"/>
  <c r="W59" i="8" a="1"/>
  <c r="W59" i="8" s="1"/>
  <c r="T59" i="8" a="1"/>
  <c r="T59" i="8" s="1"/>
  <c r="N59" i="8" a="1"/>
  <c r="N59" i="8" s="1"/>
  <c r="AA59" i="8" a="1"/>
  <c r="AA59" i="8" s="1"/>
  <c r="S59" i="8" a="1"/>
  <c r="S59" i="8" s="1"/>
  <c r="R59" i="8" a="1"/>
  <c r="R59" i="8" s="1"/>
  <c r="P59" i="8" a="1"/>
  <c r="P59" i="8" s="1"/>
  <c r="X59" i="8" a="1"/>
  <c r="X59" i="8" s="1"/>
  <c r="Z59" i="8" a="1"/>
  <c r="Z59" i="8" s="1"/>
  <c r="V59" i="8" a="1"/>
  <c r="V59" i="8" s="1"/>
  <c r="K55" i="8" a="1"/>
  <c r="K55" i="8" s="1"/>
  <c r="T47" i="8" a="1"/>
  <c r="T47" i="8" s="1"/>
  <c r="Y47" i="8" a="1"/>
  <c r="Y47" i="8" s="1"/>
  <c r="R47" i="8" a="1"/>
  <c r="R47" i="8" s="1"/>
  <c r="AA60" i="8" a="1"/>
  <c r="AA60" i="8" s="1"/>
  <c r="R60" i="8" a="1"/>
  <c r="R60" i="8" s="1"/>
  <c r="M60" i="8" a="1"/>
  <c r="M60" i="8" s="1"/>
  <c r="V60" i="8" a="1"/>
  <c r="V60" i="8" s="1"/>
  <c r="Q60" i="8" a="1"/>
  <c r="Q60" i="8" s="1"/>
  <c r="Z60" i="8" a="1"/>
  <c r="Z60" i="8" s="1"/>
  <c r="U60" i="8" a="1"/>
  <c r="U60" i="8" s="1"/>
  <c r="L60" i="8" a="1"/>
  <c r="L60" i="8" s="1"/>
  <c r="T60" i="8" a="1"/>
  <c r="T60" i="8" s="1"/>
  <c r="K60" i="8" a="1"/>
  <c r="K60" i="8" s="1"/>
  <c r="X60" i="8" a="1"/>
  <c r="X60" i="8" s="1"/>
  <c r="S60" i="8" a="1"/>
  <c r="S60" i="8" s="1"/>
  <c r="O60" i="8" a="1"/>
  <c r="O60" i="8" s="1"/>
  <c r="P60" i="8" a="1"/>
  <c r="P60" i="8" s="1"/>
  <c r="Y60" i="8" a="1"/>
  <c r="Y60" i="8" s="1"/>
  <c r="W60" i="8" a="1"/>
  <c r="W60" i="8" s="1"/>
  <c r="N60" i="8" a="1"/>
  <c r="N60" i="8" s="1"/>
  <c r="W51" i="8" a="1"/>
  <c r="W51" i="8" s="1"/>
  <c r="O47" i="8" a="1"/>
  <c r="O47" i="8" s="1"/>
  <c r="S47" i="8" a="1"/>
  <c r="S47" i="8" s="1"/>
  <c r="AA39" i="8" a="1"/>
  <c r="AA39"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xr:uid="{00000000-0006-0000-0600-000001000000}">
      <text>
        <t>[Threaded comment]
Your version of Excel allows you to read this threaded comment; however, any edits to it will get removed if the file is opened in a newer version of Excel. Learn more: https://go.microsoft.com/fwlink/?linkid=870924
Comment:
    Sector Label</t>
      </text>
    </comment>
    <comment ref="C43" authorId="1" shapeId="0" xr:uid="{00000000-0006-0000-0600-000002000000}">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3" authorId="2" shapeId="0" xr:uid="{00000000-0006-0000-0600-000003000000}">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4" authorId="3" shapeId="0" xr:uid="{00000000-0006-0000-0600-000004000000}">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4" authorId="4" shapeId="0" xr:uid="{00000000-0006-0000-0600-000005000000}">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sharedStrings.xml><?xml version="1.0" encoding="utf-8"?>
<sst xmlns="http://schemas.openxmlformats.org/spreadsheetml/2006/main" count="7970" uniqueCount="275">
  <si>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</si>
  <si>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</si>
  <si>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</si>
  <si>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</si>
  <si>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</si>
  <si>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</si>
  <si>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</si>
  <si>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</si>
  <si>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</si>
  <si>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</si>
  <si>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</si>
  <si>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</si>
  <si>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Difference in Risk</t>
  </si>
  <si>
    <t>Rates</t>
  </si>
  <si>
    <t>Contains outputs from the FrEDI-SV Module. Graphics and tables in other tabs refer to this worksheet and/or FrEDI Outputs 2.</t>
  </si>
  <si>
    <t>Contains outputs from the FrEDI-SV Module if the specified sector has a second variant. Graphics and tables in other tabs refer to this worksheet and/or FrEDI Outputs 1.</t>
  </si>
  <si>
    <t>Control Panel</t>
  </si>
  <si>
    <t>Definitions</t>
  </si>
  <si>
    <t>Socially Vulnerable Population</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</si>
  <si>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</si>
  <si>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</si>
  <si>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</si>
  <si>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Socially Vulnerable Categories</t>
  </si>
  <si>
    <t>Low Income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</si>
  <si>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</si>
  <si>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</si>
  <si>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</si>
  <si>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</si>
  <si>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</si>
  <si>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</si>
  <si>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</si>
  <si>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</si>
  <si>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</si>
  <si>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Minority</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</si>
  <si>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</si>
  <si>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</si>
  <si>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</si>
  <si>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</si>
  <si>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</si>
  <si>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</si>
  <si>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</si>
  <si>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</si>
  <si>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</si>
  <si>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</si>
  <si>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</si>
  <si>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</si>
  <si>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</si>
  <si>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</si>
  <si>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</si>
  <si>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</si>
  <si>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</si>
  <si>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</si>
  <si>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</si>
  <si>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</si>
  <si>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</si>
  <si>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</si>
  <si>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</si>
  <si>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</si>
  <si>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</si>
  <si>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</si>
  <si>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</si>
  <si>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</si>
  <si>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</si>
  <si>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</si>
  <si>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</si>
  <si>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</si>
  <si>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</si>
  <si>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SV Category</t>
  </si>
  <si>
    <t>SV Category ID</t>
  </si>
  <si>
    <t>Impact Group</t>
  </si>
  <si>
    <t>Group Classification</t>
  </si>
  <si>
    <t>Emissions Scenario</t>
  </si>
  <si>
    <t>SV</t>
  </si>
  <si>
    <t>Ref</t>
  </si>
  <si>
    <t>Scenario</t>
  </si>
  <si>
    <t>Value</t>
  </si>
  <si>
    <t>Format</t>
  </si>
  <si>
    <t>Impact Unit</t>
  </si>
  <si>
    <t>SV Group:</t>
  </si>
  <si>
    <t>Region:</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</si>
  <si>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</si>
  <si>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</si>
  <si>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</si>
  <si>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</si>
  <si>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</si>
  <si>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</si>
  <si>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</si>
  <si>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</si>
  <si>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</si>
  <si>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</si>
  <si>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</si>
  <si>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</si>
  <si>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</si>
  <si>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</si>
  <si>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</si>
  <si>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</si>
  <si>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</si>
  <si>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</si>
  <si>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</si>
  <si>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</si>
  <si>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</si>
  <si>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</si>
  <si>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</si>
  <si>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</si>
  <si>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</si>
  <si>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</si>
  <si>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</si>
  <si>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</si>
  <si>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</si>
  <si>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</si>
  <si>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</si>
  <si>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childhood asthma cases</t>
  </si>
  <si>
    <t>Childhood asthma cases</t>
  </si>
  <si>
    <t>children</t>
  </si>
  <si>
    <t>Children</t>
  </si>
  <si>
    <t>per 100k</t>
  </si>
  <si>
    <t>gcm</t>
  </si>
  <si>
    <t>Labor</t>
  </si>
  <si>
    <t>laborLabor</t>
  </si>
  <si>
    <t>hours of labor lost</t>
  </si>
  <si>
    <t>Hours of labor lost</t>
  </si>
  <si>
    <t>highRiskLabor</t>
  </si>
  <si>
    <t>High Risk Workers</t>
  </si>
  <si>
    <t>per capita</t>
  </si>
  <si>
    <t>Extreme Temperature</t>
  </si>
  <si>
    <t>extremeTemp</t>
  </si>
  <si>
    <t>mortality</t>
  </si>
  <si>
    <t>Mortality</t>
  </si>
  <si>
    <t>none</t>
  </si>
  <si>
    <t>Roads</t>
  </si>
  <si>
    <t>roads</t>
  </si>
  <si>
    <t>hours of delay</t>
  </si>
  <si>
    <t>Hours of delay</t>
  </si>
  <si>
    <t>High Tide Flooding and Traffic</t>
  </si>
  <si>
    <t>htf</t>
  </si>
  <si>
    <t>slr</t>
  </si>
  <si>
    <t>Coastal Properties</t>
  </si>
  <si>
    <t>coastalProp</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</si>
  <si>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</si>
  <si>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</si>
  <si>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</si>
  <si>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</si>
  <si>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</si>
  <si>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</si>
  <si>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</si>
  <si>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</si>
  <si>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</si>
  <si>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</si>
  <si>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</si>
  <si>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</si>
  <si>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</si>
  <si>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</si>
  <si>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</si>
  <si>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</si>
  <si>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</si>
  <si>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</si>
  <si>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</si>
  <si>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</si>
  <si>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</si>
  <si>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</si>
  <si>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</si>
  <si>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</si>
  <si>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sv_minority</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</si>
  <si>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</si>
  <si>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</si>
  <si>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</si>
  <si>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</si>
  <si>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</si>
  <si>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</si>
  <si>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</si>
  <si>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</si>
  <si>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</si>
  <si>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</si>
  <si>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</si>
  <si>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</si>
  <si>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</si>
  <si>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</si>
  <si>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</si>
  <si>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</si>
  <si>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</si>
  <si>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</si>
  <si>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</si>
  <si>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</si>
  <si>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</si>
  <si>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</si>
  <si>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</si>
  <si>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</si>
  <si>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</si>
  <si>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</si>
  <si>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</si>
  <si>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</si>
  <si>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</si>
  <si>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</si>
  <si>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</si>
  <si>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</si>
  <si>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</si>
  <si>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</si>
  <si>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</si>
  <si>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</si>
  <si>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</si>
  <si>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</si>
  <si>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</si>
  <si>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</si>
  <si>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</si>
  <si>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</si>
  <si>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</si>
  <si>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</si>
  <si>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</si>
  <si>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</si>
  <si>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</si>
  <si>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</si>
  <si>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</si>
  <si>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</si>
  <si>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</si>
  <si>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</si>
  <si>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</si>
  <si>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</si>
  <si>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</si>
  <si>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</si>
  <si>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</si>
  <si>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</si>
  <si>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</si>
  <si>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</si>
  <si>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</si>
  <si>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highRiskLabor, none</t>
  </si>
  <si>
    <t>rates4</t>
  </si>
  <si>
    <t>input_rates4</t>
  </si>
  <si>
    <t>Graphics - Impacts per person or per 100k people (depending on the sector) for the input scenarios. Avoided impacts are the difference in new climate-driven impacts for a given scenario compared to a user-selected reference scenario.</t>
  </si>
  <si>
    <t>Graphics - Avoided impact incidence among socially vulnerable populations for the input scenarios. Avoided impacts are the difference in new climate-driven impacts for a given scenario compared to a user-selected reference scenario.</t>
  </si>
  <si>
    <t>Contains lists of scenarios, regions, socially vulnerable populations evaluated, column abbreviation definitions, and sectors.</t>
  </si>
  <si>
    <t>Graphics - Bar charts that were featured in the Social Vulnerability Report. See that report for a description of the methods. These indicate the difference in exposure to hazards of socially vulnerable populations compared to a reference population (see definitions below). These are interpreted as, for example, "low income populations are X% more likely to live in high impact areas than the reference population" where X is the percentage on the graphic. High impact is defined as the highest third (tercile) of impacts across CONUS.</t>
  </si>
  <si>
    <t>individuals threatened with total property loss</t>
  </si>
  <si>
    <t>Individuals threatened with total property loss</t>
  </si>
  <si>
    <t>Air Quality - Childhood Asthma</t>
  </si>
  <si>
    <t>Air Quality - Premature Mortality</t>
  </si>
  <si>
    <t>airQualityAsthma</t>
  </si>
  <si>
    <t>airQualityMortality</t>
  </si>
  <si>
    <t>children, highRiskLabor, sv_plus65, none</t>
  </si>
  <si>
    <t>highRiskLabor, sv_plus65, none</t>
  </si>
  <si>
    <t>Missing SV Group Text</t>
  </si>
  <si>
    <t>65 and Older</t>
  </si>
  <si>
    <t>65 and Older and No High School Diploma</t>
  </si>
  <si>
    <t>Alternate Plot Title</t>
  </si>
  <si>
    <t>person-hours of delay</t>
  </si>
  <si>
    <t>Formatted Label</t>
  </si>
  <si>
    <t>Hispanic
or Latino</t>
  </si>
  <si>
    <t>American Indian
or Alaska Native</t>
  </si>
  <si>
    <t>Black or African
American</t>
  </si>
  <si>
    <t>White, non-
Hispanic</t>
  </si>
  <si>
    <t>Two or more
races</t>
  </si>
  <si>
    <t>Air Quality - Premature Mortality</t>
  </si>
  <si>
    <t>2022-12-06</t>
  </si>
  <si>
    <t>All Impacts</t>
  </si>
  <si>
    <t>--</t>
  </si>
  <si>
    <t>Midwest</t>
  </si>
  <si>
    <t>race_amInd</t>
  </si>
  <si>
    <t>degrees Celsius</t>
  </si>
  <si>
    <t>baseline</t>
  </si>
  <si>
    <t>race_asian</t>
  </si>
  <si>
    <t>race_black</t>
  </si>
  <si>
    <t>race_hispanic</t>
  </si>
  <si>
    <t>race_multiRacial</t>
  </si>
  <si>
    <t>race_otherRace</t>
  </si>
  <si>
    <t>race_pacIsl</t>
  </si>
  <si>
    <t>race_white</t>
  </si>
  <si>
    <t>sv_lowIncome</t>
  </si>
  <si>
    <t>sv_minority</t>
  </si>
  <si>
    <t>sv_noHS</t>
  </si>
  <si>
    <t>sv_plus65</t>
  </si>
  <si>
    <t>Northeast</t>
  </si>
  <si>
    <t>Northern Plains</t>
  </si>
  <si>
    <t>Northwest</t>
  </si>
  <si>
    <t>Southeast</t>
  </si>
  <si>
    <t>Southern Plains</t>
  </si>
  <si>
    <t>Southwest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</si>
</sst>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ont>
    <font>
      <sz val="10"/>
      <color rgb="FFFF0000"/>
      <name val="Calibri"/>
      <family val="2"/>
      <scheme val="minor"/>
    </font>
    <font>
      <sz val="10"/>
      <color theme="1"/>
      <name val="Calibri"/>
      <family val="2"/>
      <scheme val="minor"/>
    </font>
    <font>
      <b/>
      <sz val="10"/>
      <color theme="1"/>
      <name val="Calibri"/>
      <family val="2"/>
      <scheme val="minor"/>
    </font>
    <font>
      <sz val="11"/>
      <color theme="1"/>
      <name val="Calibri"/>
      <family val="2"/>
    </font>
    <font>
      <sz val="11"/>
      <color rgb="FFFFFFFF"/>
      <name val="Calibri"/>
    </font>
    <font>
      <sz val="11"/>
      <color rgb="FF000000"/>
      <name val="Calibri"/>
    </font>
    <font>
      <sz val="11"/>
      <color rgb="FF0563C1"/>
      <name val="Calibri"/>
    </font>
    <font>
      <b/>
      <sz val="10"/>
      <color rgb="FFFFFFFF"/>
      <name val="Calibri"/>
      <family val="2"/>
      <scheme val="minor"/>
    </font>
    <font>
      <sz val="10"/>
      <color rgb="FF000000"/>
      <name val="Calibri"/>
      <family val="2"/>
      <scheme val="minor"/>
    </font>
    <font>
      <sz val="10"/>
      <color rgb="FFFFFFFF"/>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rgb="FF44546A"/>
      </patternFill>
    </fill>
    <fill>
      <patternFill patternType="solid">
        <fgColor rgb="FFD6DCE4"/>
      </patternFill>
    </fill>
    <fill>
      <patternFill patternType="solid">
        <fgColor rgb="FFFFE699"/>
      </patternFill>
    </fill>
    <fill>
      <patternFill patternType="solid">
        <fgColor rgb="FF002060"/>
      </patternFill>
    </fill>
    <fill>
      <patternFill patternType="solid">
        <fgColor rgb="FFE7E6E6"/>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35">
    <xf numFmtId="0" fontId="0" fillId="0" borderId="0" xfId="0"/>
    <xf numFmtId="0" fontId="1" fillId="0" borderId="0" xfId="0" applyFont="1" applyAlignment="1">
      <alignment horizontal="left"/>
    </xf>
    <xf numFmtId="0" fontId="1" fillId="0" borderId="0" xfId="0" applyFont="1" applyAlignment="1">
      <alignment wrapText="1"/>
    </xf>
    <xf numFmtId="0" fontId="1" fillId="0" borderId="0" xfId="0" applyFont="1" applyAlignment="1">
      <alignment horizontal="right"/>
    </xf>
    <xf numFmtId="14" fontId="1" fillId="0" borderId="0" xfId="0" applyNumberFormat="1" applyFont="1"/>
    <xf numFmtId="0" fontId="2" fillId="0" borderId="0" xfId="0" applyFont="1"/>
    <xf numFmtId="1" fontId="3" fillId="0" borderId="0" xfId="0" applyNumberFormat="1" applyFont="1"/>
    <xf numFmtId="0" fontId="4" fillId="0" borderId="0" xfId="0" applyFont="1"/>
    <xf numFmtId="0" fontId="3" fillId="0" borderId="0" xfId="0" applyFont="1" applyAlignment="1">
      <alignment wrapText="1"/>
    </xf>
    <xf numFmtId="0" fontId="3" fillId="0" borderId="0" xfId="0" applyFont="1"/>
    <xf numFmtId="1" fontId="1" fillId="0" borderId="0" xfId="0" applyNumberFormat="1" applyFont="1"/>
    <xf numFmtId="9" fontId="1" fillId="0" borderId="0" xfId="0" applyNumberFormat="1" applyFont="1"/>
    <xf numFmtId="0" fontId="5" fillId="0" borderId="0" xfId="0" applyFont="1"/>
    <xf numFmtId="0" fontId="3" fillId="2" borderId="0" xfId="0" applyFont="1" applyFill="1" applyAlignment="1">
      <alignment horizontal="right"/>
    </xf>
    <xf numFmtId="0" fontId="3" fillId="2" borderId="0" xfId="0" applyFont="1" applyFill="1" applyAlignment="1">
      <alignment horizontal="left"/>
    </xf>
    <xf numFmtId="1" fontId="3" fillId="2" borderId="0" xfId="0" applyNumberFormat="1" applyFont="1" applyFill="1"/>
    <xf numFmtId="0" fontId="3" fillId="2" borderId="0" xfId="0" applyFont="1" applyFill="1" applyAlignment="1">
      <alignment horizontal="center"/>
    </xf>
    <xf numFmtId="0" fontId="3" fillId="0" borderId="0" xfId="0" applyFont="1" applyAlignment="1">
      <alignment horizontal="left"/>
    </xf>
    <xf numFmtId="0" fontId="3" fillId="2" borderId="0" xfId="0" applyFont="1" applyFill="1"/>
    <xf numFmtId="0" fontId="6" fillId="3"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9" fillId="3" borderId="1" xfId="0" applyFont="1" applyFill="1" applyBorder="1" applyAlignment="1">
      <alignment horizontal="left" vertical="center" wrapText="1" indent="1"/>
    </xf>
    <xf numFmtId="0" fontId="10" fillId="5" borderId="1" xfId="0" applyFont="1" applyFill="1" applyBorder="1" applyAlignment="1">
      <alignment horizontal="left" vertical="center" wrapText="1"/>
    </xf>
    <xf numFmtId="1" fontId="11" fillId="6" borderId="1" xfId="0" applyNumberFormat="1" applyFont="1" applyFill="1" applyBorder="1" applyAlignment="1">
      <alignment horizontal="left" vertical="center" wrapText="1"/>
    </xf>
    <xf numFmtId="0" fontId="11" fillId="6" borderId="1" xfId="0" applyFont="1" applyFill="1" applyBorder="1" applyAlignment="1">
      <alignment horizontal="left" vertical="center" wrapText="1"/>
    </xf>
    <xf numFmtId="0" fontId="10" fillId="7" borderId="1" xfId="0" applyFont="1" applyFill="1" applyBorder="1" applyAlignment="1">
      <alignment horizontal="left" vertical="center" wrapText="1"/>
    </xf>
    <xf numFmtId="1" fontId="10" fillId="7" borderId="1" xfId="0" applyNumberFormat="1" applyFont="1" applyFill="1" applyBorder="1" applyAlignment="1">
      <alignment horizontal="left" vertical="center" wrapText="1"/>
    </xf>
    <xf numFmtId="0" fontId="6" fillId="6" borderId="1" xfId="0" applyFont="1" applyFill="1" applyBorder="1" applyAlignment="1">
      <alignment horizontal="left" vertical="center" wrapText="1"/>
    </xf>
    <xf numFmtId="0" fontId="7" fillId="7" borderId="1" xfId="0" applyFont="1" applyFill="1" applyBorder="1" applyAlignment="1">
      <alignment horizontal="left" vertical="center" wrapText="1"/>
    </xf>
    <xf numFmtId="0" fontId="9" fillId="6" borderId="1" xfId="0" applyFont="1" applyFill="1" applyBorder="1" applyAlignment="1">
      <alignment horizontal="left" vertical="center" wrapText="1"/>
    </xf>
    <xf numFmtId="1" fontId="9" fillId="6" borderId="1" xfId="0" applyNumberFormat="1" applyFont="1" applyFill="1" applyBorder="1" applyAlignment="1">
      <alignment horizontal="left" vertical="center" wrapText="1"/>
    </xf>
    <xf numFmtId="9" fontId="10" fillId="7" borderId="1" xfId="0" applyNumberFormat="1" applyFont="1" applyFill="1" applyBorder="1" applyAlignment="1">
      <alignment horizontal="left" vertical="center" wrapText="1"/>
    </xf>
    <xf numFmtId="1" fontId="6" fillId="6" borderId="1" xfId="0" applyNumberFormat="1" applyFont="1" applyFill="1" applyBorder="1" applyAlignment="1">
      <alignment horizontal="left" vertical="center" wrapText="1"/>
    </xf>
    <xf numFmtId="9" fontId="7" fillId="7" borderId="1" xfId="0" applyNumberFormat="1" applyFont="1" applyFill="1" applyBorder="1" applyAlignment="1">
      <alignment horizontal="left" vertical="center" wrapText="1"/>
    </xf>
  </cellXfs>
  <cellStyles count="1">
    <cellStyle name="Normal" xfId="0" builtinId="0"/>
  </cellStyles>
  <dxfs count="315">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Panel'!$E$106</c:f>
          <c:strCache>
            <c:ptCount val="1"/>
            <c:pt idx="0">
              <c:v>Avoided mortality in Minority populations - CONUS</c:v>
            </c:pt>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pt idx="0">
                  <c:v>baseline</c:v>
                </c:pt>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Panel'!$E$107</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Panel'!$E$108</c:f>
              <c:strCache>
                <c:ptCount val="1"/>
                <c:pt idx="0">
                  <c:v>Avoided mortality</c:v>
                </c:pt>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pt idx="0">
              <c:v>Avoided mortality for , 2050 - CONUS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ser>
          <c:idx val="1"/>
          <c:order val="1"/>
          <c:spPr>
            <a:no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1-8C3D-4164-9F6B-06C21F59139E}"/>
              </c:ext>
            </c:extLst>
          </c:dPt>
          <c:dLbls>
            <c:dLbl>
              <c:idx val="0"/>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236710712878456"/>
                      <c:h val="6.6198623150481556E-2"/>
                    </c:manualLayout>
                  </c15:layout>
                </c:ext>
                <c:ext xmlns:c16="http://schemas.microsoft.com/office/drawing/2014/chart" uri="{C3380CC4-5D6E-409C-BE32-E72D297353CC}">
                  <c16:uniqueId val="{00000001-8C3D-4164-9F6B-06C21F59139E}"/>
                </c:ext>
              </c:extLst>
            </c:dLbl>
            <c:dLbl>
              <c:idx val="1"/>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974250286667693"/>
                      <c:h val="6.365105636762311E-2"/>
                    </c:manualLayout>
                  </c15:layout>
                </c:ext>
                <c:ext xmlns:c16="http://schemas.microsoft.com/office/drawing/2014/chart" uri="{C3380CC4-5D6E-409C-BE32-E72D297353CC}">
                  <c16:uniqueId val="{00000005-90D5-4322-9A8B-42A61A28CD32}"/>
                </c:ext>
              </c:extLst>
            </c:dLbl>
            <c:dLbl>
              <c:idx val="2"/>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487474167966799"/>
                      <c:h val="4.0722955321897097E-2"/>
                    </c:manualLayout>
                  </c15:layout>
                </c:ext>
                <c:ext xmlns:c16="http://schemas.microsoft.com/office/drawing/2014/chart" uri="{C3380CC4-5D6E-409C-BE32-E72D297353CC}">
                  <c16:uniqueId val="{00000004-65CB-4081-885E-25906B5E122F}"/>
                </c:ext>
              </c:extLst>
            </c:dLbl>
            <c:dLbl>
              <c:idx val="3"/>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1771131597676228"/>
                      <c:h val="4.0722955321897097E-2"/>
                    </c:manualLayout>
                  </c15:layout>
                </c:ext>
                <c:ext xmlns:c16="http://schemas.microsoft.com/office/drawing/2014/chart" uri="{C3380CC4-5D6E-409C-BE32-E72D297353CC}">
                  <c16:uniqueId val="{00000003-65CB-4081-885E-25906B5E122F}"/>
                </c:ext>
              </c:extLst>
            </c:dLbl>
            <c:dLbl>
              <c:idx val="4"/>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802757817266147"/>
                      <c:h val="8.1484023847632231E-2"/>
                    </c:manualLayout>
                  </c15:layout>
                </c:ext>
                <c:ext xmlns:c16="http://schemas.microsoft.com/office/drawing/2014/chart" uri="{C3380CC4-5D6E-409C-BE32-E72D297353CC}">
                  <c16:uniqueId val="{00000004-90D5-4322-9A8B-42A61A28CD32}"/>
                </c:ext>
              </c:extLst>
            </c:dLbl>
            <c:dLbl>
              <c:idx val="5"/>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923537181721911"/>
                      <c:h val="7.3841323499056893E-2"/>
                    </c:manualLayout>
                  </c15:layout>
                </c:ext>
                <c:ext xmlns:c16="http://schemas.microsoft.com/office/drawing/2014/chart" uri="{C3380CC4-5D6E-409C-BE32-E72D297353CC}">
                  <c16:uniqueId val="{00000003-90D5-4322-9A8B-42A61A28CD32}"/>
                </c:ext>
              </c:extLst>
            </c:dLbl>
            <c:dLbl>
              <c:idx val="6"/>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1770202413961216"/>
                      <c:h val="4.3270522104755536E-2"/>
                    </c:manualLayout>
                  </c15:layout>
                </c:ext>
                <c:ext xmlns:c16="http://schemas.microsoft.com/office/drawing/2014/chart" uri="{C3380CC4-5D6E-409C-BE32-E72D297353CC}">
                  <c16:uniqueId val="{00000002-65CB-4081-885E-25906B5E122F}"/>
                </c:ext>
              </c:extLst>
            </c:dLbl>
            <c:dLbl>
              <c:idx val="7"/>
              <c:dLblPos val="inBase"/>
              <c:showLegendKey val="0"/>
              <c:showVal val="0"/>
              <c:showCatName val="1"/>
              <c:showSerName val="0"/>
              <c:showPercent val="0"/>
              <c:showBubbleSize val="0"/>
              <c:extLst>
                <c:ext xmlns:c15="http://schemas.microsoft.com/office/drawing/2012/chart" uri="{CE6537A1-D6FC-4f65-9D91-7224C49458BB}">
                  <c15:layout>
                    <c:manualLayout>
                      <c:w val="0.12770497720160642"/>
                      <c:h val="6.3612742567975403E-2"/>
                    </c:manualLayout>
                  </c15:layout>
                </c:ext>
                <c:ext xmlns:c16="http://schemas.microsoft.com/office/drawing/2014/chart" uri="{C3380CC4-5D6E-409C-BE32-E72D297353CC}">
                  <c16:uniqueId val="{00000002-90D5-4322-9A8B-42A61A28CD32}"/>
                </c:ext>
              </c:extLst>
            </c:dLbl>
            <c:spPr>
              <a:noFill/>
              <a:ln>
                <a:noFill/>
              </a:ln>
              <a:effectLst/>
            </c:spPr>
            <c:txPr>
              <a:bodyPr rot="0" spcFirstLastPara="1" vertOverflow="ellipsis" vert="horz" wrap="square" lIns="38100" tIns="19050" rIns="38100" bIns="19050" anchor="ctr" anchorCtr="0">
                <a:sp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Impacts!$I$74:$I$81</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C3D-4164-9F6B-06C21F59139E}"/>
            </c:ext>
          </c:extLst>
        </c:ser>
        <c:dLbls>
          <c:dLblPos val="outEnd"/>
          <c:showLegendKey val="0"/>
          <c:showVal val="1"/>
          <c:showCatName val="0"/>
          <c:showSerName val="0"/>
          <c:showPercent val="0"/>
          <c:showBubbleSize val="0"/>
        </c:dLbls>
        <c:gapWidth val="90"/>
        <c:overlap val="100"/>
        <c:axId val="762239048"/>
        <c:axId val="762237736"/>
      </c:barChart>
      <c:catAx>
        <c:axId val="762239048"/>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Panel'!$E$110</c:f>
          <c:strCache>
            <c:ptCount val="1"/>
            <c:pt idx="0">
              <c:v>Difference in risk in 2090 for baseline - CONUS</c:v>
            </c:pt>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65 and older</c:v>
                </c:pt>
                <c:pt idx="1">
                  <c:v>No High School Diploma</c:v>
                </c:pt>
                <c:pt idx="2">
                  <c:v>Minority</c:v>
                </c:pt>
                <c:pt idx="3">
                  <c:v>Low Income</c:v>
                </c:pt>
              </c:strCache>
            </c:strRef>
          </c:cat>
          <c:val>
            <c:numRef>
              <c:f>Risk!$G$29:$G$32</c:f>
              <c:numCache>
                <c:formatCode>0%</c:formatCode>
                <c:ptCount val="4"/>
                <c:pt idx="0">
                  <c:v>0</c:v>
                </c:pt>
                <c:pt idx="1">
                  <c:v>0.2696135825285304</c:v>
                </c:pt>
                <c:pt idx="2">
                  <c:v>0.40369091329476836</c:v>
                </c:pt>
                <c:pt idx="3">
                  <c:v>0.26311708886435237</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dLbl>
              <c:idx val="2"/>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0334686112885644"/>
                      <c:h val="0.14476441643103657"/>
                    </c:manualLayout>
                  </c15:layout>
                </c:ext>
                <c:ext xmlns:c16="http://schemas.microsoft.com/office/drawing/2014/chart" uri="{C3380CC4-5D6E-409C-BE32-E72D297353CC}">
                  <c16:uniqueId val="{00000000-9F38-4848-AA71-60E2D3F4EFD2}"/>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-0.1</c:v>
                </c:pt>
                <c:pt idx="1">
                  <c:v>-0.1</c:v>
                </c:pt>
                <c:pt idx="2">
                  <c:v>-0.1</c:v>
                </c:pt>
                <c:pt idx="3">
                  <c:v>-0.1</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Panel'!$E$111</c:f>
          <c:strCache>
            <c:ptCount val="1"/>
            <c:pt idx="0">
              <c:v>Avoided mortality per 100k in Minority populations for  - CONUS</c:v>
            </c:pt>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Panel'!$E$112</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Panel'!$E$113</c:f>
              <c:strCache>
                <c:ptCount val="1"/>
                <c:pt idx="0">
                  <c:v>Avoided mortality per 100k</c:v>
                </c:pt>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Panel'!$E$114</c:f>
          <c:strCache>
            <c:ptCount val="1"/>
            <c:pt idx="0">
              <c:v>Additional mortality per 100k in Minority populations - CONUS</c:v>
            </c:pt>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pt idx="0">
                  <c:v>baseline</c:v>
                </c:pt>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2.3172215506251552</c:v>
                </c:pt>
                <c:pt idx="1">
                  <c:v>3.3148304032668618</c:v>
                </c:pt>
                <c:pt idx="2">
                  <c:v>4.1199898427010835</c:v>
                </c:pt>
                <c:pt idx="3">
                  <c:v>4.9319754301026233</c:v>
                </c:pt>
                <c:pt idx="4">
                  <c:v>5.2027931411599422</c:v>
                </c:pt>
                <c:pt idx="5">
                  <c:v>5.4791052592897636</c:v>
                </c:pt>
                <c:pt idx="6">
                  <c:v>5.6425889937846518</c:v>
                </c:pt>
                <c:pt idx="7">
                  <c:v>5.7815672336025292</c:v>
                </c:pt>
                <c:pt idx="8">
                  <c:v>5.9890838273805853</c:v>
                </c:pt>
                <c:pt idx="9">
                  <c:v>6.1091848269279145</c:v>
                </c:pt>
                <c:pt idx="10">
                  <c:v>6.2797084964196461</c:v>
                </c:pt>
                <c:pt idx="11">
                  <c:v>6.3940221075256751</c:v>
                </c:pt>
                <c:pt idx="12">
                  <c:v>6.5694620900461729</c:v>
                </c:pt>
                <c:pt idx="13">
                  <c:v>6.6919325043108548</c:v>
                </c:pt>
                <c:pt idx="14">
                  <c:v>6.8547745584627435</c:v>
                </c:pt>
                <c:pt idx="15">
                  <c:v>7.0159888039842704</c:v>
                </c:pt>
                <c:pt idx="16">
                  <c:v>7.1665354269074237</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Panel'!$E$116</c:f>
              <c:strCache>
                <c:ptCount val="1"/>
                <c:pt idx="0">
                  <c:v>Mortality per 100k</c:v>
                </c:pt>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Panel'!$E$117</c:f>
          <c:strCache>
            <c:ptCount val="1"/>
            <c:pt idx="0">
              <c:v>Additional mortality per 100k for baseline, 2090 - CONUS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13.92571835987426</c:v>
                </c:pt>
                <c:pt idx="1">
                  <c:v>16.144020848531103</c:v>
                </c:pt>
                <c:pt idx="2">
                  <c:v>17.674143954778391</c:v>
                </c:pt>
                <c:pt idx="3">
                  <c:v>14.73298760287069</c:v>
                </c:pt>
                <c:pt idx="4">
                  <c:v>10.611870284209258</c:v>
                </c:pt>
                <c:pt idx="5">
                  <c:v>21.505332168837992</c:v>
                </c:pt>
                <c:pt idx="6">
                  <c:v>12.723367734277408</c:v>
                </c:pt>
                <c:pt idx="7">
                  <c:v>17.919478830266019</c:v>
                </c:pt>
              </c:numCache>
            </c:numRef>
          </c:val>
          <c:extLst>
            <c:ext xmlns:c16="http://schemas.microsoft.com/office/drawing/2014/chart" uri="{C3380CC4-5D6E-409C-BE32-E72D297353CC}">
              <c16:uniqueId val="{00000000-0198-4FED-99B9-946C0AC7715C}"/>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337463786822705"/>
                      <c:h val="8.062755438613331E-2"/>
                    </c:manualLayout>
                  </c15:layout>
                </c:ext>
                <c:ext xmlns:c16="http://schemas.microsoft.com/office/drawing/2014/chart" uri="{C3380CC4-5D6E-409C-BE32-E72D297353CC}">
                  <c16:uniqueId val="{00000003-81C8-46E2-A89B-E8EA935ED71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109786880073428"/>
                      <c:h val="8.3615415670320797E-2"/>
                    </c:manualLayout>
                  </c15:layout>
                </c:ext>
                <c:ext xmlns:c16="http://schemas.microsoft.com/office/drawing/2014/chart" uri="{C3380CC4-5D6E-409C-BE32-E72D297353CC}">
                  <c16:uniqueId val="{00000002-81C8-46E2-A89B-E8EA935ED717}"/>
                </c:ext>
              </c:extLst>
            </c:dLbl>
            <c:dLbl>
              <c:idx val="2"/>
              <c:dLblPos val="inBase"/>
              <c:showLegendKey val="0"/>
              <c:showVal val="0"/>
              <c:showCatName val="1"/>
              <c:showSerName val="0"/>
              <c:showPercent val="0"/>
              <c:showBubbleSize val="0"/>
              <c:extLst>
                <c:ext xmlns:c15="http://schemas.microsoft.com/office/drawing/2012/chart" uri="{CE6537A1-D6FC-4f65-9D91-7224C49458BB}">
                  <c15:layout>
                    <c:manualLayout>
                      <c:w val="0.14736396753004621"/>
                      <c:h val="4.1785357691695994E-2"/>
                    </c:manualLayout>
                  </c15:layout>
                </c:ext>
                <c:ext xmlns:c16="http://schemas.microsoft.com/office/drawing/2014/chart" uri="{C3380CC4-5D6E-409C-BE32-E72D297353CC}">
                  <c16:uniqueId val="{00000002-76F5-483E-953E-C18CD230031E}"/>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76257063362304"/>
                      <c:h val="3.5809635123321033E-2"/>
                    </c:manualLayout>
                  </c15:layout>
                </c:ext>
                <c:ext xmlns:c16="http://schemas.microsoft.com/office/drawing/2014/chart" uri="{C3380CC4-5D6E-409C-BE32-E72D297353CC}">
                  <c16:uniqueId val="{00000001-76F5-483E-953E-C18CD230031E}"/>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808737056478211"/>
                      <c:h val="7.4651831817758335E-2"/>
                    </c:manualLayout>
                  </c15:layout>
                </c:ext>
                <c:ext xmlns:c16="http://schemas.microsoft.com/office/drawing/2014/chart" uri="{C3380CC4-5D6E-409C-BE32-E72D297353CC}">
                  <c16:uniqueId val="{00000001-81C8-46E2-A89B-E8EA935ED717}"/>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533746378682269"/>
                      <c:h val="3.8797496407508521E-2"/>
                    </c:manualLayout>
                  </c15:layout>
                </c:ext>
                <c:ext xmlns:c16="http://schemas.microsoft.com/office/drawing/2014/chart" uri="{C3380CC4-5D6E-409C-BE32-E72D297353CC}">
                  <c16:uniqueId val="{00000000-76F5-483E-953E-C18CD230031E}"/>
                </c:ext>
              </c:extLst>
            </c:dLbl>
            <c:dLbl>
              <c:idx val="7"/>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6328987752058055"/>
                      <c:h val="8.3570480118723964E-2"/>
                    </c:manualLayout>
                  </c15:layout>
                </c:ext>
                <c:ext xmlns:c16="http://schemas.microsoft.com/office/drawing/2014/chart" uri="{C3380CC4-5D6E-409C-BE32-E72D297353CC}">
                  <c16:uniqueId val="{00000000-81C8-46E2-A89B-E8EA935ED7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Rates!$H$106:$H$113</c:f>
              <c:numCache>
                <c:formatCode>General</c:formatCode>
                <c:ptCount val="8"/>
                <c:pt idx="0">
                  <c:v>-0.1</c:v>
                </c:pt>
                <c:pt idx="1">
                  <c:v>-0.1</c:v>
                </c:pt>
                <c:pt idx="2">
                  <c:v>-0.1</c:v>
                </c:pt>
                <c:pt idx="3">
                  <c:v>-0.1</c:v>
                </c:pt>
                <c:pt idx="4">
                  <c:v>-0.1</c:v>
                </c:pt>
                <c:pt idx="5">
                  <c:v>-0.1</c:v>
                </c:pt>
                <c:pt idx="6">
                  <c:v>-0.1</c:v>
                </c:pt>
                <c:pt idx="7">
                  <c:v>-0.1</c:v>
                </c:pt>
              </c:numCache>
            </c:numRef>
          </c:val>
          <c:extLst>
            <c:ext xmlns:c16="http://schemas.microsoft.com/office/drawing/2014/chart" uri="{C3380CC4-5D6E-409C-BE32-E72D297353CC}">
              <c16:uniqueId val="{00000000-9817-46B1-8843-9097541C529D}"/>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Panel'!$E$118</c:f>
          <c:strCache>
            <c:ptCount val="1"/>
            <c:pt idx="0">
              <c:v>Avoided mortality per 100k for , 2050 - CONUS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337463786822705"/>
                      <c:h val="8.3381877550330954E-2"/>
                    </c:manualLayout>
                  </c15:layout>
                </c:ext>
                <c:ext xmlns:c16="http://schemas.microsoft.com/office/drawing/2014/chart" uri="{C3380CC4-5D6E-409C-BE32-E72D297353CC}">
                  <c16:uniqueId val="{00000003-D97A-4E65-93E0-E14F2047118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56514069357198"/>
                      <c:h val="9.8279458441262582E-2"/>
                    </c:manualLayout>
                  </c15:layout>
                </c:ext>
                <c:ext xmlns:c16="http://schemas.microsoft.com/office/drawing/2014/chart" uri="{C3380CC4-5D6E-409C-BE32-E72D297353CC}">
                  <c16:uniqueId val="{00000002-D97A-4E65-93E0-E14F20471187}"/>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64710438000172"/>
                      <c:h val="9.5299942263076254E-2"/>
                    </c:manualLayout>
                  </c15:layout>
                </c:ext>
                <c:ext xmlns:c16="http://schemas.microsoft.com/office/drawing/2014/chart" uri="{C3380CC4-5D6E-409C-BE32-E72D297353CC}">
                  <c16:uniqueId val="{00000001-D97A-4E65-93E0-E14F20471187}"/>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990247540372315"/>
                      <c:h val="5.9545748124840321E-2"/>
                    </c:manualLayout>
                  </c15:layout>
                </c:ext>
                <c:ext xmlns:c16="http://schemas.microsoft.com/office/drawing/2014/chart" uri="{C3380CC4-5D6E-409C-BE32-E72D297353CC}">
                  <c16:uniqueId val="{00000000-E1B8-4F81-BBE5-3D40D6254221}"/>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898029429481111"/>
                      <c:h val="8.9340909906703597E-2"/>
                    </c:manualLayout>
                  </c15:layout>
                </c:ext>
                <c:ext xmlns:c16="http://schemas.microsoft.com/office/drawing/2014/chart" uri="{C3380CC4-5D6E-409C-BE32-E72D297353CC}">
                  <c16:uniqueId val="{00000000-D97A-4E65-93E0-E14F20471187}"/>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078392565183717"/>
                      <c:h val="5.3586715768467658E-2"/>
                    </c:manualLayout>
                  </c15:layout>
                </c:ext>
                <c:ext xmlns:c16="http://schemas.microsoft.com/office/drawing/2014/chart" uri="{C3380CC4-5D6E-409C-BE32-E72D297353CC}">
                  <c16:uniqueId val="{00000000-F82A-4E2E-8E39-A16DD1A0C5F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Rates!$I$118:$I$125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1F43-4E44-B15C-502D44B78D9B}"/>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absolute">
    <xdr:from>
      <xdr:col>2</xdr:col>
      <xdr:colOff>1568450</xdr:colOff>
      <xdr:row>2</xdr:row>
      <xdr:rowOff>152400</xdr:rowOff>
    </xdr:from>
    <xdr:to>
      <xdr:col>3</xdr:col>
      <xdr:colOff>1104900</xdr:colOff>
      <xdr:row>7</xdr:row>
      <xdr:rowOff>95250</xdr:rowOff>
    </xdr:to>
    <xdr:sp macro="" textlink="">
      <xdr:nvSpPr>
        <xdr:cNvPr id="1035" name="Text Box 11" hidden="1">
          <a:extLst>
            <a:ext uri="{FF2B5EF4-FFF2-40B4-BE49-F238E27FC236}">
              <a16:creationId xmlns:a16="http://schemas.microsoft.com/office/drawing/2014/main" id="{12FF619F-B4F0-4ECA-97B2-9C138BCD2D6B}"/>
            </a:ext>
          </a:extLst>
        </xdr:cNvPr>
        <xdr:cNvSpPr txBox="1">
          <a:spLocks noChangeArrowheads="1"/>
        </xdr:cNvSpPr>
      </xdr:nvSpPr>
      <xdr:spPr bwMode="auto">
        <a:xfrm>
          <a:off x="2959100" y="520700"/>
          <a:ext cx="146050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1568450</xdr:colOff>
      <xdr:row>47</xdr:row>
      <xdr:rowOff>95250</xdr:rowOff>
    </xdr:from>
    <xdr:to>
      <xdr:col>3</xdr:col>
      <xdr:colOff>1104900</xdr:colOff>
      <xdr:row>52</xdr:row>
      <xdr:rowOff>38100</xdr:rowOff>
    </xdr:to>
    <xdr:sp macro="" textlink="">
      <xdr:nvSpPr>
        <xdr:cNvPr id="1034" name="Text Box 10" hidden="1">
          <a:extLst>
            <a:ext uri="{FF2B5EF4-FFF2-40B4-BE49-F238E27FC236}">
              <a16:creationId xmlns:a16="http://schemas.microsoft.com/office/drawing/2014/main" id="{7F638E63-BB0E-4FA2-B126-7EF1459E678C}"/>
            </a:ext>
          </a:extLst>
        </xdr:cNvPr>
        <xdr:cNvSpPr txBox="1">
          <a:spLocks noChangeArrowheads="1"/>
        </xdr:cNvSpPr>
      </xdr:nvSpPr>
      <xdr:spPr bwMode="auto">
        <a:xfrm>
          <a:off x="2959100" y="8756650"/>
          <a:ext cx="146050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1790700</xdr:colOff>
      <xdr:row>47</xdr:row>
      <xdr:rowOff>95250</xdr:rowOff>
    </xdr:from>
    <xdr:to>
      <xdr:col>4</xdr:col>
      <xdr:colOff>1104900</xdr:colOff>
      <xdr:row>52</xdr:row>
      <xdr:rowOff>38100</xdr:rowOff>
    </xdr:to>
    <xdr:sp macro="" textlink="">
      <xdr:nvSpPr>
        <xdr:cNvPr id="1033" name="Text Box 9" hidden="1">
          <a:extLst>
            <a:ext uri="{FF2B5EF4-FFF2-40B4-BE49-F238E27FC236}">
              <a16:creationId xmlns:a16="http://schemas.microsoft.com/office/drawing/2014/main" id="{564891DC-6B0E-4792-A5C6-9084C7E785BD}"/>
            </a:ext>
          </a:extLst>
        </xdr:cNvPr>
        <xdr:cNvSpPr txBox="1">
          <a:spLocks noChangeArrowheads="1"/>
        </xdr:cNvSpPr>
      </xdr:nvSpPr>
      <xdr:spPr bwMode="auto">
        <a:xfrm>
          <a:off x="5105400" y="8756650"/>
          <a:ext cx="14668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1809750</xdr:colOff>
      <xdr:row>152</xdr:row>
      <xdr:rowOff>63500</xdr:rowOff>
    </xdr:from>
    <xdr:to>
      <xdr:col>3</xdr:col>
      <xdr:colOff>1339850</xdr:colOff>
      <xdr:row>157</xdr:row>
      <xdr:rowOff>6350</xdr:rowOff>
    </xdr:to>
    <xdr:sp macro="" textlink="">
      <xdr:nvSpPr>
        <xdr:cNvPr id="1032" name="Text Box 8" hidden="1">
          <a:extLst>
            <a:ext uri="{FF2B5EF4-FFF2-40B4-BE49-F238E27FC236}">
              <a16:creationId xmlns:a16="http://schemas.microsoft.com/office/drawing/2014/main" id="{0F33280A-7C18-48D2-A203-C772BC76E03D}"/>
            </a:ext>
          </a:extLst>
        </xdr:cNvPr>
        <xdr:cNvSpPr txBox="1">
          <a:spLocks noChangeArrowheads="1"/>
        </xdr:cNvSpPr>
      </xdr:nvSpPr>
      <xdr:spPr bwMode="auto">
        <a:xfrm>
          <a:off x="3200400" y="28060650"/>
          <a:ext cx="14541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2025650</xdr:colOff>
      <xdr:row>152</xdr:row>
      <xdr:rowOff>63500</xdr:rowOff>
    </xdr:from>
    <xdr:to>
      <xdr:col>4</xdr:col>
      <xdr:colOff>1339850</xdr:colOff>
      <xdr:row>157</xdr:row>
      <xdr:rowOff>6350</xdr:rowOff>
    </xdr:to>
    <xdr:sp macro="" textlink="">
      <xdr:nvSpPr>
        <xdr:cNvPr id="1031" name="Text Box 7" hidden="1">
          <a:extLst>
            <a:ext uri="{FF2B5EF4-FFF2-40B4-BE49-F238E27FC236}">
              <a16:creationId xmlns:a16="http://schemas.microsoft.com/office/drawing/2014/main" id="{CFD507D9-66F5-428C-8FDB-740A50D79E5B}"/>
            </a:ext>
          </a:extLst>
        </xdr:cNvPr>
        <xdr:cNvSpPr txBox="1">
          <a:spLocks noChangeArrowheads="1"/>
        </xdr:cNvSpPr>
      </xdr:nvSpPr>
      <xdr:spPr bwMode="auto">
        <a:xfrm>
          <a:off x="5340350" y="28060650"/>
          <a:ext cx="14668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5B0392-E68C-432E-836B-7F535B513193}" name="impacts_minorities" displayName="impacts_minorities" comment="Table of impacts by minority group" ref="B119:Z135" totalsRowShown="0" headerRowDxfId="313" dataDxfId="312" tableBorderDxfId="311">
  <autoFilter ref="B119:Z135" xr:uid="{0C5B0392-E68C-432E-836B-7F535B513193}"/>
  <tableColumns count="25">
    <tableColumn id="1" xr3:uid="{C420D73E-7346-4004-ACF3-C4D1AB579DA2}" name="Row" dataDxfId="310">
      <calculatedColumnFormula array="1">ROW(impacts_minorities[[#This Row],[Row]]) - ROW(impacts_minorities[#Headers])</calculatedColumnFormula>
    </tableColumn>
    <tableColumn id="2" xr3:uid="{05A3A7B2-1A12-4A0E-A6A6-55927DEB5A98}" name="Sector" dataDxfId="309">
      <calculatedColumnFormula xml:space="preserve"> mv_sector</calculatedColumnFormula>
    </tableColumn>
    <tableColumn id="3" xr3:uid="{39D9E08D-ADDE-4E55-8A91-92FA6F3853A5}" name="SV Category" dataDxfId="308"/>
    <tableColumn id="4" xr3:uid="{34B3F707-1475-4155-97AA-FA56AD7F5C57}" name="SV Category ID" dataDxfId="307">
      <calculatedColumnFormula xml:space="preserve"> INDEX( SV_Categories[svGroupType], MATCH( impacts_minorities[[#This Row],[SV Category]], SV_Categories[svGroupLabel], 0 ) )</calculatedColumnFormula>
    </tableColumn>
    <tableColumn id="5" xr3:uid="{FC95FB42-A6F7-47F2-84F7-1FE2B8DC43E8}" name="Impact Group" dataDxfId="306">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305"/>
    <tableColumn id="7" xr3:uid="{ECDE1FCD-6092-467C-8B88-EB04DE4134FC}" name="Region" dataDxfId="304">
      <calculatedColumnFormula xml:space="preserve"> IF( ISBLANK( $D$31 ), "", $D$31 )</calculatedColumnFormula>
    </tableColumn>
    <tableColumn id="10" xr3:uid="{5C3BA69B-BAE1-4149-AD02-5487CFBC0827}" name="Emissions Scenario" dataDxfId="303">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302">
      <calculatedColumnFormula array="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301">
      <calculatedColumnFormula array="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300">
      <calculatedColumnFormula array="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99">
      <calculatedColumnFormula array="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98">
      <calculatedColumnFormula array="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97">
      <calculatedColumnFormula array="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96">
      <calculatedColumnFormula array="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95">
      <calculatedColumnFormula array="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94">
      <calculatedColumnFormula array="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93">
      <calculatedColumnFormula array="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92">
      <calculatedColumnFormula array="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91">
      <calculatedColumnFormula array="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90">
      <calculatedColumnFormula array="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89">
      <calculatedColumnFormula array="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88">
      <calculatedColumnFormula array="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87">
      <calculatedColumnFormula array="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86">
      <calculatedColumnFormula array="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6E510-0A1E-4CB0-ADC7-E4299E8B76AD}" name="impacts_byYear" displayName="impacts_byYear" ref="B66:W70" totalsRowShown="0" headerRowDxfId="285" dataDxfId="284">
  <autoFilter ref="B66:W70" xr:uid="{1446E510-0A1E-4CB0-ADC7-E4299E8B76AD}"/>
  <tableColumns count="22">
    <tableColumn id="1" xr3:uid="{14237D04-2048-4931-B212-9905071CA02E}" name="Row" dataDxfId="283">
      <calculatedColumnFormula array="1">ROW(impacts_byYear[[#This Row],[Row]]) - ROW(impacts_byYear[#Headers])</calculatedColumnFormula>
    </tableColumn>
    <tableColumn id="21" xr3:uid="{A2719EDC-0594-43B7-B93F-BB02D1F16A76}" name="SV Group" dataDxfId="282">
      <calculatedColumnFormula xml:space="preserve"> IF( ISBLANK( $D$2 ), "All", $D$2 )</calculatedColumnFormula>
    </tableColumn>
    <tableColumn id="20" xr3:uid="{73E2E8C8-0CDD-4C71-8269-6B2FFBB46525}" name="Region" dataDxfId="281">
      <calculatedColumnFormula xml:space="preserve"> IF( ISBLANK( $D$4 ), "", $D$4 )</calculatedColumnFormula>
    </tableColumn>
    <tableColumn id="22" xr3:uid="{08F3261A-78CE-41FC-9EFD-7ACE7932C5AF}" name="Reference Scenario" dataDxfId="280">
      <calculatedColumnFormula xml:space="preserve"> IF( ISBLANK( $D$3 ), "", $D$3 )</calculatedColumnFormula>
    </tableColumn>
    <tableColumn id="2" xr3:uid="{AC36A4B0-5BA8-4AA4-83C0-F103643D2A5F}" name="Scenario to Compare" dataDxfId="279">
      <calculatedColumnFormula>'Control Panel'!$C36</calculatedColumnFormula>
    </tableColumn>
    <tableColumn id="3" xr3:uid="{D8864E86-C94B-48EC-A962-D348347D89D9}" name="2010" dataDxfId="278">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77">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76">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75">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74">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73">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72">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71">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70">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69">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68">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67">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66">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65">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64">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63">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62">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6826228-0D62-4BCD-8A04-27B79D14174B}" name="impacts_svGroups" displayName="impacts_svGroups" comment="Impacts by SV groups and year" ref="B84:Z116" totalsRowShown="0" headerRowDxfId="261" dataDxfId="260">
  <autoFilter ref="B84:Z116" xr:uid="{A83721E4-D513-42BC-961B-AD4829922123}"/>
  <tableColumns count="25">
    <tableColumn id="1" xr3:uid="{4FB64A0E-0F6F-494F-996E-C1EFCC6677A6}" name="Row" dataDxfId="259">
      <calculatedColumnFormula array="1">ROW(impacts_svGroups[[#This Row],[Row]]) - ROW(impacts_svGroups[#Headers])</calculatedColumnFormula>
    </tableColumn>
    <tableColumn id="2" xr3:uid="{0064CC34-55A8-43FD-9341-ECCD2677E254}" name="Sector" dataDxfId="258">
      <calculatedColumnFormula xml:space="preserve"> mv_sector</calculatedColumnFormula>
    </tableColumn>
    <tableColumn id="3" xr3:uid="{1446B3FB-2870-4CEE-BE3E-95DB69CF693D}" name="SV Category" dataDxfId="257"/>
    <tableColumn id="28" xr3:uid="{DE245267-148C-44D9-A858-96ADBF5F43EE}" name="SV Category ID" dataDxfId="256">
      <calculatedColumnFormula>INDEX(SV_Categories[svGroupType],MATCH(impacts_svGroups[[#This Row],[SV Category]],SV_Categories[svGroupLabel],0))</calculatedColumnFormula>
    </tableColumn>
    <tableColumn id="4" xr3:uid="{40998FFC-4497-4875-882C-14A118FB9CB7}" name="Impact Group" dataDxfId="255">
      <calculatedColumnFormula array="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calculatedColumnFormula>
    </tableColumn>
    <tableColumn id="5" xr3:uid="{50B6EBBC-DEC7-4C4A-B858-8C58F2480EAD}" name="Group Classification" dataDxfId="254"/>
    <tableColumn id="8" xr3:uid="{1BC8E217-BC3A-4AEC-838B-B5DFD99A74BA}" name="Region" dataDxfId="253">
      <calculatedColumnFormula xml:space="preserve"> IF( ISBLANK( $D$4 ), "", $D$4 )</calculatedColumnFormula>
    </tableColumn>
    <tableColumn id="7" xr3:uid="{9920AFD6-7BF4-43F3-AC25-0E12136ED1F8}" name="Emissions Scenario" dataDxfId="252">
      <calculatedColumnFormula array="1" xml:space="preserve"> INDEX( list_scenarios, MOD( impacts_svGroups[[#This Row],[Row]] - 1, n_scenarios ) + 1 )</calculatedColumnFormula>
    </tableColumn>
    <tableColumn id="9" xr3:uid="{62DC8BD2-A336-4359-BE18-D3F586E5D3FB}" name="2010" dataDxfId="25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5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4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4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47">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46">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45">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4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4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4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4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4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3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3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37">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36">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35">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7492E94-732D-4B63-AB16-63BA9BD43940}" name="impacts_peopleByYear" displayName="impacts_peopleByYear" ref="B73:J81" totalsRowShown="0" headerRowDxfId="234" dataDxfId="233">
  <autoFilter ref="B73:J81" xr:uid="{67492E94-732D-4B63-AB16-63BA9BD43940}"/>
  <tableColumns count="9">
    <tableColumn id="1" xr3:uid="{2CC26921-0D3B-44FF-B88B-C1E683FC8F4C}" name="Row" dataDxfId="232">
      <calculatedColumnFormula array="1" xml:space="preserve"> ROW( impacts_peopleByYear[[#This Row],[Row]] ) - ROW( impacts_peopleByYear[#Headers] )</calculatedColumnFormula>
    </tableColumn>
    <tableColumn id="2" xr3:uid="{E5607CB5-6729-47E3-8919-6E1E970DB707}" name="SV Group" dataDxfId="231"/>
    <tableColumn id="23" xr3:uid="{33864F62-BF2A-4C09-B4E6-15952A62EAE4}" name="Reference Scenario" dataDxfId="230">
      <calculatedColumnFormula xml:space="preserve"> IF( ISBLANK( $D$29 ), "", $D$29 )</calculatedColumnFormula>
    </tableColumn>
    <tableColumn id="22" xr3:uid="{CC9C1A69-873C-4D96-8E16-5C336F72EB4D}" name="Scenario to Compare" dataDxfId="229">
      <calculatedColumnFormula xml:space="preserve"> IF( ISBLANK( $D$30 ), "", $D$30 )</calculatedColumnFormula>
    </tableColumn>
    <tableColumn id="3" xr3:uid="{FCB6107D-1166-431A-A950-D51F2BF2A248}" name="Region" dataDxfId="228">
      <calculatedColumnFormula xml:space="preserve"> IF( ISBLANK( $D$31 ), "", $D$31 )</calculatedColumnFormula>
    </tableColumn>
    <tableColumn id="4" xr3:uid="{8DB7A873-7909-44D6-BB4D-AD6FC42F8CAC}" name="Year" dataDxfId="227">
      <calculatedColumnFormula xml:space="preserve"> IF( ISBLANK( $D$32 ), "", $D$32 )</calculatedColumnFormula>
    </tableColumn>
    <tableColumn id="21" xr3:uid="{D831C91D-8884-4156-AB39-A0D694DE362C}" name="Difference" dataDxfId="226">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calculatedColumnFormula>
    </tableColumn>
    <tableColumn id="5" xr3:uid="{08CB6887-8B7C-4D5C-BBA5-E3117808FD14}" name="Format" dataDxfId="225">
      <calculatedColumnFormula xml:space="preserve"> IF( OR( impacts_peopleByYear[[#This Row],[Reference Scenario]] = "", impacts_peopleByYear[[#This Row],[Region]] = "", impacts_peopleByYear[[#This Row],[Year]] = "" ), "",IF(impacts_peopleByYear[[#This Row],[Difference]]&gt;=0,-0.1,0.1) )</calculatedColumnFormula>
    </tableColumn>
    <tableColumn id="6" xr3:uid="{442EC123-5B95-4A43-87F3-B4A28206C2C4}" name="Formatted Label" dataDxfId="224"/>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23">
      <calculatedColumnFormula array="1">ROW(risk_mainTable[[#This Row],[Row]]) - ROW(risk_mainTable[#Headers])</calculatedColumnFormula>
    </tableColumn>
    <tableColumn id="2" xr3:uid="{3846784C-553D-4ED9-9838-DCF55C2DC63C}" name="Sector" dataDxfId="222">
      <calculatedColumnFormula xml:space="preserve"> mv_sector</calculatedColumnFormula>
    </tableColumn>
    <tableColumn id="3" xr3:uid="{403A9C91-4584-4832-9C0E-02567F3FDBCE}" name="SV Category" dataDxfId="221"/>
    <tableColumn id="28" xr3:uid="{0DCC3D63-D97B-4D92-805E-672107E2FEA8}" name="SV Category ID" dataDxfId="220">
      <calculatedColumnFormula>INDEX(SV_Categories[svGroupType],MATCH(risk_mainTable[[#This Row],[SV Category]],SV_Categories[svGroupLabel],0))</calculatedColumnFormula>
    </tableColumn>
    <tableColumn id="4" xr3:uid="{C2DC810D-3509-41EE-B3E3-414ED0AD640D}" name="Impact Group" dataDxfId="219">
      <calculatedColumnFormula array="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calculatedColumnFormula>
    </tableColumn>
    <tableColumn id="5" xr3:uid="{86E637CF-19CD-49EB-A2B1-840A9138F780}" name="Group Classification" dataDxfId="218"/>
    <tableColumn id="8" xr3:uid="{A1DCA94A-24E2-4CC8-8A5F-E26BCD5B1C63}" name="Region" dataDxfId="217">
      <calculatedColumnFormula xml:space="preserve"> IF( ISBLANK( $D$3 ), "", $D$3 )</calculatedColumnFormula>
    </tableColumn>
    <tableColumn id="6" xr3:uid="{0B3806DE-E9CD-44C4-9DBA-B5C8A3B4790B}" name="Impact Unit" dataDxfId="216">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5"/>
    <tableColumn id="9" xr3:uid="{D377421F-EE0E-4833-9FFB-4AB74EA50E0E}" name="2010" dataDxfId="214">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0,SUMPRODUCT(outputs1[impPop_sv], --(VALUE(K$36)=outputs1[year]), --(risk_mainTable[[#This Row],[Emissions Scenario]]=outputs1[scenario]), --(risk_mainTable[[#This Row],[SV Category ID]]=outputs1[svGroupType]),        IF(risk_mainTable[[#This Row],[Region]]&lt;&gt;"CONUS",--(risk_mainTable[[#This Row],[Region]]=outputs1[region]),--(VALUE(K$36)=outputs1[year]))) = 0,SUMPRODUCT(outputs1[regional_highRiskPop_ref],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calculatedColumnFormula>
    </tableColumn>
    <tableColumn id="10" xr3:uid="{19E24941-9C09-4CCB-8FC1-260DD24B17D3}" name="2015" dataDxfId="213">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0,SUMPRODUCT(outputs1[impPop_sv], --(VALUE(L$36)=outputs1[year]), --(risk_mainTable[[#This Row],[Emissions Scenario]]=outputs1[scenario]), --(risk_mainTable[[#This Row],[SV Category ID]]=outputs1[svGroupType]),        IF(risk_mainTable[[#This Row],[Region]]&lt;&gt;"CONUS",--(risk_mainTable[[#This Row],[Region]]=outputs1[region]),--(VALUE(L$36)=outputs1[year]))) = 0,SUMPRODUCT(outputs1[regional_highRiskPop_ref],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calculatedColumnFormula>
    </tableColumn>
    <tableColumn id="11" xr3:uid="{BD7F9734-125D-4294-841D-84DBD4E44098}" name="2020" dataDxfId="212">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0,SUMPRODUCT(outputs1[impPop_sv], --(VALUE(M$36)=outputs1[year]), --(risk_mainTable[[#This Row],[Emissions Scenario]]=outputs1[scenario]), --(risk_mainTable[[#This Row],[SV Category ID]]=outputs1[svGroupType]),        IF(risk_mainTable[[#This Row],[Region]]&lt;&gt;"CONUS",--(risk_mainTable[[#This Row],[Region]]=outputs1[region]),--(VALUE(M$36)=outputs1[year]))) = 0,SUMPRODUCT(outputs1[regional_highRiskPop_ref],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calculatedColumnFormula>
    </tableColumn>
    <tableColumn id="12" xr3:uid="{E9CDDF74-BC5B-46A9-B02C-F5DC9E5D720D}" name="2025" dataDxfId="211">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0,SUMPRODUCT(outputs1[impPop_sv], --(VALUE(N$36)=outputs1[year]), --(risk_mainTable[[#This Row],[Emissions Scenario]]=outputs1[scenario]), --(risk_mainTable[[#This Row],[SV Category ID]]=outputs1[svGroupType]),        IF(risk_mainTable[[#This Row],[Region]]&lt;&gt;"CONUS",--(risk_mainTable[[#This Row],[Region]]=outputs1[region]),--(VALUE(N$36)=outputs1[year]))) = 0,SUMPRODUCT(outputs1[regional_highRiskPop_ref],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calculatedColumnFormula>
    </tableColumn>
    <tableColumn id="13" xr3:uid="{09857D10-7C09-43D2-8D34-8AFC2555C049}" name="2030" dataDxfId="210">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0,SUMPRODUCT(outputs1[impPop_sv], --(VALUE(O$36)=outputs1[year]), --(risk_mainTable[[#This Row],[Emissions Scenario]]=outputs1[scenario]), --(risk_mainTable[[#This Row],[SV Category ID]]=outputs1[svGroupType]),        IF(risk_mainTable[[#This Row],[Region]]&lt;&gt;"CONUS",--(risk_mainTable[[#This Row],[Region]]=outputs1[region]),--(VALUE(O$36)=outputs1[year]))) = 0,SUMPRODUCT(outputs1[regional_highRiskPop_ref],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calculatedColumnFormula>
    </tableColumn>
    <tableColumn id="14" xr3:uid="{6F29AD53-0797-4DD0-99A6-30B37A548DD2}" name="2035" dataDxfId="209">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0,SUMPRODUCT(outputs1[impPop_sv], --(VALUE(P$36)=outputs1[year]), --(risk_mainTable[[#This Row],[Emissions Scenario]]=outputs1[scenario]), --(risk_mainTable[[#This Row],[SV Category ID]]=outputs1[svGroupType]),        IF(risk_mainTable[[#This Row],[Region]]&lt;&gt;"CONUS",--(risk_mainTable[[#This Row],[Region]]=outputs1[region]),--(VALUE(P$36)=outputs1[year]))) = 0,SUMPRODUCT(outputs1[regional_highRiskPop_ref],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calculatedColumnFormula>
    </tableColumn>
    <tableColumn id="15" xr3:uid="{EC16DEC0-26BF-4434-A598-DDD140055256}" name="2040" dataDxfId="208">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0,SUMPRODUCT(outputs1[impPop_sv], --(VALUE(Q$36)=outputs1[year]), --(risk_mainTable[[#This Row],[Emissions Scenario]]=outputs1[scenario]), --(risk_mainTable[[#This Row],[SV Category ID]]=outputs1[svGroupType]),        IF(risk_mainTable[[#This Row],[Region]]&lt;&gt;"CONUS",--(risk_mainTable[[#This Row],[Region]]=outputs1[region]),--(VALUE(Q$36)=outputs1[year]))) = 0,SUMPRODUCT(outputs1[regional_highRiskPop_ref],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calculatedColumnFormula>
    </tableColumn>
    <tableColumn id="16" xr3:uid="{81FD12AD-8DF0-4325-ACC9-1BD48FF59CD9}" name="2045" dataDxfId="207">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0,SUMPRODUCT(outputs1[impPop_sv], --(VALUE(R$36)=outputs1[year]), --(risk_mainTable[[#This Row],[Emissions Scenario]]=outputs1[scenario]), --(risk_mainTable[[#This Row],[SV Category ID]]=outputs1[svGroupType]),        IF(risk_mainTable[[#This Row],[Region]]&lt;&gt;"CONUS",--(risk_mainTable[[#This Row],[Region]]=outputs1[region]),--(VALUE(R$36)=outputs1[year]))) = 0,SUMPRODUCT(outputs1[regional_highRiskPop_ref],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calculatedColumnFormula>
    </tableColumn>
    <tableColumn id="17" xr3:uid="{3C64B2B1-39AB-4835-AC33-6B6309648DF7}" name="2050" dataDxfId="206">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0,SUMPRODUCT(outputs1[impPop_sv], --(VALUE(S$36)=outputs1[year]), --(risk_mainTable[[#This Row],[Emissions Scenario]]=outputs1[scenario]), --(risk_mainTable[[#This Row],[SV Category ID]]=outputs1[svGroupType]),        IF(risk_mainTable[[#This Row],[Region]]&lt;&gt;"CONUS",--(risk_mainTable[[#This Row],[Region]]=outputs1[region]),--(VALUE(S$36)=outputs1[year]))) = 0,SUMPRODUCT(outputs1[regional_highRiskPop_ref],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calculatedColumnFormula>
    </tableColumn>
    <tableColumn id="18" xr3:uid="{4DDBCC26-5651-4127-93D9-63CD4807E2B9}" name="2055" dataDxfId="205">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0,SUMPRODUCT(outputs1[impPop_sv], --(VALUE(T$36)=outputs1[year]), --(risk_mainTable[[#This Row],[Emissions Scenario]]=outputs1[scenario]), --(risk_mainTable[[#This Row],[SV Category ID]]=outputs1[svGroupType]),        IF(risk_mainTable[[#This Row],[Region]]&lt;&gt;"CONUS",--(risk_mainTable[[#This Row],[Region]]=outputs1[region]),--(VALUE(T$36)=outputs1[year]))) = 0,SUMPRODUCT(outputs1[regional_highRiskPop_ref],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calculatedColumnFormula>
    </tableColumn>
    <tableColumn id="19" xr3:uid="{8043EA3F-221A-4960-941B-69527C073CDC}" name="2060" dataDxfId="204">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0,SUMPRODUCT(outputs1[impPop_sv], --(VALUE(U$36)=outputs1[year]), --(risk_mainTable[[#This Row],[Emissions Scenario]]=outputs1[scenario]), --(risk_mainTable[[#This Row],[SV Category ID]]=outputs1[svGroupType]),        IF(risk_mainTable[[#This Row],[Region]]&lt;&gt;"CONUS",--(risk_mainTable[[#This Row],[Region]]=outputs1[region]),--(VALUE(U$36)=outputs1[year]))) = 0,SUMPRODUCT(outputs1[regional_highRiskPop_ref],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calculatedColumnFormula>
    </tableColumn>
    <tableColumn id="20" xr3:uid="{20F2066D-E0CC-4BD2-B371-1574B04232B1}" name="2065" dataDxfId="203">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0,SUMPRODUCT(outputs1[impPop_sv], --(VALUE(V$36)=outputs1[year]), --(risk_mainTable[[#This Row],[Emissions Scenario]]=outputs1[scenario]), --(risk_mainTable[[#This Row],[SV Category ID]]=outputs1[svGroupType]),        IF(risk_mainTable[[#This Row],[Region]]&lt;&gt;"CONUS",--(risk_mainTable[[#This Row],[Region]]=outputs1[region]),--(VALUE(V$36)=outputs1[year]))) = 0,SUMPRODUCT(outputs1[regional_highRiskPop_ref],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calculatedColumnFormula>
    </tableColumn>
    <tableColumn id="21" xr3:uid="{C916C216-789B-4461-8CA4-C2BD2A0E0114}" name="2070" dataDxfId="202">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0,SUMPRODUCT(outputs1[impPop_sv], --(VALUE(W$36)=outputs1[year]), --(risk_mainTable[[#This Row],[Emissions Scenario]]=outputs1[scenario]), --(risk_mainTable[[#This Row],[SV Category ID]]=outputs1[svGroupType]),        IF(risk_mainTable[[#This Row],[Region]]&lt;&gt;"CONUS",--(risk_mainTable[[#This Row],[Region]]=outputs1[region]),--(VALUE(W$36)=outputs1[year]))) = 0,SUMPRODUCT(outputs1[regional_highRiskPop_ref],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calculatedColumnFormula>
    </tableColumn>
    <tableColumn id="22" xr3:uid="{C2334311-BE82-4ED4-8731-1D49BE9429E4}" name="2075" dataDxfId="201">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0,SUMPRODUCT(outputs1[impPop_sv], --(VALUE(X$36)=outputs1[year]), --(risk_mainTable[[#This Row],[Emissions Scenario]]=outputs1[scenario]), --(risk_mainTable[[#This Row],[SV Category ID]]=outputs1[svGroupType]),        IF(risk_mainTable[[#This Row],[Region]]&lt;&gt;"CONUS",--(risk_mainTable[[#This Row],[Region]]=outputs1[region]),--(VALUE(X$36)=outputs1[year]))) = 0,SUMPRODUCT(outputs1[regional_highRiskPop_ref],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calculatedColumnFormula>
    </tableColumn>
    <tableColumn id="23" xr3:uid="{EFEE666A-F035-491F-967B-1301F51ED3C4}" name="2080" dataDxfId="200">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0,SUMPRODUCT(outputs1[impPop_sv], --(VALUE(Y$36)=outputs1[year]), --(risk_mainTable[[#This Row],[Emissions Scenario]]=outputs1[scenario]), --(risk_mainTable[[#This Row],[SV Category ID]]=outputs1[svGroupType]),        IF(risk_mainTable[[#This Row],[Region]]&lt;&gt;"CONUS",--(risk_mainTable[[#This Row],[Region]]=outputs1[region]),--(VALUE(Y$36)=outputs1[year]))) = 0,SUMPRODUCT(outputs1[regional_highRiskPop_ref],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calculatedColumnFormula>
    </tableColumn>
    <tableColumn id="24" xr3:uid="{6F67BAFC-DA7D-469D-BE5F-707B09FDAE6F}" name="2085" dataDxfId="199">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0,SUMPRODUCT(outputs1[impPop_sv], --(VALUE(Z$36)=outputs1[year]), --(risk_mainTable[[#This Row],[Emissions Scenario]]=outputs1[scenario]), --(risk_mainTable[[#This Row],[SV Category ID]]=outputs1[svGroupType]),        IF(risk_mainTable[[#This Row],[Region]]&lt;&gt;"CONUS",--(risk_mainTable[[#This Row],[Region]]=outputs1[region]),--(VALUE(Z$36)=outputs1[year]))) = 0,SUMPRODUCT(outputs1[regional_highRiskPop_ref],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calculatedColumnFormula>
    </tableColumn>
    <tableColumn id="25" xr3:uid="{0E4D0DE3-6C72-4254-A458-C02C37662589}" name="2090" dataDxfId="198">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0,SUMPRODUCT(outputs1[impPop_sv], --(VALUE(AA$36)=outputs1[year]), --(risk_mainTable[[#This Row],[Emissions Scenario]]=outputs1[scenario]), --(risk_mainTable[[#This Row],[SV Category ID]]=outputs1[svGroupType]),        IF(risk_mainTable[[#This Row],[Region]]&lt;&gt;"CONUS",--(risk_mainTable[[#This Row],[Region]]=outputs1[region]),--(VALUE(AA$36)=outputs1[year]))) = 0,SUMPRODUCT(outputs1[regional_highRiskPop_ref],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F7AEC12-7A1A-48D6-8438-21A86D52CF23}" name="risk_table1" displayName="risk_table1" ref="B28:H32" totalsRowShown="0" headerRowDxfId="197" dataDxfId="196">
  <autoFilter ref="B28:H32" xr:uid="{CF7AEC12-7A1A-48D6-8438-21A86D52CF23}"/>
  <tableColumns count="7">
    <tableColumn id="1" xr3:uid="{E107E0DF-246F-481C-8399-535769853AF1}" name="Row" dataDxfId="195">
      <calculatedColumnFormula xml:space="preserve"> ROW( risk_table1[[#This Row],[Row]] ) - ROW( risk_table1[[#Headers],[Row]] )</calculatedColumnFormula>
    </tableColumn>
    <tableColumn id="2" xr3:uid="{1DF409F1-D03F-4B50-AA45-39B225561542}" name="SV Group" dataDxfId="194"/>
    <tableColumn id="22" xr3:uid="{C3B37D64-FE74-4B86-8986-B0BE8F2C5381}" name="Reference Scenario" dataDxfId="193">
      <calculatedColumnFormula xml:space="preserve"> IF( ISBLANK( $D$2 ), "", $D$2 )</calculatedColumnFormula>
    </tableColumn>
    <tableColumn id="20" xr3:uid="{387E6812-9CA7-407C-A642-F80A87D9E737}" name="Region" dataDxfId="192">
      <calculatedColumnFormula xml:space="preserve"> IF( ISBLANK( $D$3 ), "", $D$3 )</calculatedColumnFormula>
    </tableColumn>
    <tableColumn id="21" xr3:uid="{7A7BD494-9E1C-4FD8-858A-0DDDC4BE262B}" name="Year" dataDxfId="191">
      <calculatedColumnFormula xml:space="preserve"> IF( ISBLANK( $D$4 ), "", $D$4 )</calculatedColumnFormula>
    </tableColumn>
    <tableColumn id="5" xr3:uid="{47830F64-704C-4B74-803A-02A747292A77}" name="Value" dataDxfId="190">
      <calculatedColumnFormula array="1" xml:space="preserve"> IF( OR( risk_table1[[#This Row],[Reference Scenario]] = "", risk_table1[[#This Row],[Region]] = "", risk_table1[[#This Row],[Year]]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Format" dataDxfId="189">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3D68350-6454-43EB-8907-66AAF92442FC}" name="Table20" displayName="Table20" ref="B91:X93" totalsRowShown="0" headerRowDxfId="188" dataDxfId="187">
  <autoFilter ref="B91:X93" xr:uid="{73D68350-6454-43EB-8907-66AAF92442FC}"/>
  <tableColumns count="23">
    <tableColumn id="1" xr3:uid="{5F89CE34-10BA-4E66-A36A-B5D076F1E4CF}" name="Row" dataDxfId="186">
      <calculatedColumnFormula array="1">ROW(Table20[[#This Row],[Row]]) - ROW(Table20[#Headers])</calculatedColumnFormula>
    </tableColumn>
    <tableColumn id="2" xr3:uid="{30441E34-D05F-44E3-9654-6F7EEF62A4E5}" name="Type" dataDxfId="185"/>
    <tableColumn id="20" xr3:uid="{F1246310-459F-47BE-86BC-2265C2B86B6D}" name="Reference Emissions Scenario" dataDxfId="184">
      <calculatedColumnFormula>IF(ISBLANK($D$3),"",$D$3)</calculatedColumnFormula>
    </tableColumn>
    <tableColumn id="21" xr3:uid="{78AD2B7D-3DB7-4B5B-B105-C7DD4384838E}" name="Scenario to Compare" dataDxfId="183">
      <calculatedColumnFormula xml:space="preserve"> IF( ISBLANK( $D$4 ), "", $D$4 )</calculatedColumnFormula>
    </tableColumn>
    <tableColumn id="23" xr3:uid="{ECC016C8-2D0F-44DA-A4E6-A1C7682C3B3C}" name="SV Group" dataDxfId="182">
      <calculatedColumnFormula xml:space="preserve"> IF( ISBLANK( $D$2 ), "", $D$2 )</calculatedColumnFormula>
    </tableColumn>
    <tableColumn id="22" xr3:uid="{673F8EE2-C4CC-48EA-B810-18DA257A6AC7}" name="Region" dataDxfId="181">
      <calculatedColumnFormula xml:space="preserve"> IF( ISBLANK( $D$5 ), "", $D$5 )</calculatedColumnFormula>
    </tableColumn>
    <tableColumn id="3" xr3:uid="{3E0BA8AF-6B6A-428A-A3CA-385227143D67}" name="2010" dataDxfId="18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4" xr3:uid="{7C47EE50-E685-4C54-9CF3-7033DC735234}" name="2015" dataDxfId="17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5" xr3:uid="{6B632A41-FD3B-4FA7-AB0D-E82016FB50D2}" name="2020" dataDxfId="17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6" xr3:uid="{BC5ADA88-071A-4D47-B11F-A573AF6F6C4D}" name="2025" dataDxfId="17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7" xr3:uid="{3B93B2E4-5967-43C9-97ED-1D5C6E3FF80C}" name="2030" dataDxfId="17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8" xr3:uid="{7305282E-7ACB-469B-8DC8-A80E996CC840}" name="2035" dataDxfId="17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9" xr3:uid="{CCD74C4D-4460-46D7-82A6-46A36C6ECE5E}" name="2040" dataDxfId="17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10" xr3:uid="{96B2DB0B-CC3C-4916-8E47-3C723DC22FD9}" name="2045" dataDxfId="173">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11" xr3:uid="{6A3FE711-B2CE-4199-AE80-D80AF02858E3}" name="2050" dataDxfId="172">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12" xr3:uid="{86EBE9CE-4B9A-4A80-BF3E-6861CE2A2E70}" name="2055" dataDxfId="171">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13" xr3:uid="{D4068617-8ED7-438F-8067-29620D8BBC95}" name="2060" dataDxfId="17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14" xr3:uid="{C8731EDB-E4EC-45DD-8A53-2E4786EC2309}" name="2065" dataDxfId="16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15" xr3:uid="{ED194464-D8A0-4138-9026-83E7439950A8}" name="2070" dataDxfId="16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16" xr3:uid="{DC5E750A-A7CC-41F7-A2D6-26AFEBCF4AE6}" name="2075" dataDxfId="16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17" xr3:uid="{7C57F2A5-F000-4809-9E7F-57E973F49F0F}" name="2080" dataDxfId="16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18" xr3:uid="{AD33D751-E8ED-45B4-BDDF-F6A03EC93D92}" name="2085" dataDxfId="16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19" xr3:uid="{BDA778BC-F50F-42B7-9678-42AD408B14FA}" name="2090" dataDxfId="16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C3F05FF-FC9E-4F58-9DFC-E4CA03F4803B}" name="Table62627" displayName="Table62627" ref="B117:J125" totalsRowShown="0" headerRowDxfId="163" dataDxfId="162">
  <autoFilter ref="B117:J125" xr:uid="{BC3F05FF-FC9E-4F58-9DFC-E4CA03F4803B}"/>
  <tableColumns count="9">
    <tableColumn id="1" xr3:uid="{8806403C-17B2-49B6-AA2F-D88F116FC4C6}" name="Row" dataDxfId="161">
      <calculatedColumnFormula array="1">ROW(Table62627[[#This Row],[Row]]) - ROW(Table62627[#Headers])</calculatedColumnFormula>
    </tableColumn>
    <tableColumn id="2" xr3:uid="{E6CECB22-2379-4EEE-BDEE-C8813D812D39}" name="Reference Emissions Scenario" dataDxfId="160">
      <calculatedColumnFormula>IF( ISBLANK( $H$59 ), "", $H$59 )</calculatedColumnFormula>
    </tableColumn>
    <tableColumn id="7" xr3:uid="{A03D0CC0-82F7-4C85-820B-3AC7A37DCFF0}" name="Scenario to Compare" dataDxfId="159">
      <calculatedColumnFormula>IF( ISBLANK( $H$60 ), "", $H$60 )</calculatedColumnFormula>
    </tableColumn>
    <tableColumn id="3" xr3:uid="{174960FC-6852-4382-BCD8-0AC6F75FF1ED}" name="SV Group" dataDxfId="158"/>
    <tableColumn id="4" xr3:uid="{909EE0CC-893E-4676-9130-2A8C67C89B57}" name="Region" dataDxfId="157">
      <calculatedColumnFormula xml:space="preserve"> IF( ISBLANK( $H$61 ), "", $H$61 )</calculatedColumnFormula>
    </tableColumn>
    <tableColumn id="5" xr3:uid="{E36E4C01-1517-4C4A-8689-4336109D778B}" name="Year" dataDxfId="156">
      <calculatedColumnFormula xml:space="preserve"> IF( ISBLANK( $H$62 ), "", $H$62 )</calculatedColumnFormula>
    </tableColumn>
    <tableColumn id="6" xr3:uid="{C6234E6D-2843-4CB3-BCC0-DE1C02F8D0E7}" name="Value" dataDxfId="155">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 id="8" xr3:uid="{81906C22-2229-475B-A8B2-B8CE36890B75}" name="Format" dataDxfId="154">
      <calculatedColumnFormula xml:space="preserve"> IF( OR(Table62627[[#This Row],[Reference Emissions Scenario]]="", Table62627[[#This Row],[Scenario to Compare]] = "", Table62627[[#This Row],[Region]] = "", Table62627[[#This Row],[Year]] = "" ), "",IF(Table62627[[#This Row],[Value]]&gt;=0,-0.1,0.1) )</calculatedColumnFormula>
    </tableColumn>
    <tableColumn id="9" xr3:uid="{5934549C-109D-48BF-99CE-19A962F3AF54}" name="Formatted Label" dataDxfId="153"/>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E86FB9D-9FAB-4EB2-8D0F-C5EFD4D3FDF0}" name="Table6" displayName="Table6" ref="B105:I113" totalsRowShown="0" headerRowDxfId="152" dataDxfId="151">
  <autoFilter ref="B105:I113" xr:uid="{1E86FB9D-9FAB-4EB2-8D0F-C5EFD4D3FDF0}"/>
  <tableColumns count="8">
    <tableColumn id="1" xr3:uid="{7C1CBFCA-CB3F-454F-8036-AC575CE791C4}" name="Row" dataDxfId="150">
      <calculatedColumnFormula array="1">ROW(Table6[[#This Row],[Row]]) - ROW(Table6[#Headers])</calculatedColumnFormula>
    </tableColumn>
    <tableColumn id="2" xr3:uid="{13550D3A-E629-4245-BB59-744B2A6BAE17}" name="Scenario" dataDxfId="149">
      <calculatedColumnFormula>IF( ISBLANK( $D$59 ), "", $D$59 )</calculatedColumnFormula>
    </tableColumn>
    <tableColumn id="3" xr3:uid="{1432EFBE-5B90-4F09-8CB0-04E141ED4939}" name="SV Group" dataDxfId="148"/>
    <tableColumn id="4" xr3:uid="{7C294C6C-AB15-4269-9EF3-D9B297B61C6F}" name="Region" dataDxfId="147">
      <calculatedColumnFormula xml:space="preserve"> IF( ISBLANK( $D$60 ), "", $D$60 )</calculatedColumnFormula>
    </tableColumn>
    <tableColumn id="5" xr3:uid="{FED04B61-68E3-440D-BC4E-E9396EBDB16A}" name="Year" dataDxfId="146">
      <calculatedColumnFormula xml:space="preserve"> IF( ISBLANK( $D$61 ), "", $D$61 )</calculatedColumnFormula>
    </tableColumn>
    <tableColumn id="6" xr3:uid="{0F06DC7A-926C-4306-A6D1-C4FC08599B97}" name="Value" dataDxfId="145">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 id="7" xr3:uid="{65B3BF16-CF50-42F0-B381-23CDBE86A7A4}" name="Format" dataDxfId="144">
      <calculatedColumnFormula xml:space="preserve"> IF( OR( Table6[[#This Row],[Scenario]] = "", Table6[[#This Row],[Region]] = "", Table6[[#This Row],[Year]] = "" ), "",IF(Table6[[#This Row],[Value]]&gt;=0,-0.1,0.1) )</calculatedColumnFormula>
    </tableColumn>
    <tableColumn id="8" xr3:uid="{1726DAE1-D3CC-4B11-979B-C66253F77D48}" name="Formatted Label" dataDxfId="143"/>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3016335-D104-4E8E-AC8A-242936CAE7CE}" name="Table21" displayName="Table21" ref="B97:V101" totalsRowShown="0" headerRowDxfId="142" dataDxfId="141">
  <autoFilter ref="B97:V101" xr:uid="{93016335-D104-4E8E-AC8A-242936CAE7CE}"/>
  <tableColumns count="21">
    <tableColumn id="1" xr3:uid="{2F25D537-6BA9-4B66-AE0D-C6F8A43993CA}" name="Row" dataDxfId="140">
      <calculatedColumnFormula array="1">ROW(Table21[[#This Row],[Row]]) - ROW(Table21[#Headers])</calculatedColumnFormula>
    </tableColumn>
    <tableColumn id="2" xr3:uid="{868FA9B4-A0AF-42F9-BCB5-9E1A16D828C6}" name="Emissions Scenario" dataDxfId="139">
      <calculatedColumnFormula array="1" xml:space="preserve"> INDEX( list_scenarios, Table21[[#This Row],[Row]] )</calculatedColumnFormula>
    </tableColumn>
    <tableColumn id="20" xr3:uid="{E9190B45-DBA9-4B7E-B4EC-96E5AFEA04A7}" name="SV Group" dataDxfId="138">
      <calculatedColumnFormula xml:space="preserve"> IF( ISBLANK( $D$32 ), "All", $D$32 )</calculatedColumnFormula>
    </tableColumn>
    <tableColumn id="21" xr3:uid="{92CC501F-2FEA-42AF-964E-BC01557C62F6}" name="Region" dataDxfId="137">
      <calculatedColumnFormula xml:space="preserve"> IF( ISBLANK( $D$33 ), "", $D$33 )</calculatedColumnFormula>
    </tableColumn>
    <tableColumn id="3" xr3:uid="{72CA109E-B90C-494C-88C1-0F5356491E38}" name="2010" dataDxfId="13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4" xr3:uid="{4871EA4B-6B12-42D4-BF4E-56CFD8EAD147}" name="2015" dataDxfId="13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5" xr3:uid="{95A3641A-491E-43FA-83D9-C4EBABE3CCF2}" name="2020" dataDxfId="13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6" xr3:uid="{89962152-095B-4B80-8387-791689781430}" name="2025" dataDxfId="13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7" xr3:uid="{F303805A-CBDA-4160-8A3A-942764D2B958}" name="2030" dataDxfId="13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8" xr3:uid="{CE24384E-D7C7-4366-9C0B-87F92A381C49}" name="2035" dataDxfId="13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9" xr3:uid="{43D096A9-AC97-472C-863E-D288FFE4EBFF}" name="2040" dataDxfId="130">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0" xr3:uid="{CBC0C8C2-B3AF-48A9-9DAE-AB91094CE88E}" name="2045" dataDxfId="129">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1" xr3:uid="{ABB71AEB-BB9F-4CAD-82F6-27DA90D03304}" name="2050" dataDxfId="128">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2" xr3:uid="{A30C6783-C06D-42C2-A89E-0426D01161D7}" name="2055" dataDxfId="12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3" xr3:uid="{E6BA0994-52AB-4247-B29C-4D9A1CE884BB}" name="2060" dataDxfId="12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4" xr3:uid="{8F561AD4-B1A7-4844-BE33-1E1758366CBE}" name="2065" dataDxfId="12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5" xr3:uid="{19B356C0-78C9-4F0B-865D-0780C8D42D52}" name="2070" dataDxfId="12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6" xr3:uid="{D659A047-1EFE-4001-911F-FB70576CECE9}" name="2075" dataDxfId="12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7" xr3:uid="{5ABB18D1-1FC4-4FD0-AAE1-EECC1B4D9244}" name="2080" dataDxfId="12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8" xr3:uid="{F6623C4D-94F5-4776-BA46-6FEE70B281BD}" name="2085" dataDxfId="12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9" xr3:uid="{29A34BCD-B794-4EA6-829B-5CD11918DD51}" name="2090" dataDxfId="120">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9837EF9-DEBF-4E42-B72B-A7D5FA12D177}" name="outputs1" displayName="outputs1" comment="Main FrEDI SV Module outputs" ref="A1:Q12769" totalsRowShown="0" dataDxfId="119">
  <autoFilter ref="A1:Q12769" xr:uid="{29837EF9-DEBF-4E42-B72B-A7D5FA12D177}"/>
  <tableColumns count="17">
    <tableColumn id="1" xr3:uid="{FE1120F0-4A30-45F0-8919-D3A908327762}" name="region" dataDxfId="118"/>
    <tableColumn id="2" xr3:uid="{E9E7F3C0-BB60-491C-A9C7-58D7C40F73B1}" name="svGroupType" dataDxfId="117"/>
    <tableColumn id="3" xr3:uid="{057894FA-63EC-4679-8BEC-E36233B6BE08}" name="driverUnit" dataDxfId="116"/>
    <tableColumn id="18" xr3:uid="{47DF89E9-241C-4566-B892-0195902F1B22}" name="driverValue" dataDxfId="115"/>
    <tableColumn id="4" xr3:uid="{9C82385E-D818-43E1-9C95-8692B8DE225D}" name="year" dataDxfId="114"/>
    <tableColumn id="5" xr3:uid="{C6B526D3-DAA6-4F88-81F5-7DB86BF981AC}" name="impPop_ref" dataDxfId="113"/>
    <tableColumn id="6" xr3:uid="{C9026106-EDD9-4250-8D4F-CC5B90BF3A16}" name="impPop_sv" dataDxfId="112"/>
    <tableColumn id="7" xr3:uid="{D8536715-4752-466A-878D-9AD081783525}" name="impact_ref" dataDxfId="111"/>
    <tableColumn id="8" xr3:uid="{88B4CA07-0532-4A46-9BA1-C030574A9102}" name="impact_sv" dataDxfId="110"/>
    <tableColumn id="15" xr3:uid="{44572F88-B284-4C0A-A927-2A24D57E4CD1}" name="national_highRiskPop_ref" dataDxfId="109"/>
    <tableColumn id="16" xr3:uid="{C80BB7AB-FDC1-4DBE-831F-F83C237C2A75}" name="national_highRiskPop_sv" dataDxfId="108"/>
    <tableColumn id="12" xr3:uid="{774438EA-7F8F-4E1B-814F-12E8373AEBB0}" name="regional_highRiskPop_ref" dataDxfId="107"/>
    <tableColumn id="13" xr3:uid="{A9EFBC4E-3D77-4E45-9352-E6F721529B82}" name="regional_highRiskPop_sv" dataDxfId="106"/>
    <tableColumn id="9" xr3:uid="{6195A341-B741-4D13-8DCD-4F626C35ADFC}" name="aveRate_ref" dataDxfId="105"/>
    <tableColumn id="10" xr3:uid="{20E29524-B0BC-4A4D-BFA3-DB4E63450E5D}" name="aveRate_sv" dataDxfId="104"/>
    <tableColumn id="11" xr3:uid="{291CADFE-8959-487A-B68B-97041AC100A8}" name="scenario" dataDxfId="103"/>
    <tableColumn id="14" xr3:uid="{8CF88DC2-BD17-44BB-BA49-2B0FB6992996}" name="variant" dataDxfId="102"/>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5DF1EB9-3064-4E81-AF3B-8B3931154BB9}" name="outputs2" displayName="outputs2" comment="FrEDI SV Module outputs if the sector has a second adaptation" ref="A1:Q12679" totalsRowShown="0" headerRowDxfId="101" dataDxfId="100">
  <autoFilter ref="A1:Q12679" xr:uid="{29837EF9-DEBF-4E42-B72B-A7D5FA12D177}"/>
  <tableColumns count="17">
    <tableColumn id="1" xr3:uid="{EC4A375F-3692-4A79-BFE6-7264549584F7}" name="region" dataDxfId="99"/>
    <tableColumn id="2" xr3:uid="{307247FB-CDC6-46EE-9D66-A81538557476}" name="svGroupType" dataDxfId="98"/>
    <tableColumn id="3" xr3:uid="{96782F42-132C-487E-858D-AB694AADFEBA}" name="driverUnit" dataDxfId="97"/>
    <tableColumn id="18" xr3:uid="{1D816251-637E-4D64-9886-5D1147B8B95C}" name="driverValue" dataDxfId="96"/>
    <tableColumn id="4" xr3:uid="{B6E6C76E-572B-40B6-B6AB-CA956F271435}" name="year" dataDxfId="95"/>
    <tableColumn id="5" xr3:uid="{4238D754-6C57-4286-A85B-D23EDD357195}" name="impPop_ref" dataDxfId="94"/>
    <tableColumn id="6" xr3:uid="{6FBFF665-24FA-4C19-AD17-86E57B310A2E}" name="impPop_sv" dataDxfId="93"/>
    <tableColumn id="7" xr3:uid="{D2874574-CDB6-4632-B95C-B75D11377FBB}" name="impact_ref" dataDxfId="92"/>
    <tableColumn id="8" xr3:uid="{A5BC4E9B-16E1-4381-BA52-9EBD571EA257}" name="impact_sv" dataDxfId="91"/>
    <tableColumn id="16" xr3:uid="{9AF3BD3D-FB94-4A45-9371-D4BEDCEC7F84}" name="national_highRiskPop_ref" dataDxfId="90"/>
    <tableColumn id="15" xr3:uid="{936CE0C5-8FD7-4B75-9C2B-4FB47993A961}" name="national_highRiskPop_sv" dataDxfId="89"/>
    <tableColumn id="13" xr3:uid="{6DDEFC24-0E69-4223-8843-934C6E845E2E}" name="regional_highRiskPop_ref" dataDxfId="88"/>
    <tableColumn id="12" xr3:uid="{D1DD60EF-A47E-4513-BBC5-770274C1BC40}" name="regional_highRiskPop_sv" dataDxfId="87"/>
    <tableColumn id="10" xr3:uid="{54ACD911-D789-4AAB-A671-FAB7420232EC}" name="aveRate_ref" dataDxfId="86"/>
    <tableColumn id="9" xr3:uid="{23082E3F-90FE-42E8-AD04-7438C696210E}" name="aveRate_sv" dataDxfId="85"/>
    <tableColumn id="11" xr3:uid="{EBE221FB-186B-44D0-8D11-A8E1B718EC24}" name="scenario" dataDxfId="84"/>
    <tableColumn id="14" xr3:uid="{D93E1CD5-93EA-4E54-B709-524525E9004C}" name="variant" dataDxfId="83"/>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2CB3EB2-D2AD-4F7F-8511-62C00E38663C}" name="co_modelValues" displayName="co_modelValues" comment="Control table of global model variables" ref="B59:E63" totalsRowShown="0" headerRowDxfId="82" dataDxfId="81">
  <autoFilter ref="B59:E63" xr:uid="{52CB3EB2-D2AD-4F7F-8511-62C00E38663C}"/>
  <tableColumns count="4">
    <tableColumn id="1" xr3:uid="{D6E66BE7-1618-4FA7-90A6-4F27ACA25690}" name="ID" dataDxfId="80">
      <calculatedColumnFormula xml:space="preserve"> ROW( co_modelValues[[#This Row],[ID]] ) - ROW( co_modelValues[[#Headers],[ID]] )</calculatedColumnFormula>
    </tableColumn>
    <tableColumn id="2" xr3:uid="{68EB0ABD-670A-45BA-A78F-80AFB2040F44}" name="valueName" dataDxfId="79"/>
    <tableColumn id="3" xr3:uid="{D1B84BCB-02C8-40BC-8383-5D04A6B484FF}" name="description" dataDxfId="78"/>
    <tableColumn id="5" xr3:uid="{FB01D816-5D1D-4BB8-BDA4-08AE412F6A90}" name="value2" dataDxfId="77"/>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6AD3FD0-57EA-42AE-9F27-E3EFF8764C5F}" name="co_years" displayName="co_years" ref="B134:C151" totalsRowShown="0" headerRowDxfId="76" dataDxfId="75">
  <autoFilter ref="B134:C151" xr:uid="{D6AD3FD0-57EA-42AE-9F27-E3EFF8764C5F}"/>
  <tableColumns count="2">
    <tableColumn id="1" xr3:uid="{BEE6E7B7-7A21-4F2E-B078-1B3878A885E1}" name="ID" dataDxfId="74">
      <calculatedColumnFormula xml:space="preserve"> ROW( co_years[[#This Row],[ID]] ) - ROW( co_years[[#Headers],[ID]] )</calculatedColumnFormula>
    </tableColumn>
    <tableColumn id="2" xr3:uid="{8DFA6E3A-393D-48DD-934A-4486311FC1E9}" name="Year" dataDxfId="73">
      <calculatedColumnFormula xml:space="preserve"> 2010 + ( co_years[[#This Row],[ID]] - 1 ) * 5</calculatedColumnFormula>
    </tableColumn>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D477DF2-8183-4FB9-A0A3-2912C453389F}" name="SV_Categories" displayName="SV_Categories" ref="B43:D55" totalsRowShown="0" headerRowDxfId="72" dataDxfId="71">
  <autoFilter ref="B43:D55" xr:uid="{3D477DF2-8183-4FB9-A0A3-2912C453389F}"/>
  <tableColumns count="3">
    <tableColumn id="1" xr3:uid="{A2145870-F596-49CE-92FC-00E7A46599D7}" name="ID" dataDxfId="70">
      <calculatedColumnFormula xml:space="preserve"> ROW( SV_Categories[[#This Row],[ID]] ) - ROW( SV_Categories[[#Headers],[ID]] )</calculatedColumnFormula>
    </tableColumn>
    <tableColumn id="2" xr3:uid="{DFCB4241-6DF5-4A13-9C66-DB726F773038}" name="svGroupType" dataDxfId="69"/>
    <tableColumn id="3" xr3:uid="{54A3F660-13BE-4AB5-86BD-499D17488710}" name="svGroupLabel" dataDxfId="68"/>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7F75CBCF-7148-4462-8843-EDE2806F7C58}" name="co_modelTypes" displayName="co_modelTypes" comment="Information about model types" ref="B29:E31" totalsRowShown="0" headerRowDxfId="67" dataDxfId="66">
  <autoFilter ref="B29:E31" xr:uid="{7F75CBCF-7148-4462-8843-EDE2806F7C58}"/>
  <tableColumns count="4">
    <tableColumn id="1" xr3:uid="{DDFAEC84-D9A7-4EB3-8DDB-0AF56AC2E8AA}" name="ID" dataDxfId="65">
      <calculatedColumnFormula xml:space="preserve"> ROW( co_modelTypes[[#This Row],[ID]] ) - ROW( co_modelTypes[[#Headers],[ID]] )</calculatedColumnFormula>
    </tableColumn>
    <tableColumn id="2" xr3:uid="{950845DA-B3F2-455A-9D9A-11A16E95E4C4}" name="modelType" dataDxfId="64"/>
    <tableColumn id="3" xr3:uid="{33EE70E1-A9FC-46E5-8468-AADA47D6FDBB}" name="driverUnit_abbr" dataDxfId="63"/>
    <tableColumn id="4" xr3:uid="{DFEF1CB2-F14C-45DF-942F-62A7F0623FC7}" name="driverUnit_label" dataDxfId="62"/>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4D5C644-41D7-4988-A231-6F3E6223E324}" name="co_regions" displayName="co_regions" ref="B122:C130" totalsRowShown="0" headerRowDxfId="61" dataDxfId="60">
  <autoFilter ref="B122:C130" xr:uid="{C4D5C644-41D7-4988-A231-6F3E6223E324}"/>
  <tableColumns count="2">
    <tableColumn id="1" xr3:uid="{796FC5D0-50A8-4A29-80E4-539A62347CC2}" name="ID" dataDxfId="59">
      <calculatedColumnFormula xml:space="preserve"> ROW( co_regions[[#This Row],[ID]] ) - ROW( co_regions[[#Headers],[ID]] )</calculatedColumnFormula>
    </tableColumn>
    <tableColumn id="2" xr3:uid="{06C2AB40-0F29-4219-97DE-6F20216B9F39}" name="Region" dataDxfId="58"/>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A2BC673-D7EF-436A-B136-6E96D51B0D6B}" name="co_sectorInfo" displayName="co_sectorInfo" ref="B4:N11" totalsRowShown="0" headerRowDxfId="57" dataDxfId="56">
  <autoFilter ref="B4:N11" xr:uid="{5A2BC673-D7EF-436A-B136-6E96D51B0D6B}"/>
  <tableColumns count="13">
    <tableColumn id="1" xr3:uid="{BE1E62BD-F324-4137-A423-E61418E78D55}" name="ID" dataDxfId="55">
      <calculatedColumnFormula xml:space="preserve"> ROW( co_sectorInfo[[#This Row],[ID]] ) - ROW( co_sectorInfo[[#Headers],[ID]] )</calculatedColumnFormula>
    </tableColumn>
    <tableColumn id="2" xr3:uid="{32153C62-381E-4DE9-BCA5-5256BB42AA06}" name="sector" dataDxfId="54"/>
    <tableColumn id="9" xr3:uid="{C21D6D5D-8FF2-4F37-B92B-E39AAA9F0168}" name="sector_abbr" dataDxfId="53"/>
    <tableColumn id="8" xr3:uid="{19FD31F7-9AC6-4E48-9325-C1CFF86B47C6}" name="impactUnit" dataDxfId="52"/>
    <tableColumn id="12" xr3:uid="{3E00B30D-3F99-4336-BD98-4C0B038805CF}" name="impactUnitFormatted" dataDxfId="51"/>
    <tableColumn id="3" xr3:uid="{54F5285D-720B-4649-925D-03458E747ECC}" name="popWeightColumn" dataDxfId="50"/>
    <tableColumn id="4" xr3:uid="{5A39E9D7-AB15-4952-9256-61AC04AE1576}" name="popWeightLabel" dataDxfId="49"/>
    <tableColumn id="5" xr3:uid="{2AAD5D17-7DED-48CE-96B5-7FBC4B5DAB1F}" name="rateUnit" dataDxfId="48"/>
    <tableColumn id="6" xr3:uid="{61330509-4CE4-432A-A900-9474C240EF44}" name="rateUnitLabel" dataDxfId="47"/>
    <tableColumn id="7" xr3:uid="{C4EADAAA-B34C-43E3-ADD6-505F0BEF9D0C}" name="modelType" dataDxfId="46"/>
    <tableColumn id="10" xr3:uid="{5A63AE85-F93E-4AEC-BB12-AC1336B4ADA2}" name="driverUnit_label" dataDxfId="45">
      <calculatedColumnFormula xml:space="preserve"> INDEX( co_modelTypes[driverUnit_label], MATCH( co_sectorInfo[[#This Row],[modelType]], co_modelTypes[modelType], 0 ) )</calculatedColumnFormula>
    </tableColumn>
    <tableColumn id="13" xr3:uid="{3AFE86BD-BF5C-4CDA-8C4C-B6CE7AEEDE14}" name="Missing SV Group Text" dataDxfId="44"/>
    <tableColumn id="14" xr3:uid="{9A174828-A40F-4442-B72E-8084A6629FDB}" name="Alternate Plot Title" dataDxfId="43"/>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8F9CC450-A98C-4AD0-88AF-CC2C5B2061DA}" name="co_plotList" displayName="co_plotList" comment="Control table with list of plots and other info" ref="B67:G74" totalsRowShown="0" headerRowDxfId="42" dataDxfId="41">
  <autoFilter ref="B67:G74" xr:uid="{8F9CC450-A98C-4AD0-88AF-CC2C5B2061DA}"/>
  <tableColumns count="6">
    <tableColumn id="1" xr3:uid="{824D975D-87A9-4FBF-B774-9F82B56A4351}" name="ID" dataDxfId="40">
      <calculatedColumnFormula xml:space="preserve"> ROW( co_plotList[[#This Row],[ID]] ) - ROW( co_plotList[[#Headers],[ID]] )</calculatedColumnFormula>
    </tableColumn>
    <tableColumn id="2" xr3:uid="{4D5300D6-069C-437B-98C5-43420D747C9E}" name="Worksheet" dataDxfId="39"/>
    <tableColumn id="3" xr3:uid="{22D29CA2-453A-458A-B93D-2C155DA58D0A}" name="Description" dataDxfId="38"/>
    <tableColumn id="5" xr3:uid="{450F8385-6F56-43D2-B6D6-8602599534DE}" name="plot_id" dataDxfId="37"/>
    <tableColumn id="6" xr3:uid="{D69E4E37-06F7-4C6B-ABDE-DF8D6FF0D029}" name="plotNumber" dataDxfId="36"/>
    <tableColumn id="7" xr3:uid="{F081A8CF-8DFC-4324-8C99-F1BB73A36E17}" name="inputsName" dataDxfId="35"/>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FD8FAC0-8DB5-43F3-98EB-FAA059F8D7CB}" name="co_emissions" displayName="co_emissions" ref="B35:E39" totalsRowShown="0" headerRowDxfId="34" dataDxfId="33">
  <autoFilter ref="B35:E39" xr:uid="{8FD8FAC0-8DB5-43F3-98EB-FAA059F8D7CB}"/>
  <tableColumns count="4">
    <tableColumn id="1" xr3:uid="{6F814D0D-15E8-4B26-90EA-310993CCF1ED}" name="ID" dataDxfId="32">
      <calculatedColumnFormula xml:space="preserve"> ROW( co_emissions[[#This Row],[ID]] ) - ROW( co_emissions[[#Headers],[ID]] )</calculatedColumnFormula>
    </tableColumn>
    <tableColumn id="2" xr3:uid="{DBCB0E4B-7D83-4767-9CE3-4A300EB3BE08}" name="Emissions Scenario" dataDxfId="31">
      <calculatedColumnFormula array="1">IF(INDEX(outputs1[scenario],MATCH(0,COUNTIF('Control Panel'!$C$35:C35,outputs1[scenario]),0)) = 0,"", INDEX(outputs1[scenario],MATCH(0,COUNTIF('Control Panel'!$C$35:C35,outputs1[scenario]),0)))</calculatedColumnFormula>
    </tableColumn>
    <tableColumn id="5" xr3:uid="{27C01BA4-1D41-40A9-AE66-CDD247A6B650}" name="Default Label" dataDxfId="30">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29"/>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CD77219D-2DF3-48E9-BAEE-21ABFBC11633}" name="co_plotSelections" displayName="co_plotSelections" comment="Values for plot selections" ref="B78:G101" totalsRowShown="0" headerRowDxfId="28" dataDxfId="27">
  <autoFilter ref="B78:G101" xr:uid="{CD77219D-2DF3-48E9-BAEE-21ABFBC11633}"/>
  <tableColumns count="6">
    <tableColumn id="1" xr3:uid="{9A891813-397D-4C36-8F05-A2B802FA778F}" name="ID" dataDxfId="26">
      <calculatedColumnFormula xml:space="preserve"> ROW( co_plotSelections[[#This Row],[ID]] ) - ROW( co_plotSelections[[#Headers],[ID]] )</calculatedColumnFormula>
    </tableColumn>
    <tableColumn id="2" xr3:uid="{1BE43C4A-061E-43BA-971B-6543385D68AA}" name="plot_id" dataDxfId="25"/>
    <tableColumn id="3" xr3:uid="{3F1C9E58-A02E-4E57-A4AC-8BB98D364F6C}" name="inputType" dataDxfId="24"/>
    <tableColumn id="9" xr3:uid="{5CF7D30E-D00B-4A27-8E10-4D6548F49844}" name="inputsName" dataDxfId="23">
      <calculatedColumnFormula xml:space="preserve"> INDEX( co_plotList[inputsName], MATCH( co_plotSelections[[#This Row],[plot_id]], co_plotList[plot_id], 0 ) )</calculatedColumnFormula>
    </tableColumn>
    <tableColumn id="5" xr3:uid="{DFC618C8-1810-487D-BAFF-1628B9BA65A6}" name="inputIndex" dataDxfId="22"/>
    <tableColumn id="7" xr3:uid="{330F51C8-0F73-414A-99EC-A697403277F9}" name="inputValue" dataDxfId="21">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5451BD74-16DA-4492-A391-1498A84EB330}" name="coVariants" displayName="coVariants" comment="Information about variants" ref="B15:E25" totalsRowShown="0" headerRowDxfId="20" dataDxfId="19">
  <autoFilter ref="B15:E25" xr:uid="{5451BD74-16DA-4492-A391-1498A84EB330}"/>
  <tableColumns count="4">
    <tableColumn id="1" xr3:uid="{F359D9F4-6CAC-4CAA-9EC9-E34B0FFC57C3}" name="ID" dataDxfId="18">
      <calculatedColumnFormula xml:space="preserve"> ROW( coVariants[[#This Row],[ID]] ) - ROW( coVariants[[#Headers],[ID]] )</calculatedColumnFormula>
    </tableColumn>
    <tableColumn id="2" xr3:uid="{D892DF7E-6C63-470D-A28A-5BB7B81B732A}" name="sector_abbr" dataDxfId="17"/>
    <tableColumn id="3" xr3:uid="{9C250F7C-2C4B-43CD-A6A8-66B8FAEC3367}" name="variant_label" dataDxfId="16"/>
    <tableColumn id="4" xr3:uid="{62F4731C-868D-4BC2-A66F-59C52D7F903D}" name="variant_abbr" dataDxfId="15"/>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337CA9C-1FF7-433D-AEE9-5A40AF9EB21C}" name="co_plotLabels" displayName="co_plotLabels" comment="Control table of plot labels" ref="B105:E118" totalsRowShown="0" headerRowDxfId="14" dataDxfId="13">
  <autoFilter ref="B105:E118" xr:uid="{E337CA9C-1FF7-433D-AEE9-5A40AF9EB21C}"/>
  <tableColumns count="4">
    <tableColumn id="1" xr3:uid="{5E8ED2A6-E9D7-4963-83DC-F0567D9CEE55}" name="ID" dataDxfId="12" totalsRowDxfId="11">
      <calculatedColumnFormula xml:space="preserve"> ROW( co_plotLabels[[#This Row],[ID]] ) - ROW( co_plotLabels[[#Headers],[ID]] )</calculatedColumnFormula>
    </tableColumn>
    <tableColumn id="2" xr3:uid="{3D9B9ED9-7061-4639-97FE-4E148B210499}" name="plot_id" dataDxfId="10" totalsRowDxfId="9"/>
    <tableColumn id="3" xr3:uid="{BD40AEE4-63C9-46BF-880D-F4EEBDC4736D}" name="valueType" dataDxfId="8" totalsRowDxfId="7"/>
    <tableColumn id="5" xr3:uid="{0F77981B-8650-4B12-AD87-B77BB7801421}" name="value" dataDxfId="6"/>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47C6089F-2889-4D01-A721-0E49095CE1B5}" name="svValidTypes" displayName="svValidTypes" ref="B154:E158" totalsRowShown="0" headerRowDxfId="5" dataDxfId="4">
  <autoFilter ref="B154:E158" xr:uid="{47C6089F-2889-4D01-A721-0E49095CE1B5}"/>
  <tableColumns count="4">
    <tableColumn id="1" xr3:uid="{241B1612-D45B-4998-9596-FFA14EAA8BDD}" name="ID" dataDxfId="3">
      <calculatedColumnFormula xml:space="preserve"> ROW( svValidTypes[[#This Row],[ID]] ) - ROW( svValidTypes[[#Headers],[ID]] )</calculatedColumnFormula>
    </tableColumn>
    <tableColumn id="2" xr3:uid="{DA613098-A5A2-4519-8AA6-8C0E7F1FA390}" name="svGroupType" dataDxfId="2"/>
    <tableColumn id="3" xr3:uid="{93A00822-372F-4A2D-9C33-0BCB8E4EE39B}" name="svGroupLabel" dataDxfId="1"/>
    <tableColumn id="4" xr3:uid="{D1B96530-75F3-438A-AC37-C5C4C53D87FF}" name="Valid Impac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3" dT="2022-02-08T18:52:29.19" personId="{78BC18CC-8056-418B-A2B8-C0FAEA7917CF}" id="{0A6D2CD0-F9DD-4B69-90C3-E1EE88E1BA1F}">
    <text>SV group type. Exclude spaces.</text>
  </threadedComment>
  <threadedComment ref="D43" dT="2022-02-08T18:52:58.36" personId="{78BC18CC-8056-418B-A2B8-C0FAEA7917CF}" id="{605C46EF-E1B1-489E-8B85-69166D5D90A1}">
    <text>Plain text group label for display</text>
  </threadedComment>
  <threadedComment ref="C154" dT="2022-02-08T18:52:29.19" personId="{78BC18CC-8056-418B-A2B8-C0FAEA7917CF}" id="{C1F885D5-B4C6-435E-B32D-BC4BA417802F}">
    <text>SV group type. Exclude spaces.</text>
  </threadedComment>
  <threadedComment ref="D154" dT="2022-02-08T18:52:58.36" personId="{78BC18CC-8056-418B-A2B8-C0FAEA7917CF}" id="{20772D0C-1DC4-488D-8DAE-167B16634219}">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2.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drawing" Target="../drawings/drawing4.xml"/><Relationship Id="rId5" Type="http://schemas.openxmlformats.org/officeDocument/2006/relationships/table" Target="../tables/table10.xml"/><Relationship Id="rId4" Type="http://schemas.openxmlformats.org/officeDocument/2006/relationships/table" Target="../tables/table9.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2" Type="http://schemas.openxmlformats.org/officeDocument/2006/relationships/vmlDrawing" Target="../drawings/vmlDrawing1.vml"/><Relationship Id="rId16" Type="http://schemas.microsoft.com/office/2017/10/relationships/threadedComment" Target="../threadedComments/threadedComment1.xml"/><Relationship Id="rId1" Type="http://schemas.openxmlformats.org/officeDocument/2006/relationships/drawing" Target="../drawings/drawing5.xml"/><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comments" Target="../comments1.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35"/>
  <sheetViews>
    <sheetView workbookViewId="0"/>
  </sheetViews>
  <sheetFormatPr defaultColWidth="10.90625" defaultRowHeight="14.5" x14ac:dyDescent="0.35"/>
  <cols>
    <col min="2" max="2" width="21" customWidth="1"/>
    <col min="3" max="3" width="104.54296875" customWidth="1"/>
  </cols>
  <sheetData>
    <row r="3" spans="2:3" x14ac:dyDescent="0.35">
      <c r="B3" s="19" t="s">
        <v>0</v>
      </c>
      <c r="C3" s="20" t="s">
        <v>250</v>
      </c>
    </row>
    <row r="4" spans="2:3" x14ac:dyDescent="0.35">
      <c r="B4" s="19" t="s">
        <v>1</v>
      </c>
      <c r="C4" s="20" t="s">
        <v>251</v>
      </c>
    </row>
    <row r="5" spans="2:3" x14ac:dyDescent="0.35">
      <c r="B5" s="3"/>
      <c r="C5" s="4"/>
    </row>
    <row r="6" spans="2:3" x14ac:dyDescent="0.35">
      <c r="B6" s="1" t="s">
        <v>2</v>
      </c>
      <c r="C6" s="4"/>
    </row>
    <row r="7" spans="2:3" x14ac:dyDescent="0.35">
      <c r="B7" s="19" t="s">
        <v>3</v>
      </c>
      <c r="C7" s="20" t="s">
        <v>252</v>
      </c>
    </row>
    <row r="8" spans="2:3" x14ac:dyDescent="0.35">
      <c r="B8" s="19" t="s">
        <v>4</v>
      </c>
      <c r="C8" s="20" t="s">
        <v>253</v>
      </c>
    </row>
    <row r="15" spans="2:3" x14ac:dyDescent="0.35">
      <c r="B15" s="19" t="s">
        <v>6</v>
      </c>
      <c r="C15" s="21" t="s">
        <v>7</v>
      </c>
    </row>
    <row r="16" spans="2:3" x14ac:dyDescent="0.35">
      <c r="B16" s="19"/>
      <c r="C16" s="21" t="s">
        <v>8</v>
      </c>
    </row>
    <row r="18" spans="2:3" x14ac:dyDescent="0.35">
      <c r="B18" s="19" t="s">
        <v>9</v>
      </c>
      <c r="C18" s="19" t="s">
        <v>10</v>
      </c>
    </row>
    <row r="19" spans="2:3" ht="30" customHeight="1" x14ac:dyDescent="0.35">
      <c r="B19" s="20" t="s">
        <v>11</v>
      </c>
      <c r="C19" s="20" t="s">
        <v>228</v>
      </c>
    </row>
    <row r="20" spans="2:3" ht="75" customHeight="1" x14ac:dyDescent="0.35">
      <c r="B20" s="20" t="s">
        <v>12</v>
      </c>
      <c r="C20" s="20" t="s">
        <v>230</v>
      </c>
    </row>
    <row r="21" spans="2:3" ht="30" customHeight="1" x14ac:dyDescent="0.35">
      <c r="B21" s="20" t="s">
        <v>13</v>
      </c>
      <c r="C21" s="20" t="s">
        <v>227</v>
      </c>
    </row>
    <row r="22" spans="2:3" ht="30" customHeight="1" x14ac:dyDescent="0.35">
      <c r="B22" s="20" t="s">
        <v>3</v>
      </c>
      <c r="C22" s="20" t="s">
        <v>14</v>
      </c>
    </row>
    <row r="23" spans="2:3" ht="30" customHeight="1" x14ac:dyDescent="0.35">
      <c r="B23" s="20" t="s">
        <v>4</v>
      </c>
      <c r="C23" s="20" t="s">
        <v>15</v>
      </c>
    </row>
    <row r="24" spans="2:3" ht="30" customHeight="1" x14ac:dyDescent="0.35">
      <c r="B24" s="20" t="s">
        <v>16</v>
      </c>
      <c r="C24" s="20" t="s">
        <v>229</v>
      </c>
    </row>
    <row r="25" spans="2:3" x14ac:dyDescent="0.35">
      <c r="B25" s="2"/>
    </row>
    <row r="26" spans="2:3" x14ac:dyDescent="0.35">
      <c r="B26" s="19" t="s">
        <v>17</v>
      </c>
      <c r="C26" s="19"/>
    </row>
    <row r="27" spans="2:3" ht="30" customHeight="1" x14ac:dyDescent="0.35">
      <c r="B27" s="20" t="s">
        <v>18</v>
      </c>
      <c r="C27" s="20" t="s">
        <v>19</v>
      </c>
    </row>
    <row r="28" spans="2:3" ht="30" customHeight="1" x14ac:dyDescent="0.35">
      <c r="B28" s="20" t="s">
        <v>20</v>
      </c>
      <c r="C28" s="20" t="s">
        <v>21</v>
      </c>
    </row>
    <row r="29" spans="2:3" ht="15" customHeight="1" x14ac:dyDescent="0.35"/>
    <row r="30" spans="2:3" ht="15" customHeight="1" x14ac:dyDescent="0.35"/>
    <row r="31" spans="2:3" ht="15" customHeight="1" x14ac:dyDescent="0.35">
      <c r="B31" s="19" t="s">
        <v>22</v>
      </c>
      <c r="C31" s="19"/>
    </row>
    <row r="32" spans="2:3" ht="15" customHeight="1" x14ac:dyDescent="0.35">
      <c r="B32" s="20" t="s">
        <v>23</v>
      </c>
      <c r="C32" s="20" t="s">
        <v>24</v>
      </c>
    </row>
    <row r="33" spans="2:3" ht="30" customHeight="1" x14ac:dyDescent="0.35">
      <c r="B33" s="20" t="s">
        <v>25</v>
      </c>
      <c r="C33" s="20" t="s">
        <v>26</v>
      </c>
    </row>
    <row r="34" spans="2:3" x14ac:dyDescent="0.35">
      <c r="B34" s="20" t="s">
        <v>27</v>
      </c>
      <c r="C34" s="20" t="s">
        <v>28</v>
      </c>
    </row>
    <row r="35" spans="2:3" x14ac:dyDescent="0.35">
      <c r="B35" s="20" t="s">
        <v>29</v>
      </c>
      <c r="C35" s="20" t="s">
        <v>30</v>
      </c>
    </row>
  </sheetData>
  <conditionalFormatting sqref="B8:C8">
    <cfRule type="expression" dxfId="314" priority="1">
      <formula>$C$8="N/A"</formula>
    </cfRule>
  </conditionalFormatting>
  <hyperlinks>
    <hyperlink ref="C15" r:id="rId1" xr:uid="{00000000-0004-0000-0000-000000000000}"/>
    <hyperlink ref="C16" r:id="rId2" display="FrEDI Documentation" xr:uid="{00000000-0004-0000-0000-000001000000}"/>
  </hyperlinks>
  <pageMargins left="0.7" right="0.7" top="0.75" bottom="0.75" header="0.3" footer="0.3"/>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B1:AA135"/>
  <sheetViews>
    <sheetView topLeftCell="A4" zoomScale="80" zoomScaleNormal="80" workbookViewId="0">
      <selection activeCell="D3" sqref="D3"/>
    </sheetView>
  </sheetViews>
  <sheetFormatPr defaultColWidth="10.90625" defaultRowHeight="14.5" x14ac:dyDescent="0.35"/>
  <cols>
    <col min="2" max="2" width="7.1796875" customWidth="1"/>
    <col min="3" max="3" width="30" customWidth="1"/>
    <col min="4" max="5" width="26.453125" customWidth="1"/>
    <col min="6" max="27" width="20.81640625" customWidth="1"/>
    <col min="30" max="30" width="26.453125" customWidth="1"/>
    <col min="31" max="31" width="10.54296875" customWidth="1"/>
    <col min="32" max="47" width="9.54296875" customWidth="1"/>
  </cols>
  <sheetData>
    <row r="1" spans="3:5" x14ac:dyDescent="0.35">
      <c r="C1" s="7" t="s">
        <v>31</v>
      </c>
    </row>
    <row r="2" spans="3:5" x14ac:dyDescent="0.35">
      <c r="C2" s="22" t="s">
        <v>32</v>
      </c>
      <c r="D2" s="23" t="s">
        <v>33</v>
      </c>
      <c r="E2" s="9" t="str">
        <f>IF(INDEX(co_sectorInfo[Missing SV Group Text],MATCH(input_sector,co_sectorInfo[sector],0))&lt;&gt;"",_xlfn.TEXTJOIN(" ",TRUE,INDEX(co_sectorInfo[Missing SV Group Text],MATCH(input_sector,co_sectorInfo[sector],0)),"not included for",input_sector),"")</f>
        <v>65 and Older not included for Air Quality - Premature Mortality</v>
      </c>
    </row>
    <row r="3" spans="3:5" x14ac:dyDescent="0.35">
      <c r="C3" s="22" t="s">
        <v>34</v>
      </c>
      <c r="D3" s="23" t="s">
        <v>257</v>
      </c>
    </row>
    <row r="4" spans="3:5" x14ac:dyDescent="0.35">
      <c r="C4" s="22" t="s">
        <v>35</v>
      </c>
      <c r="D4" s="23" t="s">
        <v>36</v>
      </c>
    </row>
    <row r="8" spans="3:5" x14ac:dyDescent="0.35">
      <c r="C8" s="5"/>
    </row>
    <row r="28" spans="3:4" x14ac:dyDescent="0.35">
      <c r="C28" s="7" t="s">
        <v>31</v>
      </c>
    </row>
    <row r="29" spans="3:4" x14ac:dyDescent="0.35">
      <c r="C29" s="22" t="s">
        <v>34</v>
      </c>
      <c r="D29" s="23"/>
    </row>
    <row r="30" spans="3:4" x14ac:dyDescent="0.35">
      <c r="C30" s="22" t="s">
        <v>37</v>
      </c>
      <c r="D30" s="23"/>
    </row>
    <row r="31" spans="3:4" x14ac:dyDescent="0.35">
      <c r="C31" s="22" t="s">
        <v>35</v>
      </c>
      <c r="D31" s="23" t="s">
        <v>36</v>
      </c>
    </row>
    <row r="32" spans="3:4" x14ac:dyDescent="0.35">
      <c r="C32" s="22" t="s">
        <v>38</v>
      </c>
      <c r="D32" s="23" t="s">
        <v>39</v>
      </c>
    </row>
    <row r="65" spans="2:23" x14ac:dyDescent="0.35">
      <c r="F65" s="9" t="s">
        <v>40</v>
      </c>
      <c r="G65" s="9">
        <f xml:space="preserve"> VALUE( G66 )</f>
        <v>2010</v>
      </c>
      <c r="H65" s="9">
        <f t="shared" ref="H65:W65" si="0" xml:space="preserve"> VALUE( H66 )</f>
        <v>2015</v>
      </c>
      <c r="I65" s="9">
        <f t="shared" si="0"/>
        <v>2020</v>
      </c>
      <c r="J65" s="9">
        <f t="shared" si="0"/>
        <v>2025</v>
      </c>
      <c r="K65" s="9">
        <f t="shared" si="0"/>
        <v>2030</v>
      </c>
      <c r="L65" s="9">
        <f t="shared" si="0"/>
        <v>2035</v>
      </c>
      <c r="M65" s="9">
        <f t="shared" si="0"/>
        <v>2040</v>
      </c>
      <c r="N65" s="9">
        <f t="shared" si="0"/>
        <v>2045</v>
      </c>
      <c r="O65" s="9">
        <f t="shared" si="0"/>
        <v>2050</v>
      </c>
      <c r="P65" s="9">
        <f t="shared" si="0"/>
        <v>2055</v>
      </c>
      <c r="Q65" s="9">
        <f t="shared" si="0"/>
        <v>2060</v>
      </c>
      <c r="R65" s="9">
        <f t="shared" si="0"/>
        <v>2065</v>
      </c>
      <c r="S65" s="9">
        <f t="shared" si="0"/>
        <v>2070</v>
      </c>
      <c r="T65" s="9">
        <f t="shared" si="0"/>
        <v>2075</v>
      </c>
      <c r="U65" s="9">
        <f t="shared" si="0"/>
        <v>2080</v>
      </c>
      <c r="V65" s="9">
        <f t="shared" si="0"/>
        <v>2085</v>
      </c>
      <c r="W65" s="9">
        <f t="shared" si="0"/>
        <v>2090</v>
      </c>
    </row>
    <row r="66" spans="2:23" x14ac:dyDescent="0.35">
      <c r="B66" s="25" t="s">
        <v>41</v>
      </c>
      <c r="C66" s="25" t="s">
        <v>32</v>
      </c>
      <c r="D66" s="25" t="s">
        <v>35</v>
      </c>
      <c r="E66" s="25" t="s">
        <v>34</v>
      </c>
      <c r="F66" s="25" t="s">
        <v>37</v>
      </c>
      <c r="G66" s="24" t="s">
        <v>42</v>
      </c>
      <c r="H66" s="24" t="s">
        <v>43</v>
      </c>
      <c r="I66" s="24" t="s">
        <v>44</v>
      </c>
      <c r="J66" s="24" t="s">
        <v>45</v>
      </c>
      <c r="K66" s="24" t="s">
        <v>46</v>
      </c>
      <c r="L66" s="24" t="s">
        <v>47</v>
      </c>
      <c r="M66" s="24" t="s">
        <v>48</v>
      </c>
      <c r="N66" s="24" t="s">
        <v>49</v>
      </c>
      <c r="O66" s="24" t="s">
        <v>39</v>
      </c>
      <c r="P66" s="24" t="s">
        <v>50</v>
      </c>
      <c r="Q66" s="24" t="s">
        <v>51</v>
      </c>
      <c r="R66" s="24" t="s">
        <v>52</v>
      </c>
      <c r="S66" s="24" t="s">
        <v>53</v>
      </c>
      <c r="T66" s="24" t="s">
        <v>54</v>
      </c>
      <c r="U66" s="24" t="s">
        <v>55</v>
      </c>
      <c r="V66" s="24" t="s">
        <v>56</v>
      </c>
      <c r="W66" s="24" t="s">
        <v>57</v>
      </c>
    </row>
    <row r="67" spans="2:23" x14ac:dyDescent="0.35">
      <c r="B67" s="26">
        <f t="array" ref="B67">ROW(impacts_byYear[[#This Row],[Row]]) - ROW(impacts_byYear[#Headers])</f>
        <v>1</v>
      </c>
      <c r="C67" s="26" t="str">
        <f t="shared" ref="C67:C70" si="1" xml:space="preserve"> IF( ISBLANK( $D$2 ), "All", $D$2 )</f>
        <v>Minority</v>
      </c>
      <c r="D67" s="26" t="str">
        <f xml:space="preserve"> IF( ISBLANK( $D$4 ), "", $D$4 )</f>
        <v>CONUS</v>
      </c>
      <c r="E67" s="26" t="str">
        <f t="shared" ref="E67:E70" si="2" xml:space="preserve"> IF( ISBLANK( $D$3 ), "", $D$3 )</f>
        <v>baseline</v>
      </c>
      <c r="F67" s="26" t="str">
        <f>'Control Panel'!$C36</f>
        <v>baseline</v>
      </c>
      <c r="G67" s="26">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0</v>
      </c>
      <c r="H67" s="26">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0</v>
      </c>
      <c r="I67" s="26">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0</v>
      </c>
      <c r="J67" s="26">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0</v>
      </c>
      <c r="K67" s="26">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0</v>
      </c>
      <c r="L67" s="26">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0</v>
      </c>
      <c r="M67" s="26">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0</v>
      </c>
      <c r="N67" s="26">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0</v>
      </c>
      <c r="O67" s="26">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0</v>
      </c>
      <c r="P67" s="26">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0</v>
      </c>
      <c r="Q67" s="26">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0</v>
      </c>
      <c r="R67" s="26">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0</v>
      </c>
      <c r="S67" s="26">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0</v>
      </c>
      <c r="T67" s="26">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0</v>
      </c>
      <c r="U67" s="26">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0</v>
      </c>
      <c r="V67" s="26">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0</v>
      </c>
      <c r="W67" s="26">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0</v>
      </c>
    </row>
    <row r="68" spans="2:23" x14ac:dyDescent="0.35">
      <c r="B68" s="26">
        <f t="array" ref="B68">ROW(impacts_byYear[[#This Row],[Row]]) - ROW(impacts_byYear[#Headers])</f>
        <v>2</v>
      </c>
      <c r="C68" s="26" t="str">
        <f t="shared" si="1"/>
        <v>Minority</v>
      </c>
      <c r="D68" s="26" t="str">
        <f xml:space="preserve"> IF( ISBLANK( $D$4 ), "", $D$4 )</f>
        <v>CONUS</v>
      </c>
      <c r="E68" s="26" t="str">
        <f t="shared" si="2"/>
        <v>baseline</v>
      </c>
      <c r="F68" s="26" t="str">
        <f>'Control Panel'!$C37</f>
        <v/>
      </c>
      <c r="G68" s="26" t="str">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8" s="26" t="str">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8" s="26" t="str">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8" s="26" t="str">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8" s="26" t="str">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8" s="26" t="str">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8" s="26" t="str">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8" s="26" t="str">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8" s="26" t="str">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8" s="26" t="str">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8" s="26" t="str">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8" s="26" t="str">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8" s="26" t="str">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8" s="26" t="str">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8" s="26" t="str">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8" s="26" t="str">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8" s="26" t="str">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9" spans="2:23" x14ac:dyDescent="0.35">
      <c r="B69" s="26">
        <f t="array" ref="B69">ROW(impacts_byYear[[#This Row],[Row]]) - ROW(impacts_byYear[#Headers])</f>
        <v>3</v>
      </c>
      <c r="C69" s="26" t="str">
        <f t="shared" si="1"/>
        <v>Minority</v>
      </c>
      <c r="D69" s="26" t="str">
        <f xml:space="preserve"> IF( ISBLANK( $D$4 ), "", $D$4 )</f>
        <v>CONUS</v>
      </c>
      <c r="E69" s="26" t="str">
        <f t="shared" si="2"/>
        <v>baseline</v>
      </c>
      <c r="F69" s="26" t="str">
        <f>'Control Panel'!$C38</f>
        <v/>
      </c>
      <c r="G69" s="26" t="str">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9" s="26" t="str">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9" s="26" t="str">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9" s="26" t="str">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9" s="26" t="str">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9" s="26" t="str">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9" s="26" t="str">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9" s="26" t="str">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9" s="26" t="str">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9" s="26" t="str">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9" s="26" t="str">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9" s="26" t="str">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9" s="26" t="str">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9" s="26" t="str">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9" s="26" t="str">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9" s="26" t="str">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9" s="26" t="str">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0" spans="2:23" x14ac:dyDescent="0.35">
      <c r="B70" s="26">
        <f t="array" ref="B70">ROW(impacts_byYear[[#This Row],[Row]]) - ROW(impacts_byYear[#Headers])</f>
        <v>4</v>
      </c>
      <c r="C70" s="26" t="str">
        <f t="shared" si="1"/>
        <v>Minority</v>
      </c>
      <c r="D70" s="26" t="str">
        <f xml:space="preserve"> IF( ISBLANK( $D$4 ), "", $D$4 )</f>
        <v>CONUS</v>
      </c>
      <c r="E70" s="26" t="str">
        <f t="shared" si="2"/>
        <v>baseline</v>
      </c>
      <c r="F70" s="26" t="str">
        <f>'Control Panel'!$C39</f>
        <v/>
      </c>
      <c r="G70" s="26" t="str">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70" s="26" t="str">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70" s="26" t="str">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70" s="26" t="str">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70" s="26" t="str">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70" s="26" t="str">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70" s="26" t="str">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70" s="26" t="str">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70" s="26" t="str">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70" s="26" t="str">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70" s="26" t="str">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70" s="26" t="str">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70" s="26" t="str">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70" s="26" t="str">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70" s="26" t="str">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70" s="26" t="str">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70" s="26" t="str">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1" spans="2:23" ht="15" customHeight="1" x14ac:dyDescent="0.35"/>
    <row r="72" spans="2:23" ht="15" customHeight="1" x14ac:dyDescent="0.35"/>
    <row r="73" spans="2:23" x14ac:dyDescent="0.35">
      <c r="B73" s="25" t="s">
        <v>41</v>
      </c>
      <c r="C73" s="25" t="s">
        <v>32</v>
      </c>
      <c r="D73" s="25" t="s">
        <v>34</v>
      </c>
      <c r="E73" s="25" t="s">
        <v>37</v>
      </c>
      <c r="F73" s="25" t="s">
        <v>35</v>
      </c>
      <c r="G73" s="25" t="s">
        <v>38</v>
      </c>
      <c r="H73" s="24" t="s">
        <v>58</v>
      </c>
      <c r="I73" s="6" t="s">
        <v>76</v>
      </c>
      <c r="J73" s="6" t="s">
        <v>244</v>
      </c>
    </row>
    <row r="74" spans="2:23" ht="25.5" customHeight="1" x14ac:dyDescent="0.35">
      <c r="B74" s="26">
        <f t="array" ref="B74" xml:space="preserve"> ROW( impacts_peopleByYear[[#This Row],[Row]] ) - ROW( impacts_peopleByYear[#Headers] )</f>
        <v>1</v>
      </c>
      <c r="C74" s="26" t="s">
        <v>59</v>
      </c>
      <c r="D74" s="26" t="str">
        <f t="shared" ref="D74:D81" si="3" xml:space="preserve"> IF( ISBLANK( $D$29 ), "", $D$29 )</f>
        <v/>
      </c>
      <c r="E74" s="26" t="str">
        <f t="shared" ref="E74:E81" si="4" xml:space="preserve"> IF( ISBLANK( $D$30 ), "", $D$30 )</f>
        <v/>
      </c>
      <c r="F74" s="26" t="str">
        <f t="shared" ref="F74:F81" si="5" xml:space="preserve"> IF( ISBLANK( $D$31 ), "", $D$31 )</f>
        <v>CONUS</v>
      </c>
      <c r="G74" s="26" t="str">
        <f t="shared" ref="G74:G81" si="6" xml:space="preserve"> IF( ISBLANK( $D$32 ), "", $D$32 )</f>
        <v>2050</v>
      </c>
      <c r="H74" s="27" t="str">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4" s="9" t="str">
        <f xml:space="preserve"> IF( OR( impacts_peopleByYear[[#This Row],[Reference Scenario]] = "", impacts_peopleByYear[[#This Row],[Region]] = "", impacts_peopleByYear[[#This Row],[Year]] = "" ), "",IF(impacts_peopleByYear[[#This Row],[Difference]]&gt;=0,-0.1,0.1) )</f>
        <v/>
      </c>
      <c r="J74" s="8" t="s">
        <v>248</v>
      </c>
    </row>
    <row r="75" spans="2:23" ht="25.5" customHeight="1" x14ac:dyDescent="0.35">
      <c r="B75" s="26">
        <f t="array" ref="B75" xml:space="preserve"> ROW( impacts_peopleByYear[[#This Row],[Row]] ) - ROW( impacts_peopleByYear[#Headers] )</f>
        <v>2</v>
      </c>
      <c r="C75" s="26" t="s">
        <v>60</v>
      </c>
      <c r="D75" s="26" t="str">
        <f t="shared" si="3"/>
        <v/>
      </c>
      <c r="E75" s="26" t="str">
        <f t="shared" si="4"/>
        <v/>
      </c>
      <c r="F75" s="26" t="str">
        <f t="shared" si="5"/>
        <v>CONUS</v>
      </c>
      <c r="G75" s="26" t="str">
        <f t="shared" si="6"/>
        <v>2050</v>
      </c>
      <c r="H75" s="27" t="str">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5" s="9" t="str">
        <f xml:space="preserve"> IF( OR( impacts_peopleByYear[[#This Row],[Reference Scenario]] = "", impacts_peopleByYear[[#This Row],[Region]] = "", impacts_peopleByYear[[#This Row],[Year]] = "" ), "",IF(impacts_peopleByYear[[#This Row],[Difference]]&gt;=0,-0.1,0.1) )</f>
        <v/>
      </c>
      <c r="J75" s="8" t="s">
        <v>249</v>
      </c>
    </row>
    <row r="76" spans="2:23" x14ac:dyDescent="0.35">
      <c r="B76" s="26">
        <f t="array" ref="B76" xml:space="preserve"> ROW( impacts_peopleByYear[[#This Row],[Row]] ) - ROW( impacts_peopleByYear[#Headers] )</f>
        <v>3</v>
      </c>
      <c r="C76" s="26" t="s">
        <v>61</v>
      </c>
      <c r="D76" s="26" t="str">
        <f t="shared" si="3"/>
        <v/>
      </c>
      <c r="E76" s="26" t="str">
        <f t="shared" si="4"/>
        <v/>
      </c>
      <c r="F76" s="26" t="str">
        <f t="shared" si="5"/>
        <v>CONUS</v>
      </c>
      <c r="G76" s="26" t="str">
        <f t="shared" si="6"/>
        <v>2050</v>
      </c>
      <c r="H76" s="27" t="str">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6" s="9" t="str">
        <f xml:space="preserve"> IF( OR( impacts_peopleByYear[[#This Row],[Reference Scenario]] = "", impacts_peopleByYear[[#This Row],[Region]] = "", impacts_peopleByYear[[#This Row],[Year]] = "" ), "",IF(impacts_peopleByYear[[#This Row],[Difference]]&gt;=0,-0.1,0.1) )</f>
        <v/>
      </c>
      <c r="J76" s="9" t="s">
        <v>61</v>
      </c>
    </row>
    <row r="77" spans="2:23" x14ac:dyDescent="0.35">
      <c r="B77" s="26">
        <f t="array" ref="B77" xml:space="preserve"> ROW( impacts_peopleByYear[[#This Row],[Row]] ) - ROW( impacts_peopleByYear[#Headers] )</f>
        <v>4</v>
      </c>
      <c r="C77" s="26" t="s">
        <v>62</v>
      </c>
      <c r="D77" s="26" t="str">
        <f t="shared" si="3"/>
        <v/>
      </c>
      <c r="E77" s="26" t="str">
        <f t="shared" si="4"/>
        <v/>
      </c>
      <c r="F77" s="26" t="str">
        <f t="shared" si="5"/>
        <v>CONUS</v>
      </c>
      <c r="G77" s="26" t="str">
        <f t="shared" si="6"/>
        <v>2050</v>
      </c>
      <c r="H77" s="27" t="str">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7" s="9" t="str">
        <f xml:space="preserve"> IF( OR( impacts_peopleByYear[[#This Row],[Reference Scenario]] = "", impacts_peopleByYear[[#This Row],[Region]] = "", impacts_peopleByYear[[#This Row],[Year]] = "" ), "",IF(impacts_peopleByYear[[#This Row],[Difference]]&gt;=0,-0.1,0.1) )</f>
        <v/>
      </c>
      <c r="J77" s="9" t="s">
        <v>62</v>
      </c>
    </row>
    <row r="78" spans="2:23" ht="25.5" customHeight="1" x14ac:dyDescent="0.35">
      <c r="B78" s="26">
        <f t="array" ref="B78" xml:space="preserve"> ROW( impacts_peopleByYear[[#This Row],[Row]] ) - ROW( impacts_peopleByYear[#Headers] )</f>
        <v>5</v>
      </c>
      <c r="C78" s="26" t="s">
        <v>63</v>
      </c>
      <c r="D78" s="26" t="str">
        <f t="shared" si="3"/>
        <v/>
      </c>
      <c r="E78" s="26" t="str">
        <f t="shared" si="4"/>
        <v/>
      </c>
      <c r="F78" s="26" t="str">
        <f t="shared" si="5"/>
        <v>CONUS</v>
      </c>
      <c r="G78" s="26" t="str">
        <f t="shared" si="6"/>
        <v>2050</v>
      </c>
      <c r="H78" s="27" t="str">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8" s="9" t="str">
        <f xml:space="preserve"> IF( OR( impacts_peopleByYear[[#This Row],[Reference Scenario]] = "", impacts_peopleByYear[[#This Row],[Region]] = "", impacts_peopleByYear[[#This Row],[Year]] = "" ), "",IF(impacts_peopleByYear[[#This Row],[Difference]]&gt;=0,-0.1,0.1) )</f>
        <v/>
      </c>
      <c r="J78" s="8" t="s">
        <v>245</v>
      </c>
    </row>
    <row r="79" spans="2:23" ht="25.5" customHeight="1" x14ac:dyDescent="0.35">
      <c r="B79" s="26">
        <f t="array" ref="B79" xml:space="preserve"> ROW( impacts_peopleByYear[[#This Row],[Row]] ) - ROW( impacts_peopleByYear[#Headers] )</f>
        <v>6</v>
      </c>
      <c r="C79" s="26" t="s">
        <v>64</v>
      </c>
      <c r="D79" s="26" t="str">
        <f t="shared" si="3"/>
        <v/>
      </c>
      <c r="E79" s="26" t="str">
        <f t="shared" si="4"/>
        <v/>
      </c>
      <c r="F79" s="26" t="str">
        <f t="shared" si="5"/>
        <v>CONUS</v>
      </c>
      <c r="G79" s="26" t="str">
        <f t="shared" si="6"/>
        <v>2050</v>
      </c>
      <c r="H79" s="27" t="str">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9" s="9" t="str">
        <f xml:space="preserve"> IF( OR( impacts_peopleByYear[[#This Row],[Reference Scenario]] = "", impacts_peopleByYear[[#This Row],[Region]] = "", impacts_peopleByYear[[#This Row],[Year]] = "" ), "",IF(impacts_peopleByYear[[#This Row],[Difference]]&gt;=0,-0.1,0.1) )</f>
        <v/>
      </c>
      <c r="J79" s="8" t="s">
        <v>247</v>
      </c>
    </row>
    <row r="80" spans="2:23" x14ac:dyDescent="0.35">
      <c r="B80" s="26">
        <f t="array" ref="B80" xml:space="preserve"> ROW( impacts_peopleByYear[[#This Row],[Row]] ) - ROW( impacts_peopleByYear[#Headers] )</f>
        <v>7</v>
      </c>
      <c r="C80" s="26" t="s">
        <v>65</v>
      </c>
      <c r="D80" s="26" t="str">
        <f t="shared" si="3"/>
        <v/>
      </c>
      <c r="E80" s="26" t="str">
        <f t="shared" si="4"/>
        <v/>
      </c>
      <c r="F80" s="26" t="str">
        <f t="shared" si="5"/>
        <v>CONUS</v>
      </c>
      <c r="G80" s="26" t="str">
        <f t="shared" si="6"/>
        <v>2050</v>
      </c>
      <c r="H80" s="27" t="str">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80" s="9" t="str">
        <f xml:space="preserve"> IF( OR( impacts_peopleByYear[[#This Row],[Reference Scenario]] = "", impacts_peopleByYear[[#This Row],[Region]] = "", impacts_peopleByYear[[#This Row],[Year]] = "" ), "",IF(impacts_peopleByYear[[#This Row],[Difference]]&gt;=0,-0.1,0.1) )</f>
        <v/>
      </c>
      <c r="J80" s="9" t="s">
        <v>65</v>
      </c>
    </row>
    <row r="81" spans="2:27" ht="25.5" customHeight="1" x14ac:dyDescent="0.35">
      <c r="B81" s="26">
        <f t="array" ref="B81" xml:space="preserve"> ROW( impacts_peopleByYear[[#This Row],[Row]] ) - ROW( impacts_peopleByYear[#Headers] )</f>
        <v>8</v>
      </c>
      <c r="C81" s="26" t="s">
        <v>66</v>
      </c>
      <c r="D81" s="26" t="str">
        <f t="shared" si="3"/>
        <v/>
      </c>
      <c r="E81" s="26" t="str">
        <f t="shared" si="4"/>
        <v/>
      </c>
      <c r="F81" s="26" t="str">
        <f t="shared" si="5"/>
        <v>CONUS</v>
      </c>
      <c r="G81" s="26" t="str">
        <f t="shared" si="6"/>
        <v>2050</v>
      </c>
      <c r="H81" s="27" t="str">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81" s="9" t="str">
        <f xml:space="preserve"> IF( OR( impacts_peopleByYear[[#This Row],[Reference Scenario]] = "", impacts_peopleByYear[[#This Row],[Region]] = "", impacts_peopleByYear[[#This Row],[Year]] = "" ), "",IF(impacts_peopleByYear[[#This Row],[Difference]]&gt;=0,-0.1,0.1) )</f>
        <v/>
      </c>
      <c r="J81" s="8" t="s">
        <v>246</v>
      </c>
    </row>
    <row r="84" spans="2:27" x14ac:dyDescent="0.35">
      <c r="B84" s="25" t="s">
        <v>41</v>
      </c>
      <c r="C84" s="25" t="s">
        <v>0</v>
      </c>
      <c r="D84" s="25" t="s">
        <v>67</v>
      </c>
      <c r="E84" s="25" t="s">
        <v>68</v>
      </c>
      <c r="F84" s="25" t="s">
        <v>69</v>
      </c>
      <c r="G84" s="25" t="s">
        <v>70</v>
      </c>
      <c r="H84" s="25" t="s">
        <v>35</v>
      </c>
      <c r="I84" s="25" t="s">
        <v>71</v>
      </c>
      <c r="J84" s="24" t="s">
        <v>42</v>
      </c>
      <c r="K84" s="24" t="s">
        <v>43</v>
      </c>
      <c r="L84" s="24" t="s">
        <v>44</v>
      </c>
      <c r="M84" s="24" t="s">
        <v>45</v>
      </c>
      <c r="N84" s="24" t="s">
        <v>46</v>
      </c>
      <c r="O84" s="24" t="s">
        <v>47</v>
      </c>
      <c r="P84" s="24" t="s">
        <v>48</v>
      </c>
      <c r="Q84" s="24" t="s">
        <v>49</v>
      </c>
      <c r="R84" s="24" t="s">
        <v>39</v>
      </c>
      <c r="S84" s="24" t="s">
        <v>50</v>
      </c>
      <c r="T84" s="24" t="s">
        <v>51</v>
      </c>
      <c r="U84" s="24" t="s">
        <v>52</v>
      </c>
      <c r="V84" s="24" t="s">
        <v>53</v>
      </c>
      <c r="W84" s="24" t="s">
        <v>54</v>
      </c>
      <c r="X84" s="24" t="s">
        <v>55</v>
      </c>
      <c r="Y84" s="24" t="s">
        <v>56</v>
      </c>
      <c r="Z84" s="24" t="s">
        <v>57</v>
      </c>
      <c r="AA84" s="28"/>
    </row>
    <row r="85" spans="2:27" x14ac:dyDescent="0.35">
      <c r="B85" s="26">
        <f t="array" ref="B85">ROW(impacts_svGroups[[#This Row],[Row]]) - ROW(impacts_svGroups[#Headers])</f>
        <v>1</v>
      </c>
      <c r="C85" s="26" t="str">
        <f t="shared" ref="C85:C100" si="7" xml:space="preserve"> mv_sector</f>
        <v>Air Quality - Premature Mortality</v>
      </c>
      <c r="D85" s="26" t="s">
        <v>23</v>
      </c>
      <c r="E85" s="26" t="str">
        <f>INDEX(SV_Categories[svGroupType],MATCH(impacts_svGroups[[#This Row],[SV Category]],SV_Categories[svGroupLabel],0))</f>
        <v>sv_lowIncome</v>
      </c>
      <c r="F85" s="26" t="str">
        <f t="array" ref="F8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sv_plus65</v>
      </c>
      <c r="G85" s="26" t="s">
        <v>72</v>
      </c>
      <c r="H85" s="26" t="str">
        <f t="shared" ref="H85:H116" si="8" xml:space="preserve"> IF( ISBLANK( $D$4 ), "", $D$4 )</f>
        <v>CONUS</v>
      </c>
      <c r="I85" s="26" t="str">
        <f t="array" ref="I85" xml:space="preserve"> INDEX( list_scenarios, MOD( impacts_svGroups[[#This Row],[Row]] - 1, n_scenarios ) + 1 )</f>
        <v>baseline</v>
      </c>
      <c r="J85" s="26">
        <f t="array" ref="J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298.30384277063922</v>
      </c>
      <c r="K85" s="26">
        <f t="array" ref="K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444.50556392204254</v>
      </c>
      <c r="L85" s="26">
        <f t="array" ref="L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571.76839937401678</v>
      </c>
      <c r="M85" s="26">
        <f t="array" ref="M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712.66251836897197</v>
      </c>
      <c r="N85" s="26">
        <f t="array" ref="N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783.60466091359638</v>
      </c>
      <c r="O85" s="26">
        <f t="array" ref="O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848.79506957808712</v>
      </c>
      <c r="P85" s="26">
        <f t="array" ref="P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880.38463101318291</v>
      </c>
      <c r="Q85" s="26">
        <f t="array" ref="Q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914.66400894277899</v>
      </c>
      <c r="R85" s="26">
        <f t="array" ref="R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960.69233841639323</v>
      </c>
      <c r="S85" s="26">
        <f t="array" ref="S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996.91656370282067</v>
      </c>
      <c r="T85" s="26">
        <f t="array" ref="T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1044.7137238680202</v>
      </c>
      <c r="U85" s="26">
        <f t="array" ref="U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1081.6370423043152</v>
      </c>
      <c r="V85" s="26">
        <f t="array" ref="V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1132.8169096407744</v>
      </c>
      <c r="W85" s="26">
        <f t="array" ref="W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1180.6350330480193</v>
      </c>
      <c r="X85" s="26">
        <f t="array" ref="X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1233.1447373930826</v>
      </c>
      <c r="Y85" s="26">
        <f t="array" ref="Y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1290.1974694612288</v>
      </c>
      <c r="Z85" s="26">
        <f t="array" ref="Z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1344.6496108934116</v>
      </c>
      <c r="AA85" s="29"/>
    </row>
    <row r="86" spans="2:27" x14ac:dyDescent="0.35">
      <c r="B86" s="26">
        <f t="array" ref="B86">ROW(impacts_svGroups[[#This Row],[Row]]) - ROW(impacts_svGroups[#Headers])</f>
        <v>2</v>
      </c>
      <c r="C86" s="26" t="str">
        <f t="shared" si="7"/>
        <v>Air Quality - Premature Mortality</v>
      </c>
      <c r="D86" s="26" t="s">
        <v>23</v>
      </c>
      <c r="E86" s="26" t="str">
        <f>INDEX(SV_Categories[svGroupType],MATCH(impacts_svGroups[[#This Row],[SV Category]],SV_Categories[svGroupLabel],0))</f>
        <v>sv_lowIncome</v>
      </c>
      <c r="F86" s="26" t="str">
        <f t="array" ref="F8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sv_plus65</v>
      </c>
      <c r="G86" s="26" t="s">
        <v>72</v>
      </c>
      <c r="H86" s="26" t="str">
        <f t="shared" si="8"/>
        <v>CONUS</v>
      </c>
      <c r="I86" s="26" t="str">
        <f t="array" ref="I86" xml:space="preserve"> INDEX( list_scenarios, MOD( impacts_svGroups[[#This Row],[Row]] - 1, n_scenarios ) + 1 )</f>
        <v/>
      </c>
      <c r="J86" s="26" t="str">
        <f t="array" ref="J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6" s="26" t="str">
        <f t="array" ref="K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6" s="26" t="str">
        <f t="array" ref="L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6" s="26" t="str">
        <f t="array" ref="M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6" s="26" t="str">
        <f t="array" ref="N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6" s="26" t="str">
        <f t="array" ref="O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6" s="26" t="str">
        <f t="array" ref="P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6" s="26" t="str">
        <f t="array" ref="Q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6" s="26" t="str">
        <f t="array" ref="R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6" s="26" t="str">
        <f t="array" ref="S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6" s="26" t="str">
        <f t="array" ref="T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6" s="26" t="str">
        <f t="array" ref="U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6" s="26" t="str">
        <f t="array" ref="V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6" s="26" t="str">
        <f t="array" ref="W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6" s="26" t="str">
        <f t="array" ref="X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6" s="26" t="str">
        <f t="array" ref="Y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6" s="26" t="str">
        <f t="array" ref="Z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86" s="29"/>
    </row>
    <row r="87" spans="2:27" x14ac:dyDescent="0.35">
      <c r="B87" s="26">
        <f t="array" ref="B87">ROW(impacts_svGroups[[#This Row],[Row]]) - ROW(impacts_svGroups[#Headers])</f>
        <v>3</v>
      </c>
      <c r="C87" s="26" t="str">
        <f t="shared" si="7"/>
        <v>Air Quality - Premature Mortality</v>
      </c>
      <c r="D87" s="26" t="s">
        <v>23</v>
      </c>
      <c r="E87" s="26" t="str">
        <f>INDEX(SV_Categories[svGroupType],MATCH(impacts_svGroups[[#This Row],[SV Category]],SV_Categories[svGroupLabel],0))</f>
        <v>sv_lowIncome</v>
      </c>
      <c r="F87" s="26" t="str">
        <f t="array" ref="F8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sv_plus65</v>
      </c>
      <c r="G87" s="26" t="s">
        <v>72</v>
      </c>
      <c r="H87" s="26" t="str">
        <f t="shared" si="8"/>
        <v>CONUS</v>
      </c>
      <c r="I87" s="26" t="str">
        <f t="array" ref="I87" xml:space="preserve"> INDEX( list_scenarios, MOD( impacts_svGroups[[#This Row],[Row]] - 1, n_scenarios ) + 1 )</f>
        <v/>
      </c>
      <c r="J87" s="26" t="str">
        <f t="array" ref="J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7" s="26" t="str">
        <f t="array" ref="K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7" s="26" t="str">
        <f t="array" ref="L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7" s="26" t="str">
        <f t="array" ref="M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7" s="26" t="str">
        <f t="array" ref="N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7" s="26" t="str">
        <f t="array" ref="O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7" s="26" t="str">
        <f t="array" ref="P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7" s="26" t="str">
        <f t="array" ref="Q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7" s="26" t="str">
        <f t="array" ref="R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7" s="26" t="str">
        <f t="array" ref="S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7" s="26" t="str">
        <f t="array" ref="T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7" s="26" t="str">
        <f t="array" ref="U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7" s="26" t="str">
        <f t="array" ref="V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7" s="26" t="str">
        <f t="array" ref="W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7" s="26" t="str">
        <f t="array" ref="X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7" s="26" t="str">
        <f t="array" ref="Y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7" s="26" t="str">
        <f t="array" ref="Z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87" s="29"/>
    </row>
    <row r="88" spans="2:27" x14ac:dyDescent="0.35">
      <c r="B88" s="26">
        <f t="array" ref="B88">ROW(impacts_svGroups[[#This Row],[Row]]) - ROW(impacts_svGroups[#Headers])</f>
        <v>4</v>
      </c>
      <c r="C88" s="26" t="str">
        <f t="shared" si="7"/>
        <v>Air Quality - Premature Mortality</v>
      </c>
      <c r="D88" s="26" t="s">
        <v>23</v>
      </c>
      <c r="E88" s="26" t="str">
        <f>INDEX(SV_Categories[svGroupType],MATCH(impacts_svGroups[[#This Row],[SV Category]],SV_Categories[svGroupLabel],0))</f>
        <v>sv_lowIncome</v>
      </c>
      <c r="F88" s="26" t="str">
        <f t="array" ref="F8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sv_plus65</v>
      </c>
      <c r="G88" s="26" t="s">
        <v>72</v>
      </c>
      <c r="H88" s="26" t="str">
        <f t="shared" si="8"/>
        <v>CONUS</v>
      </c>
      <c r="I88" s="26" t="str">
        <f t="array" ref="I88" xml:space="preserve"> INDEX( list_scenarios, MOD( impacts_svGroups[[#This Row],[Row]] - 1, n_scenarios ) + 1 )</f>
        <v/>
      </c>
      <c r="J88" s="26" t="str">
        <f t="array" ref="J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8" s="26" t="str">
        <f t="array" ref="K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8" s="26" t="str">
        <f t="array" ref="L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8" s="26" t="str">
        <f t="array" ref="M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8" s="26" t="str">
        <f t="array" ref="N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8" s="26" t="str">
        <f t="array" ref="O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8" s="26" t="str">
        <f t="array" ref="P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8" s="26" t="str">
        <f t="array" ref="Q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8" s="26" t="str">
        <f t="array" ref="R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8" s="26" t="str">
        <f t="array" ref="S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8" s="26" t="str">
        <f t="array" ref="T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8" s="26" t="str">
        <f t="array" ref="U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8" s="26" t="str">
        <f t="array" ref="V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8" s="26" t="str">
        <f t="array" ref="W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8" s="26" t="str">
        <f t="array" ref="X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8" s="26" t="str">
        <f t="array" ref="Y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8" s="26" t="str">
        <f t="array" ref="Z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88" s="29"/>
    </row>
    <row r="89" spans="2:27" x14ac:dyDescent="0.35">
      <c r="B89" s="26">
        <f t="array" ref="B89">ROW(impacts_svGroups[[#This Row],[Row]]) - ROW(impacts_svGroups[#Headers])</f>
        <v>5</v>
      </c>
      <c r="C89" s="26" t="str">
        <f t="shared" si="7"/>
        <v>Air Quality - Premature Mortality</v>
      </c>
      <c r="D89" s="26" t="s">
        <v>33</v>
      </c>
      <c r="E89" s="26" t="str">
        <f>INDEX(SV_Categories[svGroupType],MATCH(impacts_svGroups[[#This Row],[SV Category]],SV_Categories[svGroupLabel],0))</f>
        <v>sv_minority</v>
      </c>
      <c r="F89" s="26" t="str">
        <f t="array" ref="F8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sv_plus65</v>
      </c>
      <c r="G89" s="26" t="s">
        <v>72</v>
      </c>
      <c r="H89" s="26" t="str">
        <f t="shared" si="8"/>
        <v>CONUS</v>
      </c>
      <c r="I89" s="26" t="str">
        <f t="array" ref="I89" xml:space="preserve"> INDEX( list_scenarios, MOD( impacts_svGroups[[#This Row],[Row]] - 1, n_scenarios ) + 1 )</f>
        <v>baseline</v>
      </c>
      <c r="J89" s="26">
        <f t="array" ref="J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379.0780222281615</v>
      </c>
      <c r="K89" s="26">
        <f t="array" ref="K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568.38698726128439</v>
      </c>
      <c r="L89" s="26">
        <f t="array" ref="L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735.69293956001525</v>
      </c>
      <c r="M89" s="26">
        <f t="array" ref="M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921.99350084532819</v>
      </c>
      <c r="N89" s="26">
        <f t="array" ref="N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1019.4207619134692</v>
      </c>
      <c r="O89" s="26">
        <f t="array" ref="O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1114.7217187636309</v>
      </c>
      <c r="P89" s="26">
        <f t="array" ref="P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1168.8498119643998</v>
      </c>
      <c r="Q89" s="26">
        <f t="array" ref="Q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1224.9937854836498</v>
      </c>
      <c r="R89" s="26">
        <f t="array" ref="R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1298.7031917613194</v>
      </c>
      <c r="S89" s="26">
        <f t="array" ref="S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1355.8969444436311</v>
      </c>
      <c r="T89" s="26">
        <f t="array" ref="T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1430.3632708120717</v>
      </c>
      <c r="U89" s="26">
        <f t="array" ref="U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1487.9359322940127</v>
      </c>
      <c r="V89" s="26">
        <f t="array" ref="V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1567.3408372090057</v>
      </c>
      <c r="W89" s="26">
        <f t="array" ref="W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1640.7229550510613</v>
      </c>
      <c r="X89" s="26">
        <f t="array" ref="X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1722.1729440883287</v>
      </c>
      <c r="Y89" s="26">
        <f t="array" ref="Y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1810.0408067003273</v>
      </c>
      <c r="Z89" s="26">
        <f t="array" ref="Z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1892.9149200437016</v>
      </c>
      <c r="AA89" s="29"/>
    </row>
    <row r="90" spans="2:27" x14ac:dyDescent="0.35">
      <c r="B90" s="26">
        <f t="array" ref="B90">ROW(impacts_svGroups[[#This Row],[Row]]) - ROW(impacts_svGroups[#Headers])</f>
        <v>6</v>
      </c>
      <c r="C90" s="26" t="str">
        <f t="shared" si="7"/>
        <v>Air Quality - Premature Mortality</v>
      </c>
      <c r="D90" s="26" t="s">
        <v>33</v>
      </c>
      <c r="E90" s="26" t="str">
        <f>INDEX(SV_Categories[svGroupType],MATCH(impacts_svGroups[[#This Row],[SV Category]],SV_Categories[svGroupLabel],0))</f>
        <v>sv_minority</v>
      </c>
      <c r="F90" s="26" t="str">
        <f t="array" ref="F9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sv_plus65</v>
      </c>
      <c r="G90" s="26" t="s">
        <v>72</v>
      </c>
      <c r="H90" s="26" t="str">
        <f t="shared" si="8"/>
        <v>CONUS</v>
      </c>
      <c r="I90" s="26" t="str">
        <f t="array" ref="I90" xml:space="preserve"> INDEX( list_scenarios, MOD( impacts_svGroups[[#This Row],[Row]] - 1, n_scenarios ) + 1 )</f>
        <v/>
      </c>
      <c r="J90" s="26" t="str">
        <f t="array" ref="J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0" s="26" t="str">
        <f t="array" ref="K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0" s="26" t="str">
        <f t="array" ref="L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0" s="26" t="str">
        <f t="array" ref="M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0" s="26" t="str">
        <f t="array" ref="N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0" s="26" t="str">
        <f t="array" ref="O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0" s="26" t="str">
        <f t="array" ref="P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0" s="26" t="str">
        <f t="array" ref="Q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0" s="26" t="str">
        <f t="array" ref="R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0" s="26" t="str">
        <f t="array" ref="S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0" s="26" t="str">
        <f t="array" ref="T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0" s="26" t="str">
        <f t="array" ref="U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0" s="26" t="str">
        <f t="array" ref="V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0" s="26" t="str">
        <f t="array" ref="W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0" s="26" t="str">
        <f t="array" ref="X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0" s="26" t="str">
        <f t="array" ref="Y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0" s="26" t="str">
        <f t="array" ref="Z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90" s="29"/>
    </row>
    <row r="91" spans="2:27" x14ac:dyDescent="0.35">
      <c r="B91" s="26">
        <f t="array" ref="B91">ROW(impacts_svGroups[[#This Row],[Row]]) - ROW(impacts_svGroups[#Headers])</f>
        <v>7</v>
      </c>
      <c r="C91" s="26" t="str">
        <f t="shared" si="7"/>
        <v>Air Quality - Premature Mortality</v>
      </c>
      <c r="D91" s="26" t="s">
        <v>33</v>
      </c>
      <c r="E91" s="26" t="str">
        <f>INDEX(SV_Categories[svGroupType],MATCH(impacts_svGroups[[#This Row],[SV Category]],SV_Categories[svGroupLabel],0))</f>
        <v>sv_minority</v>
      </c>
      <c r="F91" s="26" t="str">
        <f t="array" ref="F9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sv_plus65</v>
      </c>
      <c r="G91" s="26" t="s">
        <v>72</v>
      </c>
      <c r="H91" s="26" t="str">
        <f t="shared" si="8"/>
        <v>CONUS</v>
      </c>
      <c r="I91" s="26" t="str">
        <f t="array" ref="I91" xml:space="preserve"> INDEX( list_scenarios, MOD( impacts_svGroups[[#This Row],[Row]] - 1, n_scenarios ) + 1 )</f>
        <v/>
      </c>
      <c r="J91" s="26" t="str">
        <f t="array" ref="J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1" s="26" t="str">
        <f t="array" ref="K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1" s="26" t="str">
        <f t="array" ref="L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1" s="26" t="str">
        <f t="array" ref="M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1" s="26" t="str">
        <f t="array" ref="N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1" s="26" t="str">
        <f t="array" ref="O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1" s="26" t="str">
        <f t="array" ref="P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1" s="26" t="str">
        <f t="array" ref="Q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1" s="26" t="str">
        <f t="array" ref="R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1" s="26" t="str">
        <f t="array" ref="S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1" s="26" t="str">
        <f t="array" ref="T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1" s="26" t="str">
        <f t="array" ref="U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1" s="26" t="str">
        <f t="array" ref="V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1" s="26" t="str">
        <f t="array" ref="W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1" s="26" t="str">
        <f t="array" ref="X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1" s="26" t="str">
        <f t="array" ref="Y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1" s="26" t="str">
        <f t="array" ref="Z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91" s="29"/>
    </row>
    <row r="92" spans="2:27" x14ac:dyDescent="0.35">
      <c r="B92" s="26">
        <f t="array" ref="B92">ROW(impacts_svGroups[[#This Row],[Row]]) - ROW(impacts_svGroups[#Headers])</f>
        <v>8</v>
      </c>
      <c r="C92" s="26" t="str">
        <f t="shared" si="7"/>
        <v>Air Quality - Premature Mortality</v>
      </c>
      <c r="D92" s="26" t="s">
        <v>33</v>
      </c>
      <c r="E92" s="26" t="str">
        <f>INDEX(SV_Categories[svGroupType],MATCH(impacts_svGroups[[#This Row],[SV Category]],SV_Categories[svGroupLabel],0))</f>
        <v>sv_minority</v>
      </c>
      <c r="F92" s="26" t="str">
        <f t="array" ref="F9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sv_plus65</v>
      </c>
      <c r="G92" s="26" t="s">
        <v>72</v>
      </c>
      <c r="H92" s="26" t="str">
        <f t="shared" si="8"/>
        <v>CONUS</v>
      </c>
      <c r="I92" s="26" t="str">
        <f t="array" ref="I92" xml:space="preserve"> INDEX( list_scenarios, MOD( impacts_svGroups[[#This Row],[Row]] - 1, n_scenarios ) + 1 )</f>
        <v/>
      </c>
      <c r="J92" s="26" t="str">
        <f t="array" ref="J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2" s="26" t="str">
        <f t="array" ref="K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2" s="26" t="str">
        <f t="array" ref="L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2" s="26" t="str">
        <f t="array" ref="M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2" s="26" t="str">
        <f t="array" ref="N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2" s="26" t="str">
        <f t="array" ref="O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2" s="26" t="str">
        <f t="array" ref="P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2" s="26" t="str">
        <f t="array" ref="Q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2" s="26" t="str">
        <f t="array" ref="R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2" s="26" t="str">
        <f t="array" ref="S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2" s="26" t="str">
        <f t="array" ref="T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2" s="26" t="str">
        <f t="array" ref="U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2" s="26" t="str">
        <f t="array" ref="V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2" s="26" t="str">
        <f t="array" ref="W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2" s="26" t="str">
        <f t="array" ref="X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2" s="26" t="str">
        <f t="array" ref="Y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2" s="26" t="str">
        <f t="array" ref="Z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92" s="29"/>
    </row>
    <row r="93" spans="2:27" x14ac:dyDescent="0.35">
      <c r="B93" s="26">
        <f t="array" ref="B93">ROW(impacts_svGroups[[#This Row],[Row]]) - ROW(impacts_svGroups[#Headers])</f>
        <v>9</v>
      </c>
      <c r="C93" s="26" t="str">
        <f t="shared" si="7"/>
        <v>Air Quality - Premature Mortality</v>
      </c>
      <c r="D93" s="26" t="s">
        <v>27</v>
      </c>
      <c r="E93" s="26" t="str">
        <f>INDEX(SV_Categories[svGroupType],MATCH(impacts_svGroups[[#This Row],[SV Category]],SV_Categories[svGroupLabel],0))</f>
        <v>sv_noHS</v>
      </c>
      <c r="F93" s="26" t="str">
        <f t="array" ref="F9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sv_plus65</v>
      </c>
      <c r="G93" s="26" t="s">
        <v>72</v>
      </c>
      <c r="H93" s="26" t="str">
        <f t="shared" si="8"/>
        <v>CONUS</v>
      </c>
      <c r="I93" s="26" t="str">
        <f t="array" ref="I93" xml:space="preserve"> INDEX( list_scenarios, MOD( impacts_svGroups[[#This Row],[Row]] - 1, n_scenarios ) + 1 )</f>
        <v>baseline</v>
      </c>
      <c r="J93" s="26">
        <f t="array" ref="J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119.8893458299892</v>
      </c>
      <c r="K93" s="26">
        <f t="array" ref="K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179.03557756389148</v>
      </c>
      <c r="L93" s="26">
        <f t="array" ref="L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230.75986112516949</v>
      </c>
      <c r="M93" s="26">
        <f t="array" ref="M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288.18281549982402</v>
      </c>
      <c r="N93" s="26">
        <f t="array" ref="N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317.5223298568452</v>
      </c>
      <c r="O93" s="26">
        <f t="array" ref="O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345.08498796142078</v>
      </c>
      <c r="P93" s="26">
        <f t="array" ref="P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359.28337844493223</v>
      </c>
      <c r="Q93" s="26">
        <f t="array" ref="Q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374.41801354484869</v>
      </c>
      <c r="R93" s="26">
        <f t="array" ref="R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394.61885091719512</v>
      </c>
      <c r="S93" s="26">
        <f t="array" ref="S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410.55934105881431</v>
      </c>
      <c r="T93" s="26">
        <f t="array" ref="T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431.50232662410946</v>
      </c>
      <c r="U93" s="26">
        <f t="array" ref="U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447.68338507687042</v>
      </c>
      <c r="V93" s="26">
        <f t="array" ref="V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470.16488376732406</v>
      </c>
      <c r="W93" s="26">
        <f t="array" ref="W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491.12601152063985</v>
      </c>
      <c r="X93" s="26">
        <f t="array" ref="X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514.3183865606378</v>
      </c>
      <c r="Y93" s="26">
        <f t="array" ref="Y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539.42428008757418</v>
      </c>
      <c r="Z93" s="26">
        <f t="array" ref="Z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563.28255935849961</v>
      </c>
      <c r="AA93" s="29"/>
    </row>
    <row r="94" spans="2:27" x14ac:dyDescent="0.35">
      <c r="B94" s="26">
        <f t="array" ref="B94">ROW(impacts_svGroups[[#This Row],[Row]]) - ROW(impacts_svGroups[#Headers])</f>
        <v>10</v>
      </c>
      <c r="C94" s="26" t="str">
        <f t="shared" si="7"/>
        <v>Air Quality - Premature Mortality</v>
      </c>
      <c r="D94" s="26" t="s">
        <v>27</v>
      </c>
      <c r="E94" s="26" t="str">
        <f>INDEX(SV_Categories[svGroupType],MATCH(impacts_svGroups[[#This Row],[SV Category]],SV_Categories[svGroupLabel],0))</f>
        <v>sv_noHS</v>
      </c>
      <c r="F94" s="26" t="str">
        <f t="array" ref="F9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sv_plus65</v>
      </c>
      <c r="G94" s="26" t="s">
        <v>72</v>
      </c>
      <c r="H94" s="26" t="str">
        <f t="shared" si="8"/>
        <v>CONUS</v>
      </c>
      <c r="I94" s="26" t="str">
        <f t="array" ref="I94" xml:space="preserve"> INDEX( list_scenarios, MOD( impacts_svGroups[[#This Row],[Row]] - 1, n_scenarios ) + 1 )</f>
        <v/>
      </c>
      <c r="J94" s="26" t="str">
        <f t="array" ref="J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4" s="26" t="str">
        <f t="array" ref="K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4" s="26" t="str">
        <f t="array" ref="L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4" s="26" t="str">
        <f t="array" ref="M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4" s="26" t="str">
        <f t="array" ref="N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4" s="26" t="str">
        <f t="array" ref="O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4" s="26" t="str">
        <f t="array" ref="P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4" s="26" t="str">
        <f t="array" ref="Q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4" s="26" t="str">
        <f t="array" ref="R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4" s="26" t="str">
        <f t="array" ref="S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4" s="26" t="str">
        <f t="array" ref="T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4" s="26" t="str">
        <f t="array" ref="U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4" s="26" t="str">
        <f t="array" ref="V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4" s="26" t="str">
        <f t="array" ref="W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4" s="26" t="str">
        <f t="array" ref="X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4" s="26" t="str">
        <f t="array" ref="Y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4" s="26" t="str">
        <f t="array" ref="Z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94" s="29"/>
    </row>
    <row r="95" spans="2:27" x14ac:dyDescent="0.35">
      <c r="B95" s="26">
        <f t="array" ref="B95">ROW(impacts_svGroups[[#This Row],[Row]]) - ROW(impacts_svGroups[#Headers])</f>
        <v>11</v>
      </c>
      <c r="C95" s="26" t="str">
        <f t="shared" si="7"/>
        <v>Air Quality - Premature Mortality</v>
      </c>
      <c r="D95" s="26" t="s">
        <v>27</v>
      </c>
      <c r="E95" s="26" t="str">
        <f>INDEX(SV_Categories[svGroupType],MATCH(impacts_svGroups[[#This Row],[SV Category]],SV_Categories[svGroupLabel],0))</f>
        <v>sv_noHS</v>
      </c>
      <c r="F95" s="26" t="str">
        <f t="array" ref="F9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sv_plus65</v>
      </c>
      <c r="G95" s="26" t="s">
        <v>72</v>
      </c>
      <c r="H95" s="26" t="str">
        <f t="shared" si="8"/>
        <v>CONUS</v>
      </c>
      <c r="I95" s="26" t="str">
        <f t="array" ref="I95" xml:space="preserve"> INDEX( list_scenarios, MOD( impacts_svGroups[[#This Row],[Row]] - 1, n_scenarios ) + 1 )</f>
        <v/>
      </c>
      <c r="J95" s="26" t="str">
        <f t="array" ref="J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5" s="26" t="str">
        <f t="array" ref="K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5" s="26" t="str">
        <f t="array" ref="L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5" s="26" t="str">
        <f t="array" ref="M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5" s="26" t="str">
        <f t="array" ref="N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5" s="26" t="str">
        <f t="array" ref="O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5" s="26" t="str">
        <f t="array" ref="P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5" s="26" t="str">
        <f t="array" ref="Q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5" s="26" t="str">
        <f t="array" ref="R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5" s="26" t="str">
        <f t="array" ref="S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5" s="26" t="str">
        <f t="array" ref="T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5" s="26" t="str">
        <f t="array" ref="U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5" s="26" t="str">
        <f t="array" ref="V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5" s="26" t="str">
        <f t="array" ref="W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5" s="26" t="str">
        <f t="array" ref="X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5" s="26" t="str">
        <f t="array" ref="Y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5" s="26" t="str">
        <f t="array" ref="Z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95" s="29"/>
    </row>
    <row r="96" spans="2:27" x14ac:dyDescent="0.35">
      <c r="B96" s="26">
        <f t="array" ref="B96">ROW(impacts_svGroups[[#This Row],[Row]]) - ROW(impacts_svGroups[#Headers])</f>
        <v>12</v>
      </c>
      <c r="C96" s="26" t="str">
        <f t="shared" si="7"/>
        <v>Air Quality - Premature Mortality</v>
      </c>
      <c r="D96" s="26" t="s">
        <v>27</v>
      </c>
      <c r="E96" s="26" t="str">
        <f>INDEX(SV_Categories[svGroupType],MATCH(impacts_svGroups[[#This Row],[SV Category]],SV_Categories[svGroupLabel],0))</f>
        <v>sv_noHS</v>
      </c>
      <c r="F96" s="26" t="str">
        <f t="array" ref="F9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sv_plus65</v>
      </c>
      <c r="G96" s="26" t="s">
        <v>72</v>
      </c>
      <c r="H96" s="26" t="str">
        <f t="shared" si="8"/>
        <v>CONUS</v>
      </c>
      <c r="I96" s="26" t="str">
        <f t="array" ref="I96" xml:space="preserve"> INDEX( list_scenarios, MOD( impacts_svGroups[[#This Row],[Row]] - 1, n_scenarios ) + 1 )</f>
        <v/>
      </c>
      <c r="J96" s="26" t="str">
        <f t="array" ref="J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6" s="26" t="str">
        <f t="array" ref="K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6" s="26" t="str">
        <f t="array" ref="L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6" s="26" t="str">
        <f t="array" ref="M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6" s="26" t="str">
        <f t="array" ref="N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6" s="26" t="str">
        <f t="array" ref="O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6" s="26" t="str">
        <f t="array" ref="P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6" s="26" t="str">
        <f t="array" ref="Q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6" s="26" t="str">
        <f t="array" ref="R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6" s="26" t="str">
        <f t="array" ref="S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6" s="26" t="str">
        <f t="array" ref="T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6" s="26" t="str">
        <f t="array" ref="U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6" s="26" t="str">
        <f t="array" ref="V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6" s="26" t="str">
        <f t="array" ref="W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6" s="26" t="str">
        <f t="array" ref="X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6" s="26" t="str">
        <f t="array" ref="Y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6" s="26" t="str">
        <f t="array" ref="Z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96" s="29"/>
    </row>
    <row r="97" spans="2:27" x14ac:dyDescent="0.35">
      <c r="B97" s="26">
        <f t="array" ref="B97">ROW(impacts_svGroups[[#This Row],[Row]]) - ROW(impacts_svGroups[#Headers])</f>
        <v>13</v>
      </c>
      <c r="C97" s="26" t="str">
        <f t="shared" si="7"/>
        <v>Air Quality - Premature Mortality</v>
      </c>
      <c r="D97" s="26" t="s">
        <v>29</v>
      </c>
      <c r="E97" s="26" t="str">
        <f>INDEX(SV_Categories[svGroupType],MATCH(impacts_svGroups[[#This Row],[SV Category]],SV_Categories[svGroupLabel],0))</f>
        <v>sv_plus65</v>
      </c>
      <c r="F97" s="26" t="str">
        <f t="array" ref="F9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7" s="26" t="s">
        <v>72</v>
      </c>
      <c r="H97" s="26" t="str">
        <f t="shared" si="8"/>
        <v>CONUS</v>
      </c>
      <c r="I97" s="26" t="str">
        <f t="array" ref="I97" xml:space="preserve"> INDEX( list_scenarios, MOD( impacts_svGroups[[#This Row],[Row]] - 1, n_scenarios ) + 1 )</f>
        <v>baseline</v>
      </c>
      <c r="J97" s="26" t="str">
        <f t="array" ref="J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7" s="26" t="str">
        <f t="array" ref="K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7" s="26" t="str">
        <f t="array" ref="L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7" s="26" t="str">
        <f t="array" ref="M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7" s="26" t="str">
        <f t="array" ref="N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7" s="26" t="str">
        <f t="array" ref="O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7" s="26" t="str">
        <f t="array" ref="P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7" s="26" t="str">
        <f t="array" ref="Q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7" s="26" t="str">
        <f t="array" ref="R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7" s="26" t="str">
        <f t="array" ref="S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7" s="26" t="str">
        <f t="array" ref="T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7" s="26" t="str">
        <f t="array" ref="U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7" s="26" t="str">
        <f t="array" ref="V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7" s="26" t="str">
        <f t="array" ref="W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7" s="26" t="str">
        <f t="array" ref="X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7" s="26" t="str">
        <f t="array" ref="Y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7" s="26" t="str">
        <f t="array" ref="Z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97" s="29"/>
    </row>
    <row r="98" spans="2:27" x14ac:dyDescent="0.35">
      <c r="B98" s="26">
        <f t="array" ref="B98">ROW(impacts_svGroups[[#This Row],[Row]]) - ROW(impacts_svGroups[#Headers])</f>
        <v>14</v>
      </c>
      <c r="C98" s="26" t="str">
        <f t="shared" si="7"/>
        <v>Air Quality - Premature Mortality</v>
      </c>
      <c r="D98" s="26" t="s">
        <v>29</v>
      </c>
      <c r="E98" s="26" t="str">
        <f>INDEX(SV_Categories[svGroupType],MATCH(impacts_svGroups[[#This Row],[SV Category]],SV_Categories[svGroupLabel],0))</f>
        <v>sv_plus65</v>
      </c>
      <c r="F98" s="26" t="str">
        <f t="array" ref="F9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8" s="26" t="s">
        <v>72</v>
      </c>
      <c r="H98" s="26" t="str">
        <f t="shared" si="8"/>
        <v>CONUS</v>
      </c>
      <c r="I98" s="26" t="str">
        <f t="array" ref="I98" xml:space="preserve"> INDEX( list_scenarios, MOD( impacts_svGroups[[#This Row],[Row]] - 1, n_scenarios ) + 1 )</f>
        <v/>
      </c>
      <c r="J98" s="26" t="str">
        <f t="array" ref="J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8" s="26" t="str">
        <f t="array" ref="K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8" s="26" t="str">
        <f t="array" ref="L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8" s="26" t="str">
        <f t="array" ref="M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8" s="26" t="str">
        <f t="array" ref="N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8" s="26" t="str">
        <f t="array" ref="O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8" s="26" t="str">
        <f t="array" ref="P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8" s="26" t="str">
        <f t="array" ref="Q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8" s="26" t="str">
        <f t="array" ref="R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8" s="26" t="str">
        <f t="array" ref="S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8" s="26" t="str">
        <f t="array" ref="T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8" s="26" t="str">
        <f t="array" ref="U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8" s="26" t="str">
        <f t="array" ref="V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8" s="26" t="str">
        <f t="array" ref="W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8" s="26" t="str">
        <f t="array" ref="X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8" s="26" t="str">
        <f t="array" ref="Y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8" s="26" t="str">
        <f t="array" ref="Z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98" s="29"/>
    </row>
    <row r="99" spans="2:27" x14ac:dyDescent="0.35">
      <c r="B99" s="26">
        <f t="array" ref="B99">ROW(impacts_svGroups[[#This Row],[Row]]) - ROW(impacts_svGroups[#Headers])</f>
        <v>15</v>
      </c>
      <c r="C99" s="26" t="str">
        <f t="shared" si="7"/>
        <v>Air Quality - Premature Mortality</v>
      </c>
      <c r="D99" s="26" t="s">
        <v>29</v>
      </c>
      <c r="E99" s="26" t="str">
        <f>INDEX(SV_Categories[svGroupType],MATCH(impacts_svGroups[[#This Row],[SV Category]],SV_Categories[svGroupLabel],0))</f>
        <v>sv_plus65</v>
      </c>
      <c r="F99" s="26" t="str">
        <f t="array" ref="F9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9" s="26" t="s">
        <v>72</v>
      </c>
      <c r="H99" s="26" t="str">
        <f t="shared" si="8"/>
        <v>CONUS</v>
      </c>
      <c r="I99" s="26" t="str">
        <f t="array" ref="I99" xml:space="preserve"> INDEX( list_scenarios, MOD( impacts_svGroups[[#This Row],[Row]] - 1, n_scenarios ) + 1 )</f>
        <v/>
      </c>
      <c r="J99" s="26" t="str">
        <f t="array" ref="J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9" s="26" t="str">
        <f t="array" ref="K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9" s="26" t="str">
        <f t="array" ref="L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9" s="26" t="str">
        <f t="array" ref="M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9" s="26" t="str">
        <f t="array" ref="N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9" s="26" t="str">
        <f t="array" ref="O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9" s="26" t="str">
        <f t="array" ref="P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9" s="26" t="str">
        <f t="array" ref="Q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9" s="26" t="str">
        <f t="array" ref="R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9" s="26" t="str">
        <f t="array" ref="S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9" s="26" t="str">
        <f t="array" ref="T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9" s="26" t="str">
        <f t="array" ref="U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9" s="26" t="str">
        <f t="array" ref="V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9" s="26" t="str">
        <f t="array" ref="W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9" s="26" t="str">
        <f t="array" ref="X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9" s="26" t="str">
        <f t="array" ref="Y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9" s="26" t="str">
        <f t="array" ref="Z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99" s="29"/>
    </row>
    <row r="100" spans="2:27" x14ac:dyDescent="0.35">
      <c r="B100" s="26">
        <f t="array" ref="B100">ROW(impacts_svGroups[[#This Row],[Row]]) - ROW(impacts_svGroups[#Headers])</f>
        <v>16</v>
      </c>
      <c r="C100" s="26" t="str">
        <f t="shared" si="7"/>
        <v>Air Quality - Premature Mortality</v>
      </c>
      <c r="D100" s="26" t="s">
        <v>29</v>
      </c>
      <c r="E100" s="26" t="str">
        <f>INDEX(SV_Categories[svGroupType],MATCH(impacts_svGroups[[#This Row],[SV Category]],SV_Categories[svGroupLabel],0))</f>
        <v>sv_plus65</v>
      </c>
      <c r="F100" s="26" t="str">
        <f t="array" ref="F10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0" s="26" t="s">
        <v>72</v>
      </c>
      <c r="H100" s="26" t="str">
        <f t="shared" si="8"/>
        <v>CONUS</v>
      </c>
      <c r="I100" s="26" t="str">
        <f t="array" ref="I100" xml:space="preserve"> INDEX( list_scenarios, MOD( impacts_svGroups[[#This Row],[Row]] - 1, n_scenarios ) + 1 )</f>
        <v/>
      </c>
      <c r="J100" s="26" t="str">
        <f t="array" ref="J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0" s="26" t="str">
        <f t="array" ref="K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0" s="26" t="str">
        <f t="array" ref="L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0" s="26" t="str">
        <f t="array" ref="M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0" s="26" t="str">
        <f t="array" ref="N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0" s="26" t="str">
        <f t="array" ref="O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0" s="26" t="str">
        <f t="array" ref="P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0" s="26" t="str">
        <f t="array" ref="Q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0" s="26" t="str">
        <f t="array" ref="R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0" s="26" t="str">
        <f t="array" ref="S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0" s="26" t="str">
        <f t="array" ref="T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0" s="26" t="str">
        <f t="array" ref="U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0" s="26" t="str">
        <f t="array" ref="V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0" s="26" t="str">
        <f t="array" ref="W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0" s="26" t="str">
        <f t="array" ref="X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0" s="26" t="str">
        <f t="array" ref="Y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0" s="26" t="str">
        <f t="array" ref="Z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100" s="29"/>
    </row>
    <row r="101" spans="2:27" x14ac:dyDescent="0.35">
      <c r="B101" s="26">
        <f t="array" ref="B101">ROW(impacts_svGroups[[#This Row],[Row]]) - ROW(impacts_svGroups[#Headers])</f>
        <v>17</v>
      </c>
      <c r="C101" s="26" t="str">
        <f t="shared" ref="C101:C116" si="9" xml:space="preserve"> mv_sector</f>
        <v>Air Quality - Premature Mortality</v>
      </c>
      <c r="D101" s="26" t="s">
        <v>23</v>
      </c>
      <c r="E101" s="26" t="str">
        <f>INDEX(SV_Categories[svGroupType],MATCH(impacts_svGroups[[#This Row],[SV Category]],SV_Categories[svGroupLabel],0))</f>
        <v>sv_lowIncome</v>
      </c>
      <c r="F101" s="26" t="str">
        <f t="array" ref="F10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sv_plus65</v>
      </c>
      <c r="G101" s="26" t="s">
        <v>73</v>
      </c>
      <c r="H101" s="26" t="str">
        <f t="shared" si="8"/>
        <v>CONUS</v>
      </c>
      <c r="I101" s="26" t="str">
        <f t="array" ref="I101" xml:space="preserve"> INDEX( list_scenarios, MOD( impacts_svGroups[[#This Row],[Row]] - 1, n_scenarios ) + 1 )</f>
        <v>baseline</v>
      </c>
      <c r="J101" s="26">
        <f t="array" ref="J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511.75227351695753</v>
      </c>
      <c r="K101" s="26">
        <f t="array" ref="K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759.84064140669807</v>
      </c>
      <c r="L101" s="26">
        <f t="array" ref="L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975.28349376066933</v>
      </c>
      <c r="M101" s="26">
        <f t="array" ref="M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1213.4081968200651</v>
      </c>
      <c r="N101" s="26">
        <f t="array" ref="N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1332.6472632902137</v>
      </c>
      <c r="O101" s="26">
        <f t="array" ref="O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1434.9468292473798</v>
      </c>
      <c r="P101" s="26">
        <f t="array" ref="P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1474.9855497238432</v>
      </c>
      <c r="Q101" s="26">
        <f t="array" ref="Q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1521.7428523149342</v>
      </c>
      <c r="R101" s="26">
        <f t="array" ref="R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1583.5576405793508</v>
      </c>
      <c r="S101" s="26">
        <f t="array" ref="S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1637.6386542533378</v>
      </c>
      <c r="T101" s="26">
        <f t="array" ref="T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1708.0344210206677</v>
      </c>
      <c r="U101" s="26">
        <f t="array" ref="U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1763.3735029367924</v>
      </c>
      <c r="V101" s="26">
        <f t="array" ref="V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1840.685983932517</v>
      </c>
      <c r="W101" s="26">
        <f t="array" ref="W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1916.6408623459297</v>
      </c>
      <c r="X101" s="26">
        <f t="array" ref="X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1999.2647809771306</v>
      </c>
      <c r="Y101" s="26">
        <f t="array" ref="Y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2089.2256949244647</v>
      </c>
      <c r="Z101" s="26">
        <f t="array" ref="Z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2177.2110306142886</v>
      </c>
      <c r="AA101" s="29"/>
    </row>
    <row r="102" spans="2:27" x14ac:dyDescent="0.35">
      <c r="B102" s="26">
        <f t="array" ref="B102">ROW(impacts_svGroups[[#This Row],[Row]]) - ROW(impacts_svGroups[#Headers])</f>
        <v>18</v>
      </c>
      <c r="C102" s="26" t="str">
        <f t="shared" si="9"/>
        <v>Air Quality - Premature Mortality</v>
      </c>
      <c r="D102" s="26" t="s">
        <v>23</v>
      </c>
      <c r="E102" s="26" t="str">
        <f>INDEX(SV_Categories[svGroupType],MATCH(impacts_svGroups[[#This Row],[SV Category]],SV_Categories[svGroupLabel],0))</f>
        <v>sv_lowIncome</v>
      </c>
      <c r="F102" s="26" t="str">
        <f t="array" ref="F10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sv_plus65</v>
      </c>
      <c r="G102" s="26" t="s">
        <v>73</v>
      </c>
      <c r="H102" s="26" t="str">
        <f t="shared" si="8"/>
        <v>CONUS</v>
      </c>
      <c r="I102" s="26" t="str">
        <f t="array" ref="I102" xml:space="preserve"> INDEX( list_scenarios, MOD( impacts_svGroups[[#This Row],[Row]] - 1, n_scenarios ) + 1 )</f>
        <v/>
      </c>
      <c r="J102" s="26" t="str">
        <f t="array" ref="J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2" s="26" t="str">
        <f t="array" ref="K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2" s="26" t="str">
        <f t="array" ref="L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2" s="26" t="str">
        <f t="array" ref="M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2" s="26" t="str">
        <f t="array" ref="N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2" s="26" t="str">
        <f t="array" ref="O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2" s="26" t="str">
        <f t="array" ref="P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2" s="26" t="str">
        <f t="array" ref="Q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2" s="26" t="str">
        <f t="array" ref="R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2" s="26" t="str">
        <f t="array" ref="S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2" s="26" t="str">
        <f t="array" ref="T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2" s="26" t="str">
        <f t="array" ref="U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2" s="26" t="str">
        <f t="array" ref="V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2" s="26" t="str">
        <f t="array" ref="W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2" s="26" t="str">
        <f t="array" ref="X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2" s="26" t="str">
        <f t="array" ref="Y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2" s="26" t="str">
        <f t="array" ref="Z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102" s="29"/>
    </row>
    <row r="103" spans="2:27" x14ac:dyDescent="0.35">
      <c r="B103" s="26">
        <f t="array" ref="B103">ROW(impacts_svGroups[[#This Row],[Row]]) - ROW(impacts_svGroups[#Headers])</f>
        <v>19</v>
      </c>
      <c r="C103" s="26" t="str">
        <f t="shared" si="9"/>
        <v>Air Quality - Premature Mortality</v>
      </c>
      <c r="D103" s="26" t="s">
        <v>23</v>
      </c>
      <c r="E103" s="26" t="str">
        <f>INDEX(SV_Categories[svGroupType],MATCH(impacts_svGroups[[#This Row],[SV Category]],SV_Categories[svGroupLabel],0))</f>
        <v>sv_lowIncome</v>
      </c>
      <c r="F103" s="26" t="str">
        <f t="array" ref="F10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sv_plus65</v>
      </c>
      <c r="G103" s="26" t="s">
        <v>73</v>
      </c>
      <c r="H103" s="26" t="str">
        <f t="shared" si="8"/>
        <v>CONUS</v>
      </c>
      <c r="I103" s="26" t="str">
        <f t="array" ref="I103" xml:space="preserve"> INDEX( list_scenarios, MOD( impacts_svGroups[[#This Row],[Row]] - 1, n_scenarios ) + 1 )</f>
        <v/>
      </c>
      <c r="J103" s="26" t="str">
        <f t="array" ref="J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3" s="26" t="str">
        <f t="array" ref="K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3" s="26" t="str">
        <f t="array" ref="L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3" s="26" t="str">
        <f t="array" ref="M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3" s="26" t="str">
        <f t="array" ref="N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3" s="26" t="str">
        <f t="array" ref="O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3" s="26" t="str">
        <f t="array" ref="P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3" s="26" t="str">
        <f t="array" ref="Q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3" s="26" t="str">
        <f t="array" ref="R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3" s="26" t="str">
        <f t="array" ref="S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3" s="26" t="str">
        <f t="array" ref="T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3" s="26" t="str">
        <f t="array" ref="U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3" s="26" t="str">
        <f t="array" ref="V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3" s="26" t="str">
        <f t="array" ref="W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3" s="26" t="str">
        <f t="array" ref="X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3" s="26" t="str">
        <f t="array" ref="Y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3" s="26" t="str">
        <f t="array" ref="Z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103" s="29"/>
    </row>
    <row r="104" spans="2:27" x14ac:dyDescent="0.35">
      <c r="B104" s="26">
        <f t="array" ref="B104">ROW(impacts_svGroups[[#This Row],[Row]]) - ROW(impacts_svGroups[#Headers])</f>
        <v>20</v>
      </c>
      <c r="C104" s="26" t="str">
        <f t="shared" si="9"/>
        <v>Air Quality - Premature Mortality</v>
      </c>
      <c r="D104" s="26" t="s">
        <v>23</v>
      </c>
      <c r="E104" s="26" t="str">
        <f>INDEX(SV_Categories[svGroupType],MATCH(impacts_svGroups[[#This Row],[SV Category]],SV_Categories[svGroupLabel],0))</f>
        <v>sv_lowIncome</v>
      </c>
      <c r="F104" s="26" t="str">
        <f t="array" ref="F10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sv_plus65</v>
      </c>
      <c r="G104" s="26" t="s">
        <v>73</v>
      </c>
      <c r="H104" s="26" t="str">
        <f t="shared" si="8"/>
        <v>CONUS</v>
      </c>
      <c r="I104" s="26" t="str">
        <f t="array" ref="I104" xml:space="preserve"> INDEX( list_scenarios, MOD( impacts_svGroups[[#This Row],[Row]] - 1, n_scenarios ) + 1 )</f>
        <v/>
      </c>
      <c r="J104" s="26" t="str">
        <f t="array" ref="J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4" s="26" t="str">
        <f t="array" ref="K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4" s="26" t="str">
        <f t="array" ref="L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4" s="26" t="str">
        <f t="array" ref="M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4" s="26" t="str">
        <f t="array" ref="N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4" s="26" t="str">
        <f t="array" ref="O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4" s="26" t="str">
        <f t="array" ref="P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4" s="26" t="str">
        <f t="array" ref="Q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4" s="26" t="str">
        <f t="array" ref="R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4" s="26" t="str">
        <f t="array" ref="S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4" s="26" t="str">
        <f t="array" ref="T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4" s="26" t="str">
        <f t="array" ref="U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4" s="26" t="str">
        <f t="array" ref="V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4" s="26" t="str">
        <f t="array" ref="W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4" s="26" t="str">
        <f t="array" ref="X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4" s="26" t="str">
        <f t="array" ref="Y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4" s="26" t="str">
        <f t="array" ref="Z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104" s="29"/>
    </row>
    <row r="105" spans="2:27" x14ac:dyDescent="0.35">
      <c r="B105" s="26">
        <f t="array" ref="B105">ROW(impacts_svGroups[[#This Row],[Row]]) - ROW(impacts_svGroups[#Headers])</f>
        <v>21</v>
      </c>
      <c r="C105" s="26" t="str">
        <f t="shared" si="9"/>
        <v>Air Quality - Premature Mortality</v>
      </c>
      <c r="D105" s="26" t="s">
        <v>33</v>
      </c>
      <c r="E105" s="26" t="str">
        <f>INDEX(SV_Categories[svGroupType],MATCH(impacts_svGroups[[#This Row],[SV Category]],SV_Categories[svGroupLabel],0))</f>
        <v>sv_minority</v>
      </c>
      <c r="F105" s="26" t="str">
        <f t="array" ref="F10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sv_plus65</v>
      </c>
      <c r="G105" s="26" t="s">
        <v>73</v>
      </c>
      <c r="H105" s="26" t="str">
        <f t="shared" si="8"/>
        <v>CONUS</v>
      </c>
      <c r="I105" s="26" t="str">
        <f t="array" ref="I105" xml:space="preserve"> INDEX( list_scenarios, MOD( impacts_svGroups[[#This Row],[Row]] - 1, n_scenarios ) + 1 )</f>
        <v>baseline</v>
      </c>
      <c r="J105" s="26">
        <f t="array" ref="J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430.97809405943775</v>
      </c>
      <c r="K105" s="26">
        <f t="array" ref="K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635.95921806745673</v>
      </c>
      <c r="L105" s="26">
        <f t="array" ref="L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811.35895357467098</v>
      </c>
      <c r="M105" s="26">
        <f t="array" ref="M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1004.0772143437083</v>
      </c>
      <c r="N105" s="26">
        <f t="array" ref="N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1096.8311622903414</v>
      </c>
      <c r="O105" s="26">
        <f t="array" ref="O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1169.0201800618383</v>
      </c>
      <c r="P105" s="26">
        <f t="array" ref="P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1186.5203687726255</v>
      </c>
      <c r="Q105" s="26">
        <f t="array" ref="Q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1211.4130757740666</v>
      </c>
      <c r="R105" s="26">
        <f t="array" ref="R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1245.5467872344295</v>
      </c>
      <c r="S105" s="26">
        <f t="array" ref="S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1278.6582735125335</v>
      </c>
      <c r="T105" s="26">
        <f t="array" ref="T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1322.3848740766148</v>
      </c>
      <c r="U105" s="26">
        <f t="array" ref="U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1357.0746129470858</v>
      </c>
      <c r="V105" s="26">
        <f t="array" ref="V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1406.1620563642828</v>
      </c>
      <c r="W105" s="26">
        <f t="array" ref="W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1456.5529403428882</v>
      </c>
      <c r="X105" s="26">
        <f t="array" ref="X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1510.2365742818854</v>
      </c>
      <c r="Y105" s="26">
        <f t="array" ref="Y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1569.3823576853665</v>
      </c>
      <c r="Z105" s="26">
        <f t="array" ref="Z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1628.9457214640079</v>
      </c>
      <c r="AA105" s="29"/>
    </row>
    <row r="106" spans="2:27" x14ac:dyDescent="0.35">
      <c r="B106" s="26">
        <f t="array" ref="B106">ROW(impacts_svGroups[[#This Row],[Row]]) - ROW(impacts_svGroups[#Headers])</f>
        <v>22</v>
      </c>
      <c r="C106" s="26" t="str">
        <f t="shared" si="9"/>
        <v>Air Quality - Premature Mortality</v>
      </c>
      <c r="D106" s="26" t="s">
        <v>33</v>
      </c>
      <c r="E106" s="26" t="str">
        <f>INDEX(SV_Categories[svGroupType],MATCH(impacts_svGroups[[#This Row],[SV Category]],SV_Categories[svGroupLabel],0))</f>
        <v>sv_minority</v>
      </c>
      <c r="F106" s="26" t="str">
        <f t="array" ref="F10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sv_plus65</v>
      </c>
      <c r="G106" s="26" t="s">
        <v>73</v>
      </c>
      <c r="H106" s="26" t="str">
        <f t="shared" si="8"/>
        <v>CONUS</v>
      </c>
      <c r="I106" s="26" t="str">
        <f t="array" ref="I106" xml:space="preserve"> INDEX( list_scenarios, MOD( impacts_svGroups[[#This Row],[Row]] - 1, n_scenarios ) + 1 )</f>
        <v/>
      </c>
      <c r="J106" s="26" t="str">
        <f t="array" ref="J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6" s="26" t="str">
        <f t="array" ref="K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6" s="26" t="str">
        <f t="array" ref="L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6" s="26" t="str">
        <f t="array" ref="M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6" s="26" t="str">
        <f t="array" ref="N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6" s="26" t="str">
        <f t="array" ref="O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6" s="26" t="str">
        <f t="array" ref="P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6" s="26" t="str">
        <f t="array" ref="Q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6" s="26" t="str">
        <f t="array" ref="R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6" s="26" t="str">
        <f t="array" ref="S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6" s="26" t="str">
        <f t="array" ref="T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6" s="26" t="str">
        <f t="array" ref="U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6" s="26" t="str">
        <f t="array" ref="V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6" s="26" t="str">
        <f t="array" ref="W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6" s="26" t="str">
        <f t="array" ref="X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6" s="26" t="str">
        <f t="array" ref="Y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6" s="26" t="str">
        <f t="array" ref="Z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106" s="29"/>
    </row>
    <row r="107" spans="2:27" x14ac:dyDescent="0.35">
      <c r="B107" s="26">
        <f t="array" ref="B107">ROW(impacts_svGroups[[#This Row],[Row]]) - ROW(impacts_svGroups[#Headers])</f>
        <v>23</v>
      </c>
      <c r="C107" s="26" t="str">
        <f t="shared" si="9"/>
        <v>Air Quality - Premature Mortality</v>
      </c>
      <c r="D107" s="26" t="s">
        <v>33</v>
      </c>
      <c r="E107" s="26" t="str">
        <f>INDEX(SV_Categories[svGroupType],MATCH(impacts_svGroups[[#This Row],[SV Category]],SV_Categories[svGroupLabel],0))</f>
        <v>sv_minority</v>
      </c>
      <c r="F107" s="26" t="str">
        <f t="array" ref="F10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sv_plus65</v>
      </c>
      <c r="G107" s="26" t="s">
        <v>73</v>
      </c>
      <c r="H107" s="26" t="str">
        <f t="shared" si="8"/>
        <v>CONUS</v>
      </c>
      <c r="I107" s="26" t="str">
        <f t="array" ref="I107" xml:space="preserve"> INDEX( list_scenarios, MOD( impacts_svGroups[[#This Row],[Row]] - 1, n_scenarios ) + 1 )</f>
        <v/>
      </c>
      <c r="J107" s="26" t="str">
        <f t="array" ref="J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7" s="26" t="str">
        <f t="array" ref="K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7" s="26" t="str">
        <f t="array" ref="L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7" s="26" t="str">
        <f t="array" ref="M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7" s="26" t="str">
        <f t="array" ref="N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7" s="26" t="str">
        <f t="array" ref="O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7" s="26" t="str">
        <f t="array" ref="P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7" s="26" t="str">
        <f t="array" ref="Q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7" s="26" t="str">
        <f t="array" ref="R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7" s="26" t="str">
        <f t="array" ref="S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7" s="26" t="str">
        <f t="array" ref="T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7" s="26" t="str">
        <f t="array" ref="U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7" s="26" t="str">
        <f t="array" ref="V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7" s="26" t="str">
        <f t="array" ref="W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7" s="26" t="str">
        <f t="array" ref="X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7" s="26" t="str">
        <f t="array" ref="Y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7" s="26" t="str">
        <f t="array" ref="Z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107" s="29"/>
    </row>
    <row r="108" spans="2:27" x14ac:dyDescent="0.35">
      <c r="B108" s="26">
        <f t="array" ref="B108">ROW(impacts_svGroups[[#This Row],[Row]]) - ROW(impacts_svGroups[#Headers])</f>
        <v>24</v>
      </c>
      <c r="C108" s="26" t="str">
        <f t="shared" si="9"/>
        <v>Air Quality - Premature Mortality</v>
      </c>
      <c r="D108" s="26" t="s">
        <v>33</v>
      </c>
      <c r="E108" s="26" t="str">
        <f>INDEX(SV_Categories[svGroupType],MATCH(impacts_svGroups[[#This Row],[SV Category]],SV_Categories[svGroupLabel],0))</f>
        <v>sv_minority</v>
      </c>
      <c r="F108" s="26" t="str">
        <f t="array" ref="F10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sv_plus65</v>
      </c>
      <c r="G108" s="26" t="s">
        <v>73</v>
      </c>
      <c r="H108" s="26" t="str">
        <f t="shared" si="8"/>
        <v>CONUS</v>
      </c>
      <c r="I108" s="26" t="str">
        <f t="array" ref="I108" xml:space="preserve"> INDEX( list_scenarios, MOD( impacts_svGroups[[#This Row],[Row]] - 1, n_scenarios ) + 1 )</f>
        <v/>
      </c>
      <c r="J108" s="26" t="str">
        <f t="array" ref="J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8" s="26" t="str">
        <f t="array" ref="K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8" s="26" t="str">
        <f t="array" ref="L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8" s="26" t="str">
        <f t="array" ref="M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8" s="26" t="str">
        <f t="array" ref="N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8" s="26" t="str">
        <f t="array" ref="O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8" s="26" t="str">
        <f t="array" ref="P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8" s="26" t="str">
        <f t="array" ref="Q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8" s="26" t="str">
        <f t="array" ref="R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8" s="26" t="str">
        <f t="array" ref="S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8" s="26" t="str">
        <f t="array" ref="T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8" s="26" t="str">
        <f t="array" ref="U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8" s="26" t="str">
        <f t="array" ref="V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8" s="26" t="str">
        <f t="array" ref="W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8" s="26" t="str">
        <f t="array" ref="X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8" s="26" t="str">
        <f t="array" ref="Y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8" s="26" t="str">
        <f t="array" ref="Z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108" s="29"/>
    </row>
    <row r="109" spans="2:27" x14ac:dyDescent="0.35">
      <c r="B109" s="26">
        <f t="array" ref="B109">ROW(impacts_svGroups[[#This Row],[Row]]) - ROW(impacts_svGroups[#Headers])</f>
        <v>25</v>
      </c>
      <c r="C109" s="26" t="str">
        <f t="shared" si="9"/>
        <v>Air Quality - Premature Mortality</v>
      </c>
      <c r="D109" s="26" t="s">
        <v>27</v>
      </c>
      <c r="E109" s="26" t="str">
        <f>INDEX(SV_Categories[svGroupType],MATCH(impacts_svGroups[[#This Row],[SV Category]],SV_Categories[svGroupLabel],0))</f>
        <v>sv_noHS</v>
      </c>
      <c r="F109" s="26" t="str">
        <f t="array" ref="F10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sv_plus65</v>
      </c>
      <c r="G109" s="26" t="s">
        <v>73</v>
      </c>
      <c r="H109" s="26" t="str">
        <f t="shared" si="8"/>
        <v>CONUS</v>
      </c>
      <c r="I109" s="26" t="str">
        <f t="array" ref="I109" xml:space="preserve"> INDEX( list_scenarios, MOD( impacts_svGroups[[#This Row],[Row]] - 1, n_scenarios ) + 1 )</f>
        <v>baseline</v>
      </c>
      <c r="J109" s="26">
        <f t="array" ref="J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690.16677045760866</v>
      </c>
      <c r="K109" s="26">
        <f t="array" ref="K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1025.310627764849</v>
      </c>
      <c r="L109" s="26">
        <f t="array" ref="L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1316.2920320095172</v>
      </c>
      <c r="M109" s="26">
        <f t="array" ref="M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1637.8878996892165</v>
      </c>
      <c r="N109" s="26">
        <f t="array" ref="N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1798.729594346968</v>
      </c>
      <c r="O109" s="26">
        <f t="array" ref="O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1938.6569108640506</v>
      </c>
      <c r="P109" s="26">
        <f t="array" ref="P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1996.0868022920949</v>
      </c>
      <c r="Q109" s="26">
        <f t="array" ref="Q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2061.9888477128652</v>
      </c>
      <c r="R109" s="26">
        <f t="array" ref="R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2149.6311280785549</v>
      </c>
      <c r="S109" s="26">
        <f t="array" ref="S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2223.995876897352</v>
      </c>
      <c r="T109" s="26">
        <f t="array" ref="T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2321.2458182645792</v>
      </c>
      <c r="U109" s="26">
        <f t="array" ref="U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2397.3271601642305</v>
      </c>
      <c r="V109" s="26">
        <f t="array" ref="V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2503.3380098059647</v>
      </c>
      <c r="W109" s="26">
        <f t="array" ref="W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2606.1498838733114</v>
      </c>
      <c r="X109" s="26">
        <f t="array" ref="X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2718.0911318095696</v>
      </c>
      <c r="Y109" s="26">
        <f t="array" ref="Y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2839.9988842981197</v>
      </c>
      <c r="Z109" s="26">
        <f t="array" ref="Z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2958.5780821492035</v>
      </c>
      <c r="AA109" s="29"/>
    </row>
    <row r="110" spans="2:27" x14ac:dyDescent="0.35">
      <c r="B110" s="26">
        <f t="array" ref="B110">ROW(impacts_svGroups[[#This Row],[Row]]) - ROW(impacts_svGroups[#Headers])</f>
        <v>26</v>
      </c>
      <c r="C110" s="26" t="str">
        <f t="shared" si="9"/>
        <v>Air Quality - Premature Mortality</v>
      </c>
      <c r="D110" s="26" t="s">
        <v>27</v>
      </c>
      <c r="E110" s="26" t="str">
        <f>INDEX(SV_Categories[svGroupType],MATCH(impacts_svGroups[[#This Row],[SV Category]],SV_Categories[svGroupLabel],0))</f>
        <v>sv_noHS</v>
      </c>
      <c r="F110" s="26" t="str">
        <f t="array" ref="F11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sv_plus65</v>
      </c>
      <c r="G110" s="26" t="s">
        <v>73</v>
      </c>
      <c r="H110" s="26" t="str">
        <f t="shared" si="8"/>
        <v>CONUS</v>
      </c>
      <c r="I110" s="26" t="str">
        <f t="array" ref="I110" xml:space="preserve"> INDEX( list_scenarios, MOD( impacts_svGroups[[#This Row],[Row]] - 1, n_scenarios ) + 1 )</f>
        <v/>
      </c>
      <c r="J110" s="26" t="str">
        <f t="array" ref="J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0" s="26" t="str">
        <f t="array" ref="K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0" s="26" t="str">
        <f t="array" ref="L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0" s="26" t="str">
        <f t="array" ref="M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0" s="26" t="str">
        <f t="array" ref="N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0" s="26" t="str">
        <f t="array" ref="O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0" s="26" t="str">
        <f t="array" ref="P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0" s="26" t="str">
        <f t="array" ref="Q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0" s="26" t="str">
        <f t="array" ref="R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0" s="26" t="str">
        <f t="array" ref="S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0" s="26" t="str">
        <f t="array" ref="T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0" s="26" t="str">
        <f t="array" ref="U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0" s="26" t="str">
        <f t="array" ref="V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0" s="26" t="str">
        <f t="array" ref="W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0" s="26" t="str">
        <f t="array" ref="X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0" s="26" t="str">
        <f t="array" ref="Y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0" s="26" t="str">
        <f t="array" ref="Z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110" s="29"/>
    </row>
    <row r="111" spans="2:27" x14ac:dyDescent="0.35">
      <c r="B111" s="26">
        <f t="array" ref="B111">ROW(impacts_svGroups[[#This Row],[Row]]) - ROW(impacts_svGroups[#Headers])</f>
        <v>27</v>
      </c>
      <c r="C111" s="26" t="str">
        <f t="shared" si="9"/>
        <v>Air Quality - Premature Mortality</v>
      </c>
      <c r="D111" s="26" t="s">
        <v>27</v>
      </c>
      <c r="E111" s="26" t="str">
        <f>INDEX(SV_Categories[svGroupType],MATCH(impacts_svGroups[[#This Row],[SV Category]],SV_Categories[svGroupLabel],0))</f>
        <v>sv_noHS</v>
      </c>
      <c r="F111" s="26" t="str">
        <f t="array" ref="F11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sv_plus65</v>
      </c>
      <c r="G111" s="26" t="s">
        <v>73</v>
      </c>
      <c r="H111" s="26" t="str">
        <f t="shared" si="8"/>
        <v>CONUS</v>
      </c>
      <c r="I111" s="26" t="str">
        <f t="array" ref="I111" xml:space="preserve"> INDEX( list_scenarios, MOD( impacts_svGroups[[#This Row],[Row]] - 1, n_scenarios ) + 1 )</f>
        <v/>
      </c>
      <c r="J111" s="26" t="str">
        <f t="array" ref="J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1" s="26" t="str">
        <f t="array" ref="K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1" s="26" t="str">
        <f t="array" ref="L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1" s="26" t="str">
        <f t="array" ref="M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1" s="26" t="str">
        <f t="array" ref="N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1" s="26" t="str">
        <f t="array" ref="O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1" s="26" t="str">
        <f t="array" ref="P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1" s="26" t="str">
        <f t="array" ref="Q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1" s="26" t="str">
        <f t="array" ref="R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1" s="26" t="str">
        <f t="array" ref="S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1" s="26" t="str">
        <f t="array" ref="T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1" s="26" t="str">
        <f t="array" ref="U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1" s="26" t="str">
        <f t="array" ref="V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1" s="26" t="str">
        <f t="array" ref="W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1" s="26" t="str">
        <f t="array" ref="X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1" s="26" t="str">
        <f t="array" ref="Y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1" s="26" t="str">
        <f t="array" ref="Z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111" s="29"/>
    </row>
    <row r="112" spans="2:27" x14ac:dyDescent="0.35">
      <c r="B112" s="26">
        <f t="array" ref="B112">ROW(impacts_svGroups[[#This Row],[Row]]) - ROW(impacts_svGroups[#Headers])</f>
        <v>28</v>
      </c>
      <c r="C112" s="26" t="str">
        <f t="shared" si="9"/>
        <v>Air Quality - Premature Mortality</v>
      </c>
      <c r="D112" s="26" t="s">
        <v>27</v>
      </c>
      <c r="E112" s="26" t="str">
        <f>INDEX(SV_Categories[svGroupType],MATCH(impacts_svGroups[[#This Row],[SV Category]],SV_Categories[svGroupLabel],0))</f>
        <v>sv_noHS</v>
      </c>
      <c r="F112" s="26" t="str">
        <f t="array" ref="F11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sv_plus65</v>
      </c>
      <c r="G112" s="26" t="s">
        <v>73</v>
      </c>
      <c r="H112" s="26" t="str">
        <f t="shared" si="8"/>
        <v>CONUS</v>
      </c>
      <c r="I112" s="26" t="str">
        <f t="array" ref="I112" xml:space="preserve"> INDEX( list_scenarios, MOD( impacts_svGroups[[#This Row],[Row]] - 1, n_scenarios ) + 1 )</f>
        <v/>
      </c>
      <c r="J112" s="26" t="str">
        <f t="array" ref="J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2" s="26" t="str">
        <f t="array" ref="K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2" s="26" t="str">
        <f t="array" ref="L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2" s="26" t="str">
        <f t="array" ref="M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2" s="26" t="str">
        <f t="array" ref="N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2" s="26" t="str">
        <f t="array" ref="O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2" s="26" t="str">
        <f t="array" ref="P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2" s="26" t="str">
        <f t="array" ref="Q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2" s="26" t="str">
        <f t="array" ref="R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2" s="26" t="str">
        <f t="array" ref="S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2" s="26" t="str">
        <f t="array" ref="T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2" s="26" t="str">
        <f t="array" ref="U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2" s="26" t="str">
        <f t="array" ref="V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2" s="26" t="str">
        <f t="array" ref="W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2" s="26" t="str">
        <f t="array" ref="X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2" s="26" t="str">
        <f t="array" ref="Y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2" s="26" t="str">
        <f t="array" ref="Z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112" s="29"/>
    </row>
    <row r="113" spans="2:27" x14ac:dyDescent="0.35">
      <c r="B113" s="26">
        <f t="array" ref="B113">ROW(impacts_svGroups[[#This Row],[Row]]) - ROW(impacts_svGroups[#Headers])</f>
        <v>29</v>
      </c>
      <c r="C113" s="26" t="str">
        <f t="shared" si="9"/>
        <v>Air Quality - Premature Mortality</v>
      </c>
      <c r="D113" s="26" t="s">
        <v>29</v>
      </c>
      <c r="E113" s="26" t="str">
        <f>INDEX(SV_Categories[svGroupType],MATCH(impacts_svGroups[[#This Row],[SV Category]],SV_Categories[svGroupLabel],0))</f>
        <v>sv_plus65</v>
      </c>
      <c r="F113" s="26" t="str">
        <f t="array" ref="F11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3" s="26" t="s">
        <v>73</v>
      </c>
      <c r="H113" s="26" t="str">
        <f t="shared" si="8"/>
        <v>CONUS</v>
      </c>
      <c r="I113" s="26" t="str">
        <f t="array" ref="I113" xml:space="preserve"> INDEX( list_scenarios, MOD( impacts_svGroups[[#This Row],[Row]] - 1, n_scenarios ) + 1 )</f>
        <v>baseline</v>
      </c>
      <c r="J113" s="26" t="str">
        <f t="array" ref="J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3" s="26" t="str">
        <f t="array" ref="K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3" s="26" t="str">
        <f t="array" ref="L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3" s="26" t="str">
        <f t="array" ref="M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3" s="26" t="str">
        <f t="array" ref="N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3" s="26" t="str">
        <f t="array" ref="O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3" s="26" t="str">
        <f t="array" ref="P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3" s="26" t="str">
        <f t="array" ref="Q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3" s="26" t="str">
        <f t="array" ref="R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3" s="26" t="str">
        <f t="array" ref="S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3" s="26" t="str">
        <f t="array" ref="T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3" s="26" t="str">
        <f t="array" ref="U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3" s="26" t="str">
        <f t="array" ref="V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3" s="26" t="str">
        <f t="array" ref="W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3" s="26" t="str">
        <f t="array" ref="X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3" s="26" t="str">
        <f t="array" ref="Y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3" s="26" t="str">
        <f t="array" ref="Z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113" s="29"/>
    </row>
    <row r="114" spans="2:27" x14ac:dyDescent="0.35">
      <c r="B114" s="26">
        <f t="array" ref="B114">ROW(impacts_svGroups[[#This Row],[Row]]) - ROW(impacts_svGroups[#Headers])</f>
        <v>30</v>
      </c>
      <c r="C114" s="26" t="str">
        <f t="shared" si="9"/>
        <v>Air Quality - Premature Mortality</v>
      </c>
      <c r="D114" s="26" t="s">
        <v>29</v>
      </c>
      <c r="E114" s="26" t="str">
        <f>INDEX(SV_Categories[svGroupType],MATCH(impacts_svGroups[[#This Row],[SV Category]],SV_Categories[svGroupLabel],0))</f>
        <v>sv_plus65</v>
      </c>
      <c r="F114" s="26" t="str">
        <f t="array" ref="F11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4" s="26" t="s">
        <v>73</v>
      </c>
      <c r="H114" s="26" t="str">
        <f t="shared" si="8"/>
        <v>CONUS</v>
      </c>
      <c r="I114" s="26" t="str">
        <f t="array" ref="I114" xml:space="preserve"> INDEX( list_scenarios, MOD( impacts_svGroups[[#This Row],[Row]] - 1, n_scenarios ) + 1 )</f>
        <v/>
      </c>
      <c r="J114" s="26" t="str">
        <f t="array" ref="J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4" s="26" t="str">
        <f t="array" ref="K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4" s="26" t="str">
        <f t="array" ref="L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4" s="26" t="str">
        <f t="array" ref="M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4" s="26" t="str">
        <f t="array" ref="N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4" s="26" t="str">
        <f t="array" ref="O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4" s="26" t="str">
        <f t="array" ref="P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4" s="26" t="str">
        <f t="array" ref="Q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4" s="26" t="str">
        <f t="array" ref="R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4" s="26" t="str">
        <f t="array" ref="S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4" s="26" t="str">
        <f t="array" ref="T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4" s="26" t="str">
        <f t="array" ref="U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4" s="26" t="str">
        <f t="array" ref="V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4" s="26" t="str">
        <f t="array" ref="W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4" s="26" t="str">
        <f t="array" ref="X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4" s="26" t="str">
        <f t="array" ref="Y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4" s="26" t="str">
        <f t="array" ref="Z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114" s="29"/>
    </row>
    <row r="115" spans="2:27" x14ac:dyDescent="0.35">
      <c r="B115" s="26">
        <f t="array" ref="B115">ROW(impacts_svGroups[[#This Row],[Row]]) - ROW(impacts_svGroups[#Headers])</f>
        <v>31</v>
      </c>
      <c r="C115" s="26" t="str">
        <f t="shared" si="9"/>
        <v>Air Quality - Premature Mortality</v>
      </c>
      <c r="D115" s="26" t="s">
        <v>29</v>
      </c>
      <c r="E115" s="26" t="str">
        <f>INDEX(SV_Categories[svGroupType],MATCH(impacts_svGroups[[#This Row],[SV Category]],SV_Categories[svGroupLabel],0))</f>
        <v>sv_plus65</v>
      </c>
      <c r="F115" s="26" t="str">
        <f t="array" ref="F11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5" s="26" t="s">
        <v>73</v>
      </c>
      <c r="H115" s="26" t="str">
        <f t="shared" si="8"/>
        <v>CONUS</v>
      </c>
      <c r="I115" s="26" t="str">
        <f t="array" ref="I115" xml:space="preserve"> INDEX( list_scenarios, MOD( impacts_svGroups[[#This Row],[Row]] - 1, n_scenarios ) + 1 )</f>
        <v/>
      </c>
      <c r="J115" s="26" t="str">
        <f t="array" ref="J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5" s="26" t="str">
        <f t="array" ref="K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5" s="26" t="str">
        <f t="array" ref="L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5" s="26" t="str">
        <f t="array" ref="M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5" s="26" t="str">
        <f t="array" ref="N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5" s="26" t="str">
        <f t="array" ref="O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5" s="26" t="str">
        <f t="array" ref="P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5" s="26" t="str">
        <f t="array" ref="Q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5" s="26" t="str">
        <f t="array" ref="R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5" s="26" t="str">
        <f t="array" ref="S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5" s="26" t="str">
        <f t="array" ref="T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5" s="26" t="str">
        <f t="array" ref="U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5" s="26" t="str">
        <f t="array" ref="V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5" s="26" t="str">
        <f t="array" ref="W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5" s="26" t="str">
        <f t="array" ref="X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5" s="26" t="str">
        <f t="array" ref="Y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5" s="26" t="str">
        <f t="array" ref="Z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115" s="29"/>
    </row>
    <row r="116" spans="2:27" x14ac:dyDescent="0.35">
      <c r="B116" s="26">
        <f t="array" ref="B116">ROW(impacts_svGroups[[#This Row],[Row]]) - ROW(impacts_svGroups[#Headers])</f>
        <v>32</v>
      </c>
      <c r="C116" s="26" t="str">
        <f t="shared" si="9"/>
        <v>Air Quality - Premature Mortality</v>
      </c>
      <c r="D116" s="26" t="s">
        <v>29</v>
      </c>
      <c r="E116" s="26" t="str">
        <f>INDEX(SV_Categories[svGroupType],MATCH(impacts_svGroups[[#This Row],[SV Category]],SV_Categories[svGroupLabel],0))</f>
        <v>sv_plus65</v>
      </c>
      <c r="F116" s="26" t="str">
        <f t="array" ref="F11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6" s="26" t="s">
        <v>73</v>
      </c>
      <c r="H116" s="26" t="str">
        <f t="shared" si="8"/>
        <v>CONUS</v>
      </c>
      <c r="I116" s="26" t="str">
        <f t="array" ref="I116" xml:space="preserve"> INDEX( list_scenarios, MOD( impacts_svGroups[[#This Row],[Row]] - 1, n_scenarios ) + 1 )</f>
        <v/>
      </c>
      <c r="J116" s="26" t="str">
        <f t="array" ref="J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6" s="26" t="str">
        <f t="array" ref="K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6" s="26" t="str">
        <f t="array" ref="L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6" s="26" t="str">
        <f t="array" ref="M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6" s="26" t="str">
        <f t="array" ref="N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6" s="26" t="str">
        <f t="array" ref="O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6" s="26" t="str">
        <f t="array" ref="P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6" s="26" t="str">
        <f t="array" ref="Q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6" s="26" t="str">
        <f t="array" ref="R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6" s="26" t="str">
        <f t="array" ref="S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6" s="26" t="str">
        <f t="array" ref="T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6" s="26" t="str">
        <f t="array" ref="U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6" s="26" t="str">
        <f t="array" ref="V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6" s="26" t="str">
        <f t="array" ref="W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6" s="26" t="str">
        <f t="array" ref="X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6" s="26" t="str">
        <f t="array" ref="Y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6" s="26" t="str">
        <f t="array" ref="Z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116" s="29"/>
    </row>
    <row r="119" spans="2:27" x14ac:dyDescent="0.35">
      <c r="B119" s="30" t="s">
        <v>41</v>
      </c>
      <c r="C119" s="30" t="s">
        <v>0</v>
      </c>
      <c r="D119" s="30" t="s">
        <v>67</v>
      </c>
      <c r="E119" s="30" t="s">
        <v>68</v>
      </c>
      <c r="F119" s="30" t="s">
        <v>69</v>
      </c>
      <c r="G119" s="30" t="s">
        <v>70</v>
      </c>
      <c r="H119" s="30" t="s">
        <v>35</v>
      </c>
      <c r="I119" s="30" t="s">
        <v>71</v>
      </c>
      <c r="J119" s="31" t="s">
        <v>42</v>
      </c>
      <c r="K119" s="31" t="s">
        <v>43</v>
      </c>
      <c r="L119" s="31" t="s">
        <v>44</v>
      </c>
      <c r="M119" s="31" t="s">
        <v>45</v>
      </c>
      <c r="N119" s="31" t="s">
        <v>46</v>
      </c>
      <c r="O119" s="31" t="s">
        <v>47</v>
      </c>
      <c r="P119" s="31" t="s">
        <v>48</v>
      </c>
      <c r="Q119" s="31" t="s">
        <v>49</v>
      </c>
      <c r="R119" s="31" t="s">
        <v>39</v>
      </c>
      <c r="S119" s="31" t="s">
        <v>50</v>
      </c>
      <c r="T119" s="31" t="s">
        <v>51</v>
      </c>
      <c r="U119" s="31" t="s">
        <v>52</v>
      </c>
      <c r="V119" s="31" t="s">
        <v>53</v>
      </c>
      <c r="W119" s="31" t="s">
        <v>54</v>
      </c>
      <c r="X119" s="31" t="s">
        <v>55</v>
      </c>
      <c r="Y119" s="31" t="s">
        <v>56</v>
      </c>
      <c r="Z119" s="31" t="s">
        <v>57</v>
      </c>
      <c r="AA119" s="28"/>
    </row>
    <row r="120" spans="2:27" x14ac:dyDescent="0.35">
      <c r="B120" s="26">
        <f t="array" ref="B120">ROW(impacts_minorities[[#This Row],[Row]]) - ROW(impacts_minorities[#Headers])</f>
        <v>1</v>
      </c>
      <c r="C120" s="26" t="str">
        <f t="shared" ref="C120:C135" si="10" xml:space="preserve"> mv_sector</f>
        <v>Air Quality - Premature Mortality</v>
      </c>
      <c r="D120" s="26" t="s">
        <v>59</v>
      </c>
      <c r="E120" s="26" t="str">
        <f xml:space="preserve"> INDEX( SV_Categories[svGroupType], MATCH( impacts_minorities[[#This Row],[SV Category]], SV_Categories[svGroupLabel], 0 ) )</f>
        <v>race_white</v>
      </c>
      <c r="F120" s="26" t="str">
        <f xml:space="preserve"> IF( impacts_minorities[[#This Row],[Sector]] = "", "", INDEX(co_sectorInfo[popWeightColumn],MATCH(impacts_minorities[[#This Row],[Sector]],co_sectorInfo[sector],0)))</f>
        <v>sv_plus65</v>
      </c>
      <c r="G120" s="26" t="s">
        <v>72</v>
      </c>
      <c r="H120" s="26" t="str">
        <f t="shared" ref="H120:H135" si="11" xml:space="preserve"> IF( ISBLANK( $D$31 ), "", $D$31 )</f>
        <v>CONUS</v>
      </c>
      <c r="I120" s="26" t="str">
        <f xml:space="preserve"> IF( ISBLANK( IF( INT( ( impacts_minorities[[#This Row],[Row]] - 1 ) / n_ethnicities ) + 1 = 1, $D$29, $D$30 ) ), "",
         IF( INT( ( impacts_minorities[[#This Row],[Row]] - 1 ) / n_ethnicities ) + 1 = 1, $D$29, $D$30 ) )</f>
        <v/>
      </c>
      <c r="J120" s="26" t="str">
        <f t="array" ref="J12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0" s="26" t="str">
        <f t="array" ref="K12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0" s="26" t="str">
        <f t="array" ref="L12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0" s="26" t="str">
        <f t="array" ref="M12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0" s="26" t="str">
        <f t="array" ref="N12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0" s="26" t="str">
        <f t="array" ref="O12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0" s="26" t="str">
        <f t="array" ref="P12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0" s="26" t="str">
        <f t="array" ref="Q12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0" s="26" t="str">
        <f t="array" ref="R12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0" s="26" t="str">
        <f t="array" ref="S12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0" s="26" t="str">
        <f t="array" ref="T12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0" s="26" t="str">
        <f t="array" ref="U12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0" s="26" t="str">
        <f t="array" ref="V12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0" s="26" t="str">
        <f t="array" ref="W12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0" s="26" t="str">
        <f t="array" ref="X12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0" s="26" t="str">
        <f t="array" ref="Y12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0" s="26" t="str">
        <f t="array" ref="Z12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20" s="29"/>
    </row>
    <row r="121" spans="2:27" x14ac:dyDescent="0.35">
      <c r="B121" s="26">
        <f t="array" ref="B121">ROW(impacts_minorities[[#This Row],[Row]]) - ROW(impacts_minorities[#Headers])</f>
        <v>2</v>
      </c>
      <c r="C121" s="26" t="str">
        <f t="shared" si="10"/>
        <v>Air Quality - Premature Mortality</v>
      </c>
      <c r="D121" s="26" t="s">
        <v>60</v>
      </c>
      <c r="E121" s="26" t="str">
        <f xml:space="preserve"> INDEX( SV_Categories[svGroupType], MATCH( impacts_minorities[[#This Row],[SV Category]], SV_Categories[svGroupLabel], 0 ) )</f>
        <v>race_multiRacial</v>
      </c>
      <c r="F121" s="26" t="str">
        <f xml:space="preserve"> IF( impacts_minorities[[#This Row],[Sector]] = "", "", INDEX(co_sectorInfo[popWeightColumn],MATCH(impacts_minorities[[#This Row],[Sector]],co_sectorInfo[sector],0)))</f>
        <v>sv_plus65</v>
      </c>
      <c r="G121" s="26" t="s">
        <v>72</v>
      </c>
      <c r="H121" s="26" t="str">
        <f t="shared" si="11"/>
        <v>CONUS</v>
      </c>
      <c r="I121" s="26" t="str">
        <f xml:space="preserve"> IF( ISBLANK( IF( INT( ( impacts_minorities[[#This Row],[Row]] - 1 ) / n_ethnicities ) + 1 = 1, $D$29, $D$30 ) ), "",
         IF( INT( ( impacts_minorities[[#This Row],[Row]] - 1 ) / n_ethnicities ) + 1 = 1, $D$29, $D$30 ) )</f>
        <v/>
      </c>
      <c r="J121" s="26" t="str">
        <f t="array" ref="J12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1" s="26" t="str">
        <f t="array" ref="K12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1" s="26" t="str">
        <f t="array" ref="L12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1" s="26" t="str">
        <f t="array" ref="M12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1" s="26" t="str">
        <f t="array" ref="N12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1" s="26" t="str">
        <f t="array" ref="O12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1" s="26" t="str">
        <f t="array" ref="P12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1" s="26" t="str">
        <f t="array" ref="Q12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1" s="26" t="str">
        <f t="array" ref="R12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1" s="26" t="str">
        <f t="array" ref="S12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1" s="26" t="str">
        <f t="array" ref="T12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1" s="26" t="str">
        <f t="array" ref="U12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1" s="26" t="str">
        <f t="array" ref="V12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1" s="26" t="str">
        <f t="array" ref="W12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1" s="26" t="str">
        <f t="array" ref="X12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1" s="26" t="str">
        <f t="array" ref="Y12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1" s="26" t="str">
        <f t="array" ref="Z12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21" s="29"/>
    </row>
    <row r="122" spans="2:27" x14ac:dyDescent="0.35">
      <c r="B122" s="26">
        <f t="array" ref="B122">ROW(impacts_minorities[[#This Row],[Row]]) - ROW(impacts_minorities[#Headers])</f>
        <v>3</v>
      </c>
      <c r="C122" s="26" t="str">
        <f t="shared" si="10"/>
        <v>Air Quality - Premature Mortality</v>
      </c>
      <c r="D122" s="26" t="s">
        <v>61</v>
      </c>
      <c r="E122" s="26" t="str">
        <f xml:space="preserve"> INDEX( SV_Categories[svGroupType], MATCH( impacts_minorities[[#This Row],[SV Category]], SV_Categories[svGroupLabel], 0 ) )</f>
        <v>race_pacIsl</v>
      </c>
      <c r="F122" s="26" t="str">
        <f xml:space="preserve"> IF( impacts_minorities[[#This Row],[Sector]] = "", "", INDEX(co_sectorInfo[popWeightColumn],MATCH(impacts_minorities[[#This Row],[Sector]],co_sectorInfo[sector],0)))</f>
        <v>sv_plus65</v>
      </c>
      <c r="G122" s="26" t="s">
        <v>72</v>
      </c>
      <c r="H122" s="26" t="str">
        <f t="shared" si="11"/>
        <v>CONUS</v>
      </c>
      <c r="I122" s="26" t="str">
        <f xml:space="preserve"> IF( ISBLANK( IF( INT( ( impacts_minorities[[#This Row],[Row]] - 1 ) / n_ethnicities ) + 1 = 1, $D$29, $D$30 ) ), "",
         IF( INT( ( impacts_minorities[[#This Row],[Row]] - 1 ) / n_ethnicities ) + 1 = 1, $D$29, $D$30 ) )</f>
        <v/>
      </c>
      <c r="J122" s="26" t="str">
        <f t="array" ref="J12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2" s="26" t="str">
        <f t="array" ref="K12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2" s="26" t="str">
        <f t="array" ref="L12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2" s="26" t="str">
        <f t="array" ref="M12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2" s="26" t="str">
        <f t="array" ref="N12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2" s="26" t="str">
        <f t="array" ref="O12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2" s="26" t="str">
        <f t="array" ref="P12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2" s="26" t="str">
        <f t="array" ref="Q12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2" s="26" t="str">
        <f t="array" ref="R12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2" s="26" t="str">
        <f t="array" ref="S12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2" s="26" t="str">
        <f t="array" ref="T12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2" s="26" t="str">
        <f t="array" ref="U12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2" s="26" t="str">
        <f t="array" ref="V12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2" s="26" t="str">
        <f t="array" ref="W12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2" s="26" t="str">
        <f t="array" ref="X12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2" s="26" t="str">
        <f t="array" ref="Y12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2" s="26" t="str">
        <f t="array" ref="Z12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22" s="29"/>
    </row>
    <row r="123" spans="2:27" x14ac:dyDescent="0.35">
      <c r="B123" s="26">
        <f t="array" ref="B123">ROW(impacts_minorities[[#This Row],[Row]]) - ROW(impacts_minorities[#Headers])</f>
        <v>4</v>
      </c>
      <c r="C123" s="26" t="str">
        <f t="shared" si="10"/>
        <v>Air Quality - Premature Mortality</v>
      </c>
      <c r="D123" s="26" t="s">
        <v>62</v>
      </c>
      <c r="E123" s="26" t="str">
        <f xml:space="preserve"> INDEX( SV_Categories[svGroupType], MATCH( impacts_minorities[[#This Row],[SV Category]], SV_Categories[svGroupLabel], 0 ) )</f>
        <v>race_otherRace</v>
      </c>
      <c r="F123" s="26" t="str">
        <f xml:space="preserve"> IF( impacts_minorities[[#This Row],[Sector]] = "", "", INDEX(co_sectorInfo[popWeightColumn],MATCH(impacts_minorities[[#This Row],[Sector]],co_sectorInfo[sector],0)))</f>
        <v>sv_plus65</v>
      </c>
      <c r="G123" s="26" t="s">
        <v>72</v>
      </c>
      <c r="H123" s="26" t="str">
        <f t="shared" si="11"/>
        <v>CONUS</v>
      </c>
      <c r="I123" s="26" t="str">
        <f xml:space="preserve"> IF( ISBLANK( IF( INT( ( impacts_minorities[[#This Row],[Row]] - 1 ) / n_ethnicities ) + 1 = 1, $D$29, $D$30 ) ), "",
         IF( INT( ( impacts_minorities[[#This Row],[Row]] - 1 ) / n_ethnicities ) + 1 = 1, $D$29, $D$30 ) )</f>
        <v/>
      </c>
      <c r="J123" s="26" t="str">
        <f t="array" ref="J12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3" s="26" t="str">
        <f t="array" ref="K12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3" s="26" t="str">
        <f t="array" ref="L12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3" s="26" t="str">
        <f t="array" ref="M12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3" s="26" t="str">
        <f t="array" ref="N12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3" s="26" t="str">
        <f t="array" ref="O12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3" s="26" t="str">
        <f t="array" ref="P12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3" s="26" t="str">
        <f t="array" ref="Q12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3" s="26" t="str">
        <f t="array" ref="R12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3" s="26" t="str">
        <f t="array" ref="S12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3" s="26" t="str">
        <f t="array" ref="T12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3" s="26" t="str">
        <f t="array" ref="U12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3" s="26" t="str">
        <f t="array" ref="V12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3" s="26" t="str">
        <f t="array" ref="W12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3" s="26" t="str">
        <f t="array" ref="X12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3" s="26" t="str">
        <f t="array" ref="Y12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3" s="26" t="str">
        <f t="array" ref="Z12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23" s="29"/>
    </row>
    <row r="124" spans="2:27" x14ac:dyDescent="0.35">
      <c r="B124" s="26">
        <f t="array" ref="B124">ROW(impacts_minorities[[#This Row],[Row]]) - ROW(impacts_minorities[#Headers])</f>
        <v>5</v>
      </c>
      <c r="C124" s="26" t="str">
        <f t="shared" si="10"/>
        <v>Air Quality - Premature Mortality</v>
      </c>
      <c r="D124" s="26" t="s">
        <v>63</v>
      </c>
      <c r="E124" s="26" t="str">
        <f xml:space="preserve"> INDEX( SV_Categories[svGroupType], MATCH( impacts_minorities[[#This Row],[SV Category]], SV_Categories[svGroupLabel], 0 ) )</f>
        <v>race_hispanic</v>
      </c>
      <c r="F124" s="26" t="str">
        <f xml:space="preserve"> IF( impacts_minorities[[#This Row],[Sector]] = "", "", INDEX(co_sectorInfo[popWeightColumn],MATCH(impacts_minorities[[#This Row],[Sector]],co_sectorInfo[sector],0)))</f>
        <v>sv_plus65</v>
      </c>
      <c r="G124" s="26" t="s">
        <v>72</v>
      </c>
      <c r="H124" s="26" t="str">
        <f t="shared" si="11"/>
        <v>CONUS</v>
      </c>
      <c r="I124" s="26" t="str">
        <f xml:space="preserve"> IF( ISBLANK( IF( INT( ( impacts_minorities[[#This Row],[Row]] - 1 ) / n_ethnicities ) + 1 = 1, $D$29, $D$30 ) ), "",
         IF( INT( ( impacts_minorities[[#This Row],[Row]] - 1 ) / n_ethnicities ) + 1 = 1, $D$29, $D$30 ) )</f>
        <v/>
      </c>
      <c r="J124" s="26" t="str">
        <f t="array" ref="J12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4" s="26" t="str">
        <f t="array" ref="K12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4" s="26" t="str">
        <f t="array" ref="L12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4" s="26" t="str">
        <f t="array" ref="M12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4" s="26" t="str">
        <f t="array" ref="N12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4" s="26" t="str">
        <f t="array" ref="O12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4" s="26" t="str">
        <f t="array" ref="P12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4" s="26" t="str">
        <f t="array" ref="Q12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4" s="26" t="str">
        <f t="array" ref="R12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4" s="26" t="str">
        <f t="array" ref="S12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4" s="26" t="str">
        <f t="array" ref="T12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4" s="26" t="str">
        <f t="array" ref="U12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4" s="26" t="str">
        <f t="array" ref="V12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4" s="26" t="str">
        <f t="array" ref="W12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4" s="26" t="str">
        <f t="array" ref="X12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4" s="26" t="str">
        <f t="array" ref="Y12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4" s="26" t="str">
        <f t="array" ref="Z12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24" s="29"/>
    </row>
    <row r="125" spans="2:27" x14ac:dyDescent="0.35">
      <c r="B125" s="26">
        <f t="array" ref="B125">ROW(impacts_minorities[[#This Row],[Row]]) - ROW(impacts_minorities[#Headers])</f>
        <v>6</v>
      </c>
      <c r="C125" s="26" t="str">
        <f t="shared" si="10"/>
        <v>Air Quality - Premature Mortality</v>
      </c>
      <c r="D125" s="26" t="s">
        <v>64</v>
      </c>
      <c r="E125" s="26" t="str">
        <f xml:space="preserve"> INDEX( SV_Categories[svGroupType], MATCH( impacts_minorities[[#This Row],[SV Category]], SV_Categories[svGroupLabel], 0 ) )</f>
        <v>race_black</v>
      </c>
      <c r="F125" s="26" t="str">
        <f xml:space="preserve"> IF( impacts_minorities[[#This Row],[Sector]] = "", "", INDEX(co_sectorInfo[popWeightColumn],MATCH(impacts_minorities[[#This Row],[Sector]],co_sectorInfo[sector],0)))</f>
        <v>sv_plus65</v>
      </c>
      <c r="G125" s="26" t="s">
        <v>72</v>
      </c>
      <c r="H125" s="26" t="str">
        <f t="shared" si="11"/>
        <v>CONUS</v>
      </c>
      <c r="I125" s="26" t="str">
        <f xml:space="preserve"> IF( ISBLANK( IF( INT( ( impacts_minorities[[#This Row],[Row]] - 1 ) / n_ethnicities ) + 1 = 1, $D$29, $D$30 ) ), "",
         IF( INT( ( impacts_minorities[[#This Row],[Row]] - 1 ) / n_ethnicities ) + 1 = 1, $D$29, $D$30 ) )</f>
        <v/>
      </c>
      <c r="J125" s="26" t="str">
        <f t="array" ref="J12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5" s="26" t="str">
        <f t="array" ref="K12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5" s="26" t="str">
        <f t="array" ref="L12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5" s="26" t="str">
        <f t="array" ref="M12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5" s="26" t="str">
        <f t="array" ref="N12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5" s="26" t="str">
        <f t="array" ref="O12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5" s="26" t="str">
        <f t="array" ref="P12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5" s="26" t="str">
        <f t="array" ref="Q12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5" s="26" t="str">
        <f t="array" ref="R12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5" s="26" t="str">
        <f t="array" ref="S12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5" s="26" t="str">
        <f t="array" ref="T12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5" s="26" t="str">
        <f t="array" ref="U12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5" s="26" t="str">
        <f t="array" ref="V12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5" s="26" t="str">
        <f t="array" ref="W12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5" s="26" t="str">
        <f t="array" ref="X12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5" s="26" t="str">
        <f t="array" ref="Y12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5" s="26" t="str">
        <f t="array" ref="Z12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25" s="29"/>
    </row>
    <row r="126" spans="2:27" x14ac:dyDescent="0.35">
      <c r="B126" s="26">
        <f t="array" ref="B126">ROW(impacts_minorities[[#This Row],[Row]]) - ROW(impacts_minorities[#Headers])</f>
        <v>7</v>
      </c>
      <c r="C126" s="26" t="str">
        <f t="shared" si="10"/>
        <v>Air Quality - Premature Mortality</v>
      </c>
      <c r="D126" s="26" t="s">
        <v>65</v>
      </c>
      <c r="E126" s="26" t="str">
        <f xml:space="preserve"> INDEX( SV_Categories[svGroupType], MATCH( impacts_minorities[[#This Row],[SV Category]], SV_Categories[svGroupLabel], 0 ) )</f>
        <v>race_asian</v>
      </c>
      <c r="F126" s="26" t="str">
        <f xml:space="preserve"> IF( impacts_minorities[[#This Row],[Sector]] = "", "", INDEX(co_sectorInfo[popWeightColumn],MATCH(impacts_minorities[[#This Row],[Sector]],co_sectorInfo[sector],0)))</f>
        <v>sv_plus65</v>
      </c>
      <c r="G126" s="26" t="s">
        <v>72</v>
      </c>
      <c r="H126" s="26" t="str">
        <f t="shared" si="11"/>
        <v>CONUS</v>
      </c>
      <c r="I126" s="26" t="str">
        <f xml:space="preserve"> IF( ISBLANK( IF( INT( ( impacts_minorities[[#This Row],[Row]] - 1 ) / n_ethnicities ) + 1 = 1, $D$29, $D$30 ) ), "",
         IF( INT( ( impacts_minorities[[#This Row],[Row]] - 1 ) / n_ethnicities ) + 1 = 1, $D$29, $D$30 ) )</f>
        <v/>
      </c>
      <c r="J126" s="26" t="str">
        <f t="array" ref="J126"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6" s="26" t="str">
        <f t="array" ref="K126"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6" s="26" t="str">
        <f t="array" ref="L126"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6" s="26" t="str">
        <f t="array" ref="M126"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6" s="26" t="str">
        <f t="array" ref="N126"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6" s="26" t="str">
        <f t="array" ref="O126"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6" s="26" t="str">
        <f t="array" ref="P126"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6" s="26" t="str">
        <f t="array" ref="Q126"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6" s="26" t="str">
        <f t="array" ref="R126"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6" s="26" t="str">
        <f t="array" ref="S126"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6" s="26" t="str">
        <f t="array" ref="T126"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6" s="26" t="str">
        <f t="array" ref="U126"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6" s="26" t="str">
        <f t="array" ref="V126"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6" s="26" t="str">
        <f t="array" ref="W126"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6" s="26" t="str">
        <f t="array" ref="X126"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6" s="26" t="str">
        <f t="array" ref="Y126"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6" s="26" t="str">
        <f t="array" ref="Z126"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26" s="29"/>
    </row>
    <row r="127" spans="2:27" ht="13.5" customHeight="1" x14ac:dyDescent="0.35">
      <c r="B127" s="26">
        <f t="array" ref="B127">ROW(impacts_minorities[[#This Row],[Row]]) - ROW(impacts_minorities[#Headers])</f>
        <v>8</v>
      </c>
      <c r="C127" s="26" t="str">
        <f t="shared" si="10"/>
        <v>Air Quality - Premature Mortality</v>
      </c>
      <c r="D127" s="26" t="s">
        <v>66</v>
      </c>
      <c r="E127" s="26" t="str">
        <f xml:space="preserve"> INDEX( SV_Categories[svGroupType], MATCH( impacts_minorities[[#This Row],[SV Category]], SV_Categories[svGroupLabel], 0 ) )</f>
        <v>race_amInd</v>
      </c>
      <c r="F127" s="26" t="str">
        <f xml:space="preserve"> IF( impacts_minorities[[#This Row],[Sector]] = "", "", INDEX(co_sectorInfo[popWeightColumn],MATCH(impacts_minorities[[#This Row],[Sector]],co_sectorInfo[sector],0)))</f>
        <v>sv_plus65</v>
      </c>
      <c r="G127" s="26" t="s">
        <v>72</v>
      </c>
      <c r="H127" s="26" t="str">
        <f t="shared" si="11"/>
        <v>CONUS</v>
      </c>
      <c r="I127" s="26" t="str">
        <f xml:space="preserve"> IF( ISBLANK( IF( INT( ( impacts_minorities[[#This Row],[Row]] - 1 ) / n_ethnicities ) + 1 = 1, $D$29, $D$30 ) ), "",
         IF( INT( ( impacts_minorities[[#This Row],[Row]] - 1 ) / n_ethnicities ) + 1 = 1, $D$29, $D$30 ) )</f>
        <v/>
      </c>
      <c r="J127" s="26" t="str">
        <f t="array" ref="J127"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7" s="26" t="str">
        <f t="array" ref="K127"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7" s="26" t="str">
        <f t="array" ref="L127"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7" s="26" t="str">
        <f t="array" ref="M127"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7" s="26" t="str">
        <f t="array" ref="N127"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7" s="26" t="str">
        <f t="array" ref="O127"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7" s="26" t="str">
        <f t="array" ref="P127"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7" s="26" t="str">
        <f t="array" ref="Q127"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7" s="26" t="str">
        <f t="array" ref="R127"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7" s="26" t="str">
        <f t="array" ref="S127"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7" s="26" t="str">
        <f t="array" ref="T127"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7" s="26" t="str">
        <f t="array" ref="U127"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7" s="26" t="str">
        <f t="array" ref="V127"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7" s="26" t="str">
        <f t="array" ref="W127"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7" s="26" t="str">
        <f t="array" ref="X127"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7" s="26" t="str">
        <f t="array" ref="Y127"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7" s="26" t="str">
        <f t="array" ref="Z127"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27" s="29"/>
    </row>
    <row r="128" spans="2:27" x14ac:dyDescent="0.35">
      <c r="B128" s="26">
        <f t="array" ref="B128">ROW(impacts_minorities[[#This Row],[Row]]) - ROW(impacts_minorities[#Headers])</f>
        <v>9</v>
      </c>
      <c r="C128" s="26" t="str">
        <f t="shared" si="10"/>
        <v>Air Quality - Premature Mortality</v>
      </c>
      <c r="D128" s="26" t="s">
        <v>59</v>
      </c>
      <c r="E128" s="26" t="str">
        <f xml:space="preserve"> INDEX( SV_Categories[svGroupType], MATCH( impacts_minorities[[#This Row],[SV Category]], SV_Categories[svGroupLabel], 0 ) )</f>
        <v>race_white</v>
      </c>
      <c r="F128" s="26" t="str">
        <f xml:space="preserve"> IF( impacts_minorities[[#This Row],[Sector]] = "", "", INDEX(co_sectorInfo[popWeightColumn],MATCH(impacts_minorities[[#This Row],[Sector]],co_sectorInfo[sector],0)))</f>
        <v>sv_plus65</v>
      </c>
      <c r="G128" s="26" t="s">
        <v>72</v>
      </c>
      <c r="H128" s="26" t="str">
        <f t="shared" si="11"/>
        <v>CONUS</v>
      </c>
      <c r="I128" s="26" t="str">
        <f xml:space="preserve"> IF( ISBLANK( IF( INT( ( impacts_minorities[[#This Row],[Row]] - 1 ) / n_ethnicities ) + 1 = 1, $D$29, $D$30 ) ), "",
         IF( INT( ( impacts_minorities[[#This Row],[Row]] - 1 ) / n_ethnicities ) + 1 = 1, $D$29, $D$30 ) )</f>
        <v/>
      </c>
      <c r="J128" s="26" t="str">
        <f t="array" ref="J128"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8" s="26" t="str">
        <f t="array" ref="K128"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8" s="26" t="str">
        <f t="array" ref="L128"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8" s="26" t="str">
        <f t="array" ref="M128"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8" s="26" t="str">
        <f t="array" ref="N128"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8" s="26" t="str">
        <f t="array" ref="O128"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8" s="26" t="str">
        <f t="array" ref="P128"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8" s="26" t="str">
        <f t="array" ref="Q128"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8" s="26" t="str">
        <f t="array" ref="R128"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8" s="26" t="str">
        <f t="array" ref="S128"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8" s="26" t="str">
        <f t="array" ref="T128"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8" s="26" t="str">
        <f t="array" ref="U128"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8" s="26" t="str">
        <f t="array" ref="V128"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8" s="26" t="str">
        <f t="array" ref="W128"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8" s="26" t="str">
        <f t="array" ref="X128"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8" s="26" t="str">
        <f t="array" ref="Y128"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8" s="26" t="str">
        <f t="array" ref="Z128"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28" s="29"/>
    </row>
    <row r="129" spans="2:27" x14ac:dyDescent="0.35">
      <c r="B129" s="26">
        <f t="array" ref="B129">ROW(impacts_minorities[[#This Row],[Row]]) - ROW(impacts_minorities[#Headers])</f>
        <v>10</v>
      </c>
      <c r="C129" s="26" t="str">
        <f t="shared" si="10"/>
        <v>Air Quality - Premature Mortality</v>
      </c>
      <c r="D129" s="26" t="s">
        <v>60</v>
      </c>
      <c r="E129" s="26" t="str">
        <f xml:space="preserve"> INDEX( SV_Categories[svGroupType], MATCH( impacts_minorities[[#This Row],[SV Category]], SV_Categories[svGroupLabel], 0 ) )</f>
        <v>race_multiRacial</v>
      </c>
      <c r="F129" s="26" t="str">
        <f xml:space="preserve"> IF( impacts_minorities[[#This Row],[Sector]] = "", "", INDEX(co_sectorInfo[popWeightColumn],MATCH(impacts_minorities[[#This Row],[Sector]],co_sectorInfo[sector],0)))</f>
        <v>sv_plus65</v>
      </c>
      <c r="G129" s="26" t="s">
        <v>72</v>
      </c>
      <c r="H129" s="26" t="str">
        <f t="shared" si="11"/>
        <v>CONUS</v>
      </c>
      <c r="I129" s="26" t="str">
        <f xml:space="preserve"> IF( ISBLANK( IF( INT( ( impacts_minorities[[#This Row],[Row]] - 1 ) / n_ethnicities ) + 1 = 1, $D$29, $D$30 ) ), "",
         IF( INT( ( impacts_minorities[[#This Row],[Row]] - 1 ) / n_ethnicities ) + 1 = 1, $D$29, $D$30 ) )</f>
        <v/>
      </c>
      <c r="J129" s="26" t="str">
        <f t="array" ref="J129"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9" s="26" t="str">
        <f t="array" ref="K129"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9" s="26" t="str">
        <f t="array" ref="L129"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9" s="26" t="str">
        <f t="array" ref="M129"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9" s="26" t="str">
        <f t="array" ref="N129"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9" s="26" t="str">
        <f t="array" ref="O129"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9" s="26" t="str">
        <f t="array" ref="P129"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9" s="26" t="str">
        <f t="array" ref="Q129"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9" s="26" t="str">
        <f t="array" ref="R129"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9" s="26" t="str">
        <f t="array" ref="S129"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9" s="26" t="str">
        <f t="array" ref="T129"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9" s="26" t="str">
        <f t="array" ref="U129"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9" s="26" t="str">
        <f t="array" ref="V129"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9" s="26" t="str">
        <f t="array" ref="W129"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9" s="26" t="str">
        <f t="array" ref="X129"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9" s="26" t="str">
        <f t="array" ref="Y129"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9" s="26" t="str">
        <f t="array" ref="Z129"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29" s="29"/>
    </row>
    <row r="130" spans="2:27" x14ac:dyDescent="0.35">
      <c r="B130" s="26">
        <f t="array" ref="B130">ROW(impacts_minorities[[#This Row],[Row]]) - ROW(impacts_minorities[#Headers])</f>
        <v>11</v>
      </c>
      <c r="C130" s="26" t="str">
        <f t="shared" si="10"/>
        <v>Air Quality - Premature Mortality</v>
      </c>
      <c r="D130" s="26" t="s">
        <v>61</v>
      </c>
      <c r="E130" s="26" t="str">
        <f xml:space="preserve"> INDEX( SV_Categories[svGroupType], MATCH( impacts_minorities[[#This Row],[SV Category]], SV_Categories[svGroupLabel], 0 ) )</f>
        <v>race_pacIsl</v>
      </c>
      <c r="F130" s="26" t="str">
        <f xml:space="preserve"> IF( impacts_minorities[[#This Row],[Sector]] = "", "", INDEX(co_sectorInfo[popWeightColumn],MATCH(impacts_minorities[[#This Row],[Sector]],co_sectorInfo[sector],0)))</f>
        <v>sv_plus65</v>
      </c>
      <c r="G130" s="26" t="s">
        <v>72</v>
      </c>
      <c r="H130" s="26" t="str">
        <f t="shared" si="11"/>
        <v>CONUS</v>
      </c>
      <c r="I130" s="26" t="str">
        <f xml:space="preserve"> IF( ISBLANK( IF( INT( ( impacts_minorities[[#This Row],[Row]] - 1 ) / n_ethnicities ) + 1 = 1, $D$29, $D$30 ) ), "",
         IF( INT( ( impacts_minorities[[#This Row],[Row]] - 1 ) / n_ethnicities ) + 1 = 1, $D$29, $D$30 ) )</f>
        <v/>
      </c>
      <c r="J130" s="26" t="str">
        <f t="array" ref="J13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0" s="26" t="str">
        <f t="array" ref="K13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0" s="26" t="str">
        <f t="array" ref="L13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0" s="26" t="str">
        <f t="array" ref="M13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0" s="26" t="str">
        <f t="array" ref="N13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0" s="26" t="str">
        <f t="array" ref="O13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0" s="26" t="str">
        <f t="array" ref="P13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0" s="26" t="str">
        <f t="array" ref="Q13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0" s="26" t="str">
        <f t="array" ref="R13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0" s="26" t="str">
        <f t="array" ref="S13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0" s="26" t="str">
        <f t="array" ref="T13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0" s="26" t="str">
        <f t="array" ref="U13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0" s="26" t="str">
        <f t="array" ref="V13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0" s="26" t="str">
        <f t="array" ref="W13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0" s="26" t="str">
        <f t="array" ref="X13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0" s="26" t="str">
        <f t="array" ref="Y13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0" s="26" t="str">
        <f t="array" ref="Z13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30" s="29"/>
    </row>
    <row r="131" spans="2:27" x14ac:dyDescent="0.35">
      <c r="B131" s="26">
        <f t="array" ref="B131">ROW(impacts_minorities[[#This Row],[Row]]) - ROW(impacts_minorities[#Headers])</f>
        <v>12</v>
      </c>
      <c r="C131" s="26" t="str">
        <f t="shared" si="10"/>
        <v>Air Quality - Premature Mortality</v>
      </c>
      <c r="D131" s="26" t="s">
        <v>62</v>
      </c>
      <c r="E131" s="26" t="str">
        <f xml:space="preserve"> INDEX( SV_Categories[svGroupType], MATCH( impacts_minorities[[#This Row],[SV Category]], SV_Categories[svGroupLabel], 0 ) )</f>
        <v>race_otherRace</v>
      </c>
      <c r="F131" s="26" t="str">
        <f xml:space="preserve"> IF( impacts_minorities[[#This Row],[Sector]] = "", "", INDEX(co_sectorInfo[popWeightColumn],MATCH(impacts_minorities[[#This Row],[Sector]],co_sectorInfo[sector],0)))</f>
        <v>sv_plus65</v>
      </c>
      <c r="G131" s="26" t="s">
        <v>72</v>
      </c>
      <c r="H131" s="26" t="str">
        <f t="shared" si="11"/>
        <v>CONUS</v>
      </c>
      <c r="I131" s="26" t="str">
        <f xml:space="preserve"> IF( ISBLANK( IF( INT( ( impacts_minorities[[#This Row],[Row]] - 1 ) / n_ethnicities ) + 1 = 1, $D$29, $D$30 ) ), "",
         IF( INT( ( impacts_minorities[[#This Row],[Row]] - 1 ) / n_ethnicities ) + 1 = 1, $D$29, $D$30 ) )</f>
        <v/>
      </c>
      <c r="J131" s="26" t="str">
        <f t="array" ref="J13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1" s="26" t="str">
        <f t="array" ref="K13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1" s="26" t="str">
        <f t="array" ref="L13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1" s="26" t="str">
        <f t="array" ref="M13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1" s="26" t="str">
        <f t="array" ref="N13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1" s="26" t="str">
        <f t="array" ref="O13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1" s="26" t="str">
        <f t="array" ref="P13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1" s="26" t="str">
        <f t="array" ref="Q13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1" s="26" t="str">
        <f t="array" ref="R13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1" s="26" t="str">
        <f t="array" ref="S13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1" s="26" t="str">
        <f t="array" ref="T13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1" s="26" t="str">
        <f t="array" ref="U13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1" s="26" t="str">
        <f t="array" ref="V13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1" s="26" t="str">
        <f t="array" ref="W13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1" s="26" t="str">
        <f t="array" ref="X13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1" s="26" t="str">
        <f t="array" ref="Y13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1" s="26" t="str">
        <f t="array" ref="Z13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31" s="29"/>
    </row>
    <row r="132" spans="2:27" x14ac:dyDescent="0.35">
      <c r="B132" s="26">
        <f t="array" ref="B132">ROW(impacts_minorities[[#This Row],[Row]]) - ROW(impacts_minorities[#Headers])</f>
        <v>13</v>
      </c>
      <c r="C132" s="26" t="str">
        <f t="shared" si="10"/>
        <v>Air Quality - Premature Mortality</v>
      </c>
      <c r="D132" s="26" t="s">
        <v>63</v>
      </c>
      <c r="E132" s="26" t="str">
        <f xml:space="preserve"> INDEX( SV_Categories[svGroupType], MATCH( impacts_minorities[[#This Row],[SV Category]], SV_Categories[svGroupLabel], 0 ) )</f>
        <v>race_hispanic</v>
      </c>
      <c r="F132" s="26" t="str">
        <f xml:space="preserve"> IF( impacts_minorities[[#This Row],[Sector]] = "", "", INDEX(co_sectorInfo[popWeightColumn],MATCH(impacts_minorities[[#This Row],[Sector]],co_sectorInfo[sector],0)))</f>
        <v>sv_plus65</v>
      </c>
      <c r="G132" s="26" t="s">
        <v>72</v>
      </c>
      <c r="H132" s="26" t="str">
        <f t="shared" si="11"/>
        <v>CONUS</v>
      </c>
      <c r="I132" s="26" t="str">
        <f xml:space="preserve"> IF( ISBLANK( IF( INT( ( impacts_minorities[[#This Row],[Row]] - 1 ) / n_ethnicities ) + 1 = 1, $D$29, $D$30 ) ), "",
         IF( INT( ( impacts_minorities[[#This Row],[Row]] - 1 ) / n_ethnicities ) + 1 = 1, $D$29, $D$30 ) )</f>
        <v/>
      </c>
      <c r="J132" s="26" t="str">
        <f t="array" ref="J13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2" s="26" t="str">
        <f t="array" ref="K13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2" s="26" t="str">
        <f t="array" ref="L13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2" s="26" t="str">
        <f t="array" ref="M13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2" s="26" t="str">
        <f t="array" ref="N13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2" s="26" t="str">
        <f t="array" ref="O13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2" s="26" t="str">
        <f t="array" ref="P13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2" s="26" t="str">
        <f t="array" ref="Q13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2" s="26" t="str">
        <f t="array" ref="R13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2" s="26" t="str">
        <f t="array" ref="S13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2" s="26" t="str">
        <f t="array" ref="T13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2" s="26" t="str">
        <f t="array" ref="U13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2" s="26" t="str">
        <f t="array" ref="V13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2" s="26" t="str">
        <f t="array" ref="W13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2" s="26" t="str">
        <f t="array" ref="X13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2" s="26" t="str">
        <f t="array" ref="Y13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2" s="26" t="str">
        <f t="array" ref="Z13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32" s="29"/>
    </row>
    <row r="133" spans="2:27" x14ac:dyDescent="0.35">
      <c r="B133" s="26">
        <f t="array" ref="B133">ROW(impacts_minorities[[#This Row],[Row]]) - ROW(impacts_minorities[#Headers])</f>
        <v>14</v>
      </c>
      <c r="C133" s="26" t="str">
        <f t="shared" si="10"/>
        <v>Air Quality - Premature Mortality</v>
      </c>
      <c r="D133" s="26" t="s">
        <v>64</v>
      </c>
      <c r="E133" s="26" t="str">
        <f xml:space="preserve"> INDEX( SV_Categories[svGroupType], MATCH( impacts_minorities[[#This Row],[SV Category]], SV_Categories[svGroupLabel], 0 ) )</f>
        <v>race_black</v>
      </c>
      <c r="F133" s="26" t="str">
        <f xml:space="preserve"> IF( impacts_minorities[[#This Row],[Sector]] = "", "", INDEX(co_sectorInfo[popWeightColumn],MATCH(impacts_minorities[[#This Row],[Sector]],co_sectorInfo[sector],0)))</f>
        <v>sv_plus65</v>
      </c>
      <c r="G133" s="26" t="s">
        <v>72</v>
      </c>
      <c r="H133" s="26" t="str">
        <f t="shared" si="11"/>
        <v>CONUS</v>
      </c>
      <c r="I133" s="26" t="str">
        <f xml:space="preserve"> IF( ISBLANK( IF( INT( ( impacts_minorities[[#This Row],[Row]] - 1 ) / n_ethnicities ) + 1 = 1, $D$29, $D$30 ) ), "",
         IF( INT( ( impacts_minorities[[#This Row],[Row]] - 1 ) / n_ethnicities ) + 1 = 1, $D$29, $D$30 ) )</f>
        <v/>
      </c>
      <c r="J133" s="26" t="str">
        <f t="array" ref="J13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3" s="26" t="str">
        <f t="array" ref="K13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3" s="26" t="str">
        <f t="array" ref="L13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3" s="26" t="str">
        <f t="array" ref="M13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3" s="26" t="str">
        <f t="array" ref="N13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3" s="26" t="str">
        <f t="array" ref="O13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3" s="26" t="str">
        <f t="array" ref="P13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3" s="26" t="str">
        <f t="array" ref="Q13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3" s="26" t="str">
        <f t="array" ref="R13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3" s="26" t="str">
        <f t="array" ref="S13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3" s="26" t="str">
        <f t="array" ref="T13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3" s="26" t="str">
        <f t="array" ref="U13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3" s="26" t="str">
        <f t="array" ref="V13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3" s="26" t="str">
        <f t="array" ref="W13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3" s="26" t="str">
        <f t="array" ref="X13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3" s="26" t="str">
        <f t="array" ref="Y13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3" s="26" t="str">
        <f t="array" ref="Z13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33" s="29"/>
    </row>
    <row r="134" spans="2:27" x14ac:dyDescent="0.35">
      <c r="B134" s="26">
        <f t="array" ref="B134">ROW(impacts_minorities[[#This Row],[Row]]) - ROW(impacts_minorities[#Headers])</f>
        <v>15</v>
      </c>
      <c r="C134" s="26" t="str">
        <f t="shared" si="10"/>
        <v>Air Quality - Premature Mortality</v>
      </c>
      <c r="D134" s="26" t="s">
        <v>65</v>
      </c>
      <c r="E134" s="26" t="str">
        <f xml:space="preserve"> INDEX( SV_Categories[svGroupType], MATCH( impacts_minorities[[#This Row],[SV Category]], SV_Categories[svGroupLabel], 0 ) )</f>
        <v>race_asian</v>
      </c>
      <c r="F134" s="26" t="str">
        <f xml:space="preserve"> IF( impacts_minorities[[#This Row],[Sector]] = "", "", INDEX(co_sectorInfo[popWeightColumn],MATCH(impacts_minorities[[#This Row],[Sector]],co_sectorInfo[sector],0)))</f>
        <v>sv_plus65</v>
      </c>
      <c r="G134" s="26" t="s">
        <v>72</v>
      </c>
      <c r="H134" s="26" t="str">
        <f t="shared" si="11"/>
        <v>CONUS</v>
      </c>
      <c r="I134" s="26" t="str">
        <f xml:space="preserve"> IF( ISBLANK( IF( INT( ( impacts_minorities[[#This Row],[Row]] - 1 ) / n_ethnicities ) + 1 = 1, $D$29, $D$30 ) ), "",
         IF( INT( ( impacts_minorities[[#This Row],[Row]] - 1 ) / n_ethnicities ) + 1 = 1, $D$29, $D$30 ) )</f>
        <v/>
      </c>
      <c r="J134" s="26" t="str">
        <f t="array" ref="J13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4" s="26" t="str">
        <f t="array" ref="K13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4" s="26" t="str">
        <f t="array" ref="L13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4" s="26" t="str">
        <f t="array" ref="M13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4" s="26" t="str">
        <f t="array" ref="N13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4" s="26" t="str">
        <f t="array" ref="O13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4" s="26" t="str">
        <f t="array" ref="P13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4" s="26" t="str">
        <f t="array" ref="Q13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4" s="26" t="str">
        <f t="array" ref="R13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4" s="26" t="str">
        <f t="array" ref="S13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4" s="26" t="str">
        <f t="array" ref="T13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4" s="26" t="str">
        <f t="array" ref="U13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4" s="26" t="str">
        <f t="array" ref="V13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4" s="26" t="str">
        <f t="array" ref="W13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4" s="26" t="str">
        <f t="array" ref="X13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4" s="26" t="str">
        <f t="array" ref="Y13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4" s="26" t="str">
        <f t="array" ref="Z13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34" s="29"/>
    </row>
    <row r="135" spans="2:27" x14ac:dyDescent="0.35">
      <c r="B135" s="26">
        <f t="array" ref="B135">ROW(impacts_minorities[[#This Row],[Row]]) - ROW(impacts_minorities[#Headers])</f>
        <v>16</v>
      </c>
      <c r="C135" s="26" t="str">
        <f t="shared" si="10"/>
        <v>Air Quality - Premature Mortality</v>
      </c>
      <c r="D135" s="26" t="s">
        <v>66</v>
      </c>
      <c r="E135" s="26" t="str">
        <f xml:space="preserve"> INDEX( SV_Categories[svGroupType], MATCH( impacts_minorities[[#This Row],[SV Category]], SV_Categories[svGroupLabel], 0 ) )</f>
        <v>race_amInd</v>
      </c>
      <c r="F135" s="26" t="str">
        <f xml:space="preserve"> IF( impacts_minorities[[#This Row],[Sector]] = "", "", INDEX(co_sectorInfo[popWeightColumn],MATCH(impacts_minorities[[#This Row],[Sector]],co_sectorInfo[sector],0)))</f>
        <v>sv_plus65</v>
      </c>
      <c r="G135" s="26" t="s">
        <v>72</v>
      </c>
      <c r="H135" s="26" t="str">
        <f t="shared" si="11"/>
        <v>CONUS</v>
      </c>
      <c r="I135" s="26" t="str">
        <f xml:space="preserve"> IF( ISBLANK( IF( INT( ( impacts_minorities[[#This Row],[Row]] - 1 ) / n_ethnicities ) + 1 = 1, $D$29, $D$30 ) ), "",
         IF( INT( ( impacts_minorities[[#This Row],[Row]] - 1 ) / n_ethnicities ) + 1 = 1, $D$29, $D$30 ) )</f>
        <v/>
      </c>
      <c r="J135" s="26" t="str">
        <f t="array" ref="J13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5" s="26" t="str">
        <f t="array" ref="K13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5" s="26" t="str">
        <f t="array" ref="L13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5" s="26" t="str">
        <f t="array" ref="M13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5" s="26" t="str">
        <f t="array" ref="N13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5" s="26" t="str">
        <f t="array" ref="O13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5" s="26" t="str">
        <f t="array" ref="P13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5" s="26" t="str">
        <f t="array" ref="Q13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5" s="26" t="str">
        <f t="array" ref="R13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5" s="26" t="str">
        <f t="array" ref="S13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5" s="26" t="str">
        <f t="array" ref="T13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5" s="26" t="str">
        <f t="array" ref="U13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5" s="26" t="str">
        <f t="array" ref="V13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5" s="26" t="str">
        <f t="array" ref="W13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5" s="26" t="str">
        <f t="array" ref="X13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5" s="26" t="str">
        <f t="array" ref="Y13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5" s="26" t="str">
        <f t="array" ref="Z13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35" s="29"/>
    </row>
  </sheetData>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B1:AT68"/>
  <sheetViews>
    <sheetView topLeftCell="A4" zoomScale="80" zoomScaleNormal="80" workbookViewId="0">
      <selection activeCell="D4" sqref="D4"/>
    </sheetView>
  </sheetViews>
  <sheetFormatPr defaultColWidth="10.90625" defaultRowHeight="14.5" x14ac:dyDescent="0.35"/>
  <cols>
    <col min="2" max="2" width="7.1796875" customWidth="1"/>
    <col min="3" max="3" width="30" customWidth="1"/>
    <col min="4" max="5" width="26.453125" customWidth="1"/>
    <col min="6" max="28" width="20.81640625" customWidth="1"/>
    <col min="30" max="30" width="12.7265625" customWidth="1"/>
  </cols>
  <sheetData>
    <row r="1" spans="3:37" x14ac:dyDescent="0.35">
      <c r="C1" s="7" t="s">
        <v>31</v>
      </c>
    </row>
    <row r="2" spans="3:37" x14ac:dyDescent="0.35">
      <c r="C2" s="22" t="s">
        <v>74</v>
      </c>
      <c r="D2" s="23" t="s">
        <v>257</v>
      </c>
      <c r="E2" s="9" t="str">
        <f>IF(INDEX(co_sectorInfo[Missing SV Group Text],MATCH(input_sector,co_sectorInfo[sector],0))&lt;&gt;"",_xlfn.TEXTJOIN(" ",TRUE,INDEX(co_sectorInfo[Missing SV Group Text],MATCH(input_sector,co_sectorInfo[sector],0)),"not included for",input_sector),"")</f>
        <v>65 and Older not included for Air Quality - Premature Mortality</v>
      </c>
    </row>
    <row r="3" spans="3:37" x14ac:dyDescent="0.35">
      <c r="C3" s="22" t="s">
        <v>35</v>
      </c>
      <c r="D3" s="23" t="s">
        <v>36</v>
      </c>
    </row>
    <row r="4" spans="3:37" x14ac:dyDescent="0.35">
      <c r="C4" s="22" t="s">
        <v>38</v>
      </c>
      <c r="D4" s="23">
        <v>2090</v>
      </c>
      <c r="AK4" s="10"/>
    </row>
    <row r="28" spans="2:8" x14ac:dyDescent="0.35">
      <c r="B28" s="25" t="s">
        <v>41</v>
      </c>
      <c r="C28" s="25" t="s">
        <v>32</v>
      </c>
      <c r="D28" s="24" t="s">
        <v>34</v>
      </c>
      <c r="E28" s="24" t="s">
        <v>35</v>
      </c>
      <c r="F28" s="24" t="s">
        <v>38</v>
      </c>
      <c r="G28" s="24" t="s">
        <v>75</v>
      </c>
      <c r="H28" s="24" t="s">
        <v>76</v>
      </c>
    </row>
    <row r="29" spans="2:8" x14ac:dyDescent="0.35">
      <c r="B29" s="26">
        <f xml:space="preserve"> ROW( risk_table1[[#This Row],[Row]] ) - ROW( risk_table1[[#Headers],[Row]] )</f>
        <v>1</v>
      </c>
      <c r="C29" s="26" t="s">
        <v>29</v>
      </c>
      <c r="D29" s="32" t="str">
        <f t="shared" ref="D29:D32" si="0" xml:space="preserve"> IF( ISBLANK( $D$2 ), "", $D$2 )</f>
        <v>baseline</v>
      </c>
      <c r="E29" s="32" t="str">
        <f t="shared" ref="E29:E32" si="1" xml:space="preserve"> IF( ISBLANK( $D$3 ), "", $D$3 )</f>
        <v>CONUS</v>
      </c>
      <c r="F29" s="26">
        <f t="shared" ref="F29:F32" si="2" xml:space="preserve"> IF( ISBLANK( $D$4 ), "", $D$4 )</f>
        <v>2090</v>
      </c>
      <c r="G29" s="32">
        <f t="array" ref="G29"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0</v>
      </c>
      <c r="H29" s="32">
        <f xml:space="preserve"> IF( OR( risk_table1[[#This Row],[Reference Scenario]] = "", risk_table1[[#This Row],[Region]] = "", risk_table1[[#This Row],[Year]] = "" ), "",IF(risk_table1[[#This Row],[Value]]&gt;=0,-0.1,0.1) )</f>
        <v>-0.1</v>
      </c>
    </row>
    <row r="30" spans="2:8" x14ac:dyDescent="0.35">
      <c r="B30" s="26">
        <f xml:space="preserve"> ROW( risk_table1[[#This Row],[Row]] ) - ROW( risk_table1[[#Headers],[Row]] )</f>
        <v>2</v>
      </c>
      <c r="C30" s="26" t="s">
        <v>27</v>
      </c>
      <c r="D30" s="32" t="str">
        <f t="shared" si="0"/>
        <v>baseline</v>
      </c>
      <c r="E30" s="32" t="str">
        <f t="shared" si="1"/>
        <v>CONUS</v>
      </c>
      <c r="F30" s="26">
        <f t="shared" si="2"/>
        <v>2090</v>
      </c>
      <c r="G30" s="32">
        <f t="array" ref="G30"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0.2696135825285304</v>
      </c>
      <c r="H30" s="32">
        <f xml:space="preserve"> IF( OR( risk_table1[[#This Row],[Reference Scenario]] = "", risk_table1[[#This Row],[Region]] = "", risk_table1[[#This Row],[Year]] = "" ), "",IF(risk_table1[[#This Row],[Value]]&gt;=0,-0.1,0.1) )</f>
        <v>-0.1</v>
      </c>
    </row>
    <row r="31" spans="2:8" x14ac:dyDescent="0.35">
      <c r="B31" s="26">
        <f xml:space="preserve"> ROW( risk_table1[[#This Row],[Row]] ) - ROW( risk_table1[[#Headers],[Row]] )</f>
        <v>3</v>
      </c>
      <c r="C31" s="26" t="s">
        <v>33</v>
      </c>
      <c r="D31" s="32" t="str">
        <f t="shared" si="0"/>
        <v>baseline</v>
      </c>
      <c r="E31" s="32" t="str">
        <f t="shared" si="1"/>
        <v>CONUS</v>
      </c>
      <c r="F31" s="26">
        <f t="shared" si="2"/>
        <v>2090</v>
      </c>
      <c r="G31" s="32">
        <f t="array" ref="G3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0.40369091329476836</v>
      </c>
      <c r="H31" s="32">
        <f xml:space="preserve"> IF( OR( risk_table1[[#This Row],[Reference Scenario]] = "", risk_table1[[#This Row],[Region]] = "", risk_table1[[#This Row],[Year]] = "" ), "",IF(risk_table1[[#This Row],[Value]]&gt;=0,-0.1,0.1) )</f>
        <v>-0.1</v>
      </c>
    </row>
    <row r="32" spans="2:8" x14ac:dyDescent="0.35">
      <c r="B32" s="26">
        <f xml:space="preserve"> ROW( risk_table1[[#This Row],[Row]] ) - ROW( risk_table1[[#Headers],[Row]] )</f>
        <v>4</v>
      </c>
      <c r="C32" s="26" t="s">
        <v>23</v>
      </c>
      <c r="D32" s="32" t="str">
        <f t="shared" si="0"/>
        <v>baseline</v>
      </c>
      <c r="E32" s="32" t="str">
        <f t="shared" si="1"/>
        <v>CONUS</v>
      </c>
      <c r="F32" s="26">
        <f t="shared" si="2"/>
        <v>2090</v>
      </c>
      <c r="G32" s="32">
        <f t="array" ref="G32"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0.26311708886435237</v>
      </c>
      <c r="H32" s="32">
        <f xml:space="preserve"> IF( OR( risk_table1[[#This Row],[Reference Scenario]] = "", risk_table1[[#This Row],[Region]] = "", risk_table1[[#This Row],[Year]] = "" ), "",IF(risk_table1[[#This Row],[Value]]&gt;=0,-0.1,0.1) )</f>
        <v>-0.1</v>
      </c>
    </row>
    <row r="35" spans="2:46" x14ac:dyDescent="0.35">
      <c r="C35" s="5"/>
    </row>
    <row r="36" spans="2:46" x14ac:dyDescent="0.35">
      <c r="B36" s="25" t="s">
        <v>41</v>
      </c>
      <c r="C36" s="25" t="s">
        <v>0</v>
      </c>
      <c r="D36" s="25" t="s">
        <v>67</v>
      </c>
      <c r="E36" s="25" t="s">
        <v>68</v>
      </c>
      <c r="F36" s="25" t="s">
        <v>69</v>
      </c>
      <c r="G36" s="25" t="s">
        <v>70</v>
      </c>
      <c r="H36" s="25" t="s">
        <v>35</v>
      </c>
      <c r="I36" s="25" t="s">
        <v>77</v>
      </c>
      <c r="J36" s="25" t="s">
        <v>71</v>
      </c>
      <c r="K36" s="33" t="s">
        <v>42</v>
      </c>
      <c r="L36" s="33" t="s">
        <v>43</v>
      </c>
      <c r="M36" s="33" t="s">
        <v>44</v>
      </c>
      <c r="N36" s="33" t="s">
        <v>45</v>
      </c>
      <c r="O36" s="33" t="s">
        <v>46</v>
      </c>
      <c r="P36" s="33" t="s">
        <v>47</v>
      </c>
      <c r="Q36" s="33" t="s">
        <v>48</v>
      </c>
      <c r="R36" s="33" t="s">
        <v>49</v>
      </c>
      <c r="S36" s="33" t="s">
        <v>39</v>
      </c>
      <c r="T36" s="33" t="s">
        <v>50</v>
      </c>
      <c r="U36" s="33" t="s">
        <v>51</v>
      </c>
      <c r="V36" s="33" t="s">
        <v>52</v>
      </c>
      <c r="W36" s="33" t="s">
        <v>53</v>
      </c>
      <c r="X36" s="33" t="s">
        <v>54</v>
      </c>
      <c r="Y36" s="33" t="s">
        <v>55</v>
      </c>
      <c r="Z36" s="33" t="s">
        <v>56</v>
      </c>
      <c r="AA36" s="33" t="s">
        <v>57</v>
      </c>
    </row>
    <row r="37" spans="2:46" x14ac:dyDescent="0.35">
      <c r="B37" s="26">
        <f t="array" ref="B37">ROW(risk_mainTable[[#This Row],[Row]]) - ROW(risk_mainTable[#Headers])</f>
        <v>1</v>
      </c>
      <c r="C37" s="26" t="str">
        <f t="shared" ref="C37:C52" si="3" xml:space="preserve"> mv_sector</f>
        <v>Air Quality - Premature Mortality</v>
      </c>
      <c r="D37" s="26" t="s">
        <v>23</v>
      </c>
      <c r="E37" s="26" t="str">
        <f>INDEX(SV_Categories[svGroupType],MATCH(risk_mainTable[[#This Row],[SV Category]],SV_Categories[svGroupLabel],0))</f>
        <v>sv_lowIncome</v>
      </c>
      <c r="F37" s="26" t="str">
        <f t="array" ref="F3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sv_plus65</v>
      </c>
      <c r="G37" s="26" t="s">
        <v>72</v>
      </c>
      <c r="H37" s="26" t="str">
        <f t="shared" ref="H37:H68" si="4" xml:space="preserve"> IF( ISBLANK( $D$3 ), "", $D$3 )</f>
        <v>CONUS</v>
      </c>
      <c r="I37" s="26">
        <f xml:space="preserve"> IF( risk_mainTable[[#This Row],[Sector]] = "", "",  INDEX(co_sectorInfo[rateUnit],MATCH(risk_mainTable[[#This Row],[Sector]],co_sectorInfo[sector],0)) )</f>
        <v>100000</v>
      </c>
      <c r="J37" s="26" t="str">
        <f>'Control Panel'!$C$36</f>
        <v>baseline</v>
      </c>
      <c r="K37" s="34">
        <f t="array" ref="K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0.22650372463315849</v>
      </c>
      <c r="L37" s="34">
        <f t="array" ref="L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0.22694740593359475</v>
      </c>
      <c r="M37" s="34">
        <f t="array" ref="M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0.22729646612396204</v>
      </c>
      <c r="N37" s="34">
        <f t="array" ref="N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0.22755557680791472</v>
      </c>
      <c r="O37" s="34">
        <f t="array" ref="O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0.22778481544342322</v>
      </c>
      <c r="P37" s="34">
        <f t="array" ref="P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0.25770128803245362</v>
      </c>
      <c r="Q37" s="34">
        <f t="array" ref="Q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0.27905094985231815</v>
      </c>
      <c r="R37" s="34">
        <f t="array" ref="R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0.2769174021251275</v>
      </c>
      <c r="S37" s="34">
        <f t="array" ref="S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0.2753589346226899</v>
      </c>
      <c r="T37" s="34">
        <f t="array" ref="T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0.27582944745642868</v>
      </c>
      <c r="U37" s="34">
        <f t="array" ref="U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0.28317987137911005</v>
      </c>
      <c r="V37" s="34">
        <f t="array" ref="V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0.2862277896354577</v>
      </c>
      <c r="W37" s="34">
        <f t="array" ref="W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0.29250104184128367</v>
      </c>
      <c r="X37" s="34">
        <f t="array" ref="X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0.28669552035713686</v>
      </c>
      <c r="Y37" s="34">
        <f t="array" ref="Y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0.28091329533802112</v>
      </c>
      <c r="Z37" s="34">
        <f t="array" ref="Z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0.2712741099469349</v>
      </c>
      <c r="AA37" s="34">
        <f t="array" ref="AA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0.26311708886435237</v>
      </c>
    </row>
    <row r="38" spans="2:46" x14ac:dyDescent="0.35">
      <c r="B38" s="26">
        <f t="array" ref="B38">ROW(risk_mainTable[[#This Row],[Row]]) - ROW(risk_mainTable[#Headers])</f>
        <v>2</v>
      </c>
      <c r="C38" s="26" t="str">
        <f t="shared" si="3"/>
        <v>Air Quality - Premature Mortality</v>
      </c>
      <c r="D38" s="26" t="s">
        <v>23</v>
      </c>
      <c r="E38" s="26" t="str">
        <f>INDEX(SV_Categories[svGroupType],MATCH(risk_mainTable[[#This Row],[SV Category]],SV_Categories[svGroupLabel],0))</f>
        <v>sv_lowIncome</v>
      </c>
      <c r="F38" s="26" t="str">
        <f t="array" ref="F3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sv_plus65</v>
      </c>
      <c r="G38" s="26" t="s">
        <v>72</v>
      </c>
      <c r="H38" s="26" t="str">
        <f t="shared" si="4"/>
        <v>CONUS</v>
      </c>
      <c r="I38" s="26">
        <f xml:space="preserve"> IF( risk_mainTable[[#This Row],[Sector]] = "", "",  INDEX(co_sectorInfo[rateUnit],MATCH(risk_mainTable[[#This Row],[Sector]],co_sectorInfo[sector],0)) )</f>
        <v>100000</v>
      </c>
      <c r="J38" s="26" t="str">
        <f>'Control Panel'!$C$37</f>
        <v/>
      </c>
      <c r="K38" s="34" t="str">
        <f t="array" ref="K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8" s="34" t="str">
        <f t="array" ref="L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8" s="34" t="str">
        <f t="array" ref="M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8" s="34" t="str">
        <f t="array" ref="N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8" s="34" t="str">
        <f t="array" ref="O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8" s="34" t="str">
        <f t="array" ref="P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8" s="34" t="str">
        <f t="array" ref="Q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8" s="34" t="str">
        <f t="array" ref="R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8" s="34" t="str">
        <f t="array" ref="S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8" s="34" t="str">
        <f t="array" ref="T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8" s="34" t="str">
        <f t="array" ref="U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8" s="34" t="str">
        <f t="array" ref="V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8" s="34" t="str">
        <f t="array" ref="W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8" s="34" t="str">
        <f t="array" ref="X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8" s="34" t="str">
        <f t="array" ref="Y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8" s="34" t="str">
        <f t="array" ref="Z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8" s="34" t="str">
        <f t="array" ref="AA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9" spans="2:46" x14ac:dyDescent="0.35">
      <c r="B39" s="26">
        <f t="array" ref="B39">ROW(risk_mainTable[[#This Row],[Row]]) - ROW(risk_mainTable[#Headers])</f>
        <v>3</v>
      </c>
      <c r="C39" s="26" t="str">
        <f t="shared" si="3"/>
        <v>Air Quality - Premature Mortality</v>
      </c>
      <c r="D39" s="26" t="s">
        <v>23</v>
      </c>
      <c r="E39" s="26" t="str">
        <f>INDEX(SV_Categories[svGroupType],MATCH(risk_mainTable[[#This Row],[SV Category]],SV_Categories[svGroupLabel],0))</f>
        <v>sv_lowIncome</v>
      </c>
      <c r="F39" s="26" t="str">
        <f t="array" ref="F3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sv_plus65</v>
      </c>
      <c r="G39" s="26" t="s">
        <v>72</v>
      </c>
      <c r="H39" s="26" t="str">
        <f t="shared" si="4"/>
        <v>CONUS</v>
      </c>
      <c r="I39" s="26">
        <f xml:space="preserve"> IF( risk_mainTable[[#This Row],[Sector]] = "", "",  INDEX(co_sectorInfo[rateUnit],MATCH(risk_mainTable[[#This Row],[Sector]],co_sectorInfo[sector],0)) )</f>
        <v>100000</v>
      </c>
      <c r="J39" s="26" t="str">
        <f>'Control Panel'!$C$38</f>
        <v/>
      </c>
      <c r="K39" s="34" t="str">
        <f t="array" ref="K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9" s="34" t="str">
        <f t="array" ref="L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9" s="34" t="str">
        <f t="array" ref="M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9" s="34" t="str">
        <f t="array" ref="N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9" s="34" t="str">
        <f t="array" ref="O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9" s="34" t="str">
        <f t="array" ref="P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9" s="34" t="str">
        <f t="array" ref="Q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9" s="34" t="str">
        <f t="array" ref="R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9" s="34" t="str">
        <f t="array" ref="S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9" s="34" t="str">
        <f t="array" ref="T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9" s="34" t="str">
        <f t="array" ref="U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9" s="34" t="str">
        <f t="array" ref="V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9" s="34" t="str">
        <f t="array" ref="W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9" s="34" t="str">
        <f t="array" ref="X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9" s="34" t="str">
        <f t="array" ref="Y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9" s="34" t="str">
        <f t="array" ref="Z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9" s="34" t="str">
        <f t="array" ref="AA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D39" s="11"/>
      <c r="AE39" s="11"/>
      <c r="AF39" s="11"/>
      <c r="AG39" s="11"/>
      <c r="AH39" s="11"/>
      <c r="AI39" s="11"/>
      <c r="AJ39" s="11"/>
      <c r="AK39" s="11"/>
      <c r="AL39" s="11"/>
      <c r="AM39" s="11"/>
      <c r="AN39" s="11"/>
      <c r="AO39" s="11"/>
      <c r="AP39" s="11"/>
      <c r="AQ39" s="11"/>
      <c r="AR39" s="11"/>
      <c r="AS39" s="11"/>
      <c r="AT39" s="11"/>
    </row>
    <row r="40" spans="2:46" x14ac:dyDescent="0.35">
      <c r="B40" s="26">
        <f t="array" ref="B40">ROW(risk_mainTable[[#This Row],[Row]]) - ROW(risk_mainTable[#Headers])</f>
        <v>4</v>
      </c>
      <c r="C40" s="26" t="str">
        <f t="shared" si="3"/>
        <v>Air Quality - Premature Mortality</v>
      </c>
      <c r="D40" s="26" t="s">
        <v>23</v>
      </c>
      <c r="E40" s="26" t="str">
        <f>INDEX(SV_Categories[svGroupType],MATCH(risk_mainTable[[#This Row],[SV Category]],SV_Categories[svGroupLabel],0))</f>
        <v>sv_lowIncome</v>
      </c>
      <c r="F40" s="26" t="str">
        <f t="array" ref="F4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sv_plus65</v>
      </c>
      <c r="G40" s="26" t="s">
        <v>72</v>
      </c>
      <c r="H40" s="26" t="str">
        <f t="shared" si="4"/>
        <v>CONUS</v>
      </c>
      <c r="I40" s="26">
        <f xml:space="preserve"> IF( risk_mainTable[[#This Row],[Sector]] = "", "",  INDEX(co_sectorInfo[rateUnit],MATCH(risk_mainTable[[#This Row],[Sector]],co_sectorInfo[sector],0)) )</f>
        <v>100000</v>
      </c>
      <c r="J40" s="26" t="str">
        <f>'Control Panel'!$C$39</f>
        <v/>
      </c>
      <c r="K40" s="34" t="str">
        <f t="array" ref="K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0" s="34" t="str">
        <f t="array" ref="L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0" s="34" t="str">
        <f t="array" ref="M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0" s="34" t="str">
        <f t="array" ref="N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0" s="34" t="str">
        <f t="array" ref="O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0" s="34" t="str">
        <f t="array" ref="P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0" s="34" t="str">
        <f t="array" ref="Q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0" s="34" t="str">
        <f t="array" ref="R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0" s="34" t="str">
        <f t="array" ref="S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0" s="34" t="str">
        <f t="array" ref="T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0" s="34" t="str">
        <f t="array" ref="U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0" s="34" t="str">
        <f t="array" ref="V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0" s="34" t="str">
        <f t="array" ref="W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0" s="34" t="str">
        <f t="array" ref="X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0" s="34" t="str">
        <f t="array" ref="Y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0" s="34" t="str">
        <f t="array" ref="Z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0" s="34" t="str">
        <f t="array" ref="AA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F40" s="11"/>
      <c r="AG40" s="11"/>
      <c r="AH40" s="11"/>
      <c r="AI40" s="11"/>
      <c r="AJ40" s="11"/>
      <c r="AK40" s="11"/>
      <c r="AL40" s="11"/>
      <c r="AM40" s="11"/>
      <c r="AN40" s="11"/>
      <c r="AO40" s="11"/>
      <c r="AP40" s="11"/>
      <c r="AQ40" s="11"/>
      <c r="AR40" s="11"/>
      <c r="AS40" s="11"/>
      <c r="AT40" s="11"/>
    </row>
    <row r="41" spans="2:46" x14ac:dyDescent="0.35">
      <c r="B41" s="26">
        <f t="array" ref="B41">ROW(risk_mainTable[[#This Row],[Row]]) - ROW(risk_mainTable[#Headers])</f>
        <v>5</v>
      </c>
      <c r="C41" s="26" t="str">
        <f t="shared" si="3"/>
        <v>Air Quality - Premature Mortality</v>
      </c>
      <c r="D41" s="26" t="s">
        <v>33</v>
      </c>
      <c r="E41" s="26" t="str">
        <f>INDEX(SV_Categories[svGroupType],MATCH(risk_mainTable[[#This Row],[SV Category]],SV_Categories[svGroupLabel],0))</f>
        <v>sv_minority</v>
      </c>
      <c r="F41" s="26" t="str">
        <f t="array" ref="F4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sv_plus65</v>
      </c>
      <c r="G41" s="26" t="s">
        <v>72</v>
      </c>
      <c r="H41" s="26" t="str">
        <f t="shared" si="4"/>
        <v>CONUS</v>
      </c>
      <c r="I41" s="26">
        <f xml:space="preserve"> IF( risk_mainTable[[#This Row],[Sector]] = "", "",  INDEX(co_sectorInfo[rateUnit],MATCH(risk_mainTable[[#This Row],[Sector]],co_sectorInfo[sector],0)) )</f>
        <v>100000</v>
      </c>
      <c r="J41" s="26" t="str">
        <f>'Control Panel'!$C$36</f>
        <v>baseline</v>
      </c>
      <c r="K41" s="34">
        <f t="array" ref="K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0.35409895686132398</v>
      </c>
      <c r="L41" s="34">
        <f t="array" ref="L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0.34992638651619501</v>
      </c>
      <c r="M41" s="34">
        <f t="array" ref="M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0.3464253039603602</v>
      </c>
      <c r="N41" s="34">
        <f t="array" ref="N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0.34358929529743354</v>
      </c>
      <c r="O41" s="34">
        <f t="array" ref="O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0.34119296706047031</v>
      </c>
      <c r="P41" s="34">
        <f t="array" ref="P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0.39095146688674243</v>
      </c>
      <c r="Q41" s="34">
        <f t="array" ref="Q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0.40812168686282035</v>
      </c>
      <c r="R41" s="34">
        <f t="array" ref="R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0.40047581261569998</v>
      </c>
      <c r="S41" s="34">
        <f t="array" ref="S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0.39494450846011109</v>
      </c>
      <c r="T41" s="34">
        <f t="array" ref="T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0.39081209491013125</v>
      </c>
      <c r="U41" s="34">
        <f t="array" ref="U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0.39433544468675863</v>
      </c>
      <c r="V41" s="34">
        <f t="array" ref="V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0.39961924425217821</v>
      </c>
      <c r="W41" s="34">
        <f t="array" ref="W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0.4205111329208906</v>
      </c>
      <c r="X41" s="34">
        <f t="array" ref="X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0.41157761267348025</v>
      </c>
      <c r="Y41" s="34">
        <f t="array" ref="Y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0.40419637043997025</v>
      </c>
      <c r="Z41" s="34">
        <f t="array" ref="Z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0.40185650052955801</v>
      </c>
      <c r="AA41" s="34">
        <f t="array" ref="AA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0.40369091329476836</v>
      </c>
    </row>
    <row r="42" spans="2:46" x14ac:dyDescent="0.35">
      <c r="B42" s="26">
        <f t="array" ref="B42">ROW(risk_mainTable[[#This Row],[Row]]) - ROW(risk_mainTable[#Headers])</f>
        <v>6</v>
      </c>
      <c r="C42" s="26" t="str">
        <f t="shared" si="3"/>
        <v>Air Quality - Premature Mortality</v>
      </c>
      <c r="D42" s="26" t="s">
        <v>33</v>
      </c>
      <c r="E42" s="26" t="str">
        <f>INDEX(SV_Categories[svGroupType],MATCH(risk_mainTable[[#This Row],[SV Category]],SV_Categories[svGroupLabel],0))</f>
        <v>sv_minority</v>
      </c>
      <c r="F42" s="26" t="str">
        <f t="array" ref="F4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sv_plus65</v>
      </c>
      <c r="G42" s="26" t="s">
        <v>72</v>
      </c>
      <c r="H42" s="26" t="str">
        <f t="shared" si="4"/>
        <v>CONUS</v>
      </c>
      <c r="I42" s="26">
        <f xml:space="preserve"> IF( risk_mainTable[[#This Row],[Sector]] = "", "",  INDEX(co_sectorInfo[rateUnit],MATCH(risk_mainTable[[#This Row],[Sector]],co_sectorInfo[sector],0)) )</f>
        <v>100000</v>
      </c>
      <c r="J42" s="26" t="str">
        <f>'Control Panel'!$C$37</f>
        <v/>
      </c>
      <c r="K42" s="34" t="str">
        <f t="array" ref="K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2" s="34" t="str">
        <f t="array" ref="L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2" s="34" t="str">
        <f t="array" ref="M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2" s="34" t="str">
        <f t="array" ref="N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2" s="34" t="str">
        <f t="array" ref="O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2" s="34" t="str">
        <f t="array" ref="P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2" s="34" t="str">
        <f t="array" ref="Q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2" s="34" t="str">
        <f t="array" ref="R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2" s="34" t="str">
        <f t="array" ref="S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2" s="34" t="str">
        <f t="array" ref="T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2" s="34" t="str">
        <f t="array" ref="U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2" s="34" t="str">
        <f t="array" ref="V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2" s="34" t="str">
        <f t="array" ref="W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2" s="34" t="str">
        <f t="array" ref="X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2" s="34" t="str">
        <f t="array" ref="Y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2" s="34" t="str">
        <f t="array" ref="Z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2" s="34" t="str">
        <f t="array" ref="AA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3" spans="2:46" x14ac:dyDescent="0.35">
      <c r="B43" s="26">
        <f t="array" ref="B43">ROW(risk_mainTable[[#This Row],[Row]]) - ROW(risk_mainTable[#Headers])</f>
        <v>7</v>
      </c>
      <c r="C43" s="26" t="str">
        <f t="shared" si="3"/>
        <v>Air Quality - Premature Mortality</v>
      </c>
      <c r="D43" s="26" t="s">
        <v>33</v>
      </c>
      <c r="E43" s="26" t="str">
        <f>INDEX(SV_Categories[svGroupType],MATCH(risk_mainTable[[#This Row],[SV Category]],SV_Categories[svGroupLabel],0))</f>
        <v>sv_minority</v>
      </c>
      <c r="F43" s="26" t="str">
        <f t="array" ref="F4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sv_plus65</v>
      </c>
      <c r="G43" s="26" t="s">
        <v>72</v>
      </c>
      <c r="H43" s="26" t="str">
        <f t="shared" si="4"/>
        <v>CONUS</v>
      </c>
      <c r="I43" s="26">
        <f xml:space="preserve"> IF( risk_mainTable[[#This Row],[Sector]] = "", "",  INDEX(co_sectorInfo[rateUnit],MATCH(risk_mainTable[[#This Row],[Sector]],co_sectorInfo[sector],0)) )</f>
        <v>100000</v>
      </c>
      <c r="J43" s="26" t="str">
        <f>'Control Panel'!$C$38</f>
        <v/>
      </c>
      <c r="K43" s="34" t="str">
        <f t="array" ref="K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3" s="34" t="str">
        <f t="array" ref="L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3" s="34" t="str">
        <f t="array" ref="M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3" s="34" t="str">
        <f t="array" ref="N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3" s="34" t="str">
        <f t="array" ref="O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3" s="34" t="str">
        <f t="array" ref="P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3" s="34" t="str">
        <f t="array" ref="Q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3" s="34" t="str">
        <f t="array" ref="R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3" s="34" t="str">
        <f t="array" ref="S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3" s="34" t="str">
        <f t="array" ref="T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3" s="34" t="str">
        <f t="array" ref="U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3" s="34" t="str">
        <f t="array" ref="V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3" s="34" t="str">
        <f t="array" ref="W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3" s="34" t="str">
        <f t="array" ref="X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3" s="34" t="str">
        <f t="array" ref="Y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3" s="34" t="str">
        <f t="array" ref="Z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3" s="34" t="str">
        <f t="array" ref="AA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4" spans="2:46" x14ac:dyDescent="0.35">
      <c r="B44" s="26">
        <f t="array" ref="B44">ROW(risk_mainTable[[#This Row],[Row]]) - ROW(risk_mainTable[#Headers])</f>
        <v>8</v>
      </c>
      <c r="C44" s="26" t="str">
        <f t="shared" si="3"/>
        <v>Air Quality - Premature Mortality</v>
      </c>
      <c r="D44" s="26" t="s">
        <v>33</v>
      </c>
      <c r="E44" s="26" t="str">
        <f>INDEX(SV_Categories[svGroupType],MATCH(risk_mainTable[[#This Row],[SV Category]],SV_Categories[svGroupLabel],0))</f>
        <v>sv_minority</v>
      </c>
      <c r="F44" s="26" t="str">
        <f t="array" ref="F4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sv_plus65</v>
      </c>
      <c r="G44" s="26" t="s">
        <v>72</v>
      </c>
      <c r="H44" s="26" t="str">
        <f t="shared" si="4"/>
        <v>CONUS</v>
      </c>
      <c r="I44" s="26">
        <f xml:space="preserve"> IF( risk_mainTable[[#This Row],[Sector]] = "", "",  INDEX(co_sectorInfo[rateUnit],MATCH(risk_mainTable[[#This Row],[Sector]],co_sectorInfo[sector],0)) )</f>
        <v>100000</v>
      </c>
      <c r="J44" s="26" t="str">
        <f>'Control Panel'!$C$39</f>
        <v/>
      </c>
      <c r="K44" s="34" t="str">
        <f t="array" ref="K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4" s="34" t="str">
        <f t="array" ref="L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4" s="34" t="str">
        <f t="array" ref="M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4" s="34" t="str">
        <f t="array" ref="N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4" s="34" t="str">
        <f t="array" ref="O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4" s="34" t="str">
        <f t="array" ref="P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4" s="34" t="str">
        <f t="array" ref="Q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4" s="34" t="str">
        <f t="array" ref="R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4" s="34" t="str">
        <f t="array" ref="S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4" s="34" t="str">
        <f t="array" ref="T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4" s="34" t="str">
        <f t="array" ref="U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4" s="34" t="str">
        <f t="array" ref="V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4" s="34" t="str">
        <f t="array" ref="W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4" s="34" t="str">
        <f t="array" ref="X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4" s="34" t="str">
        <f t="array" ref="Y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4" s="34" t="str">
        <f t="array" ref="Z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4" s="34" t="str">
        <f t="array" ref="AA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5" spans="2:46" x14ac:dyDescent="0.35">
      <c r="B45" s="26">
        <f t="array" ref="B45">ROW(risk_mainTable[[#This Row],[Row]]) - ROW(risk_mainTable[#Headers])</f>
        <v>9</v>
      </c>
      <c r="C45" s="26" t="str">
        <f t="shared" si="3"/>
        <v>Air Quality - Premature Mortality</v>
      </c>
      <c r="D45" s="26" t="s">
        <v>27</v>
      </c>
      <c r="E45" s="26" t="str">
        <f>INDEX(SV_Categories[svGroupType],MATCH(risk_mainTable[[#This Row],[SV Category]],SV_Categories[svGroupLabel],0))</f>
        <v>sv_noHS</v>
      </c>
      <c r="F45" s="26" t="str">
        <f t="array" ref="F4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sv_plus65</v>
      </c>
      <c r="G45" s="26" t="s">
        <v>72</v>
      </c>
      <c r="H45" s="26" t="str">
        <f t="shared" si="4"/>
        <v>CONUS</v>
      </c>
      <c r="I45" s="26">
        <f xml:space="preserve"> IF( risk_mainTable[[#This Row],[Sector]] = "", "",  INDEX(co_sectorInfo[rateUnit],MATCH(risk_mainTable[[#This Row],[Sector]],co_sectorInfo[sector],0)) )</f>
        <v>100000</v>
      </c>
      <c r="J45" s="26" t="str">
        <f>'Control Panel'!$C$36</f>
        <v>baseline</v>
      </c>
      <c r="K45" s="34">
        <f t="array" ref="K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0.21492820698359094</v>
      </c>
      <c r="L45" s="34">
        <f t="array" ref="L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0.2134119551434619</v>
      </c>
      <c r="M45" s="34">
        <f t="array" ref="M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0.21192989844118704</v>
      </c>
      <c r="N45" s="34">
        <f t="array" ref="N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0.21067196829676194</v>
      </c>
      <c r="O45" s="34">
        <f t="array" ref="O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0.20956414720710415</v>
      </c>
      <c r="P45" s="34">
        <f t="array" ref="P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0.23288466965513965</v>
      </c>
      <c r="Q45" s="34">
        <f t="array" ref="Q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0.24506015685833371</v>
      </c>
      <c r="R45" s="34">
        <f t="array" ref="R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0.24004308368381233</v>
      </c>
      <c r="S45" s="34">
        <f t="array" ref="S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0.23527828478493618</v>
      </c>
      <c r="T45" s="34">
        <f t="array" ref="T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0.23580715127560503</v>
      </c>
      <c r="U45" s="34">
        <f t="array" ref="U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0.24357656782552883</v>
      </c>
      <c r="V45" s="34">
        <f t="array" ref="V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0.25097181984381201</v>
      </c>
      <c r="W45" s="34">
        <f t="array" ref="W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0.27667161127890472</v>
      </c>
      <c r="X45" s="34">
        <f t="array" ref="X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0.27659155441056726</v>
      </c>
      <c r="Y45" s="34">
        <f t="array" ref="Y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0.27625484489657892</v>
      </c>
      <c r="Z45" s="34">
        <f t="array" ref="Z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0.27180852114326748</v>
      </c>
      <c r="AA45" s="34">
        <f t="array" ref="AA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0.2696135825285304</v>
      </c>
    </row>
    <row r="46" spans="2:46" x14ac:dyDescent="0.35">
      <c r="B46" s="26">
        <f t="array" ref="B46">ROW(risk_mainTable[[#This Row],[Row]]) - ROW(risk_mainTable[#Headers])</f>
        <v>10</v>
      </c>
      <c r="C46" s="26" t="str">
        <f t="shared" si="3"/>
        <v>Air Quality - Premature Mortality</v>
      </c>
      <c r="D46" s="26" t="s">
        <v>27</v>
      </c>
      <c r="E46" s="26" t="str">
        <f>INDEX(SV_Categories[svGroupType],MATCH(risk_mainTable[[#This Row],[SV Category]],SV_Categories[svGroupLabel],0))</f>
        <v>sv_noHS</v>
      </c>
      <c r="F46" s="26" t="str">
        <f t="array" ref="F4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sv_plus65</v>
      </c>
      <c r="G46" s="26" t="s">
        <v>72</v>
      </c>
      <c r="H46" s="26" t="str">
        <f t="shared" si="4"/>
        <v>CONUS</v>
      </c>
      <c r="I46" s="26">
        <f xml:space="preserve"> IF( risk_mainTable[[#This Row],[Sector]] = "", "",  INDEX(co_sectorInfo[rateUnit],MATCH(risk_mainTable[[#This Row],[Sector]],co_sectorInfo[sector],0)) )</f>
        <v>100000</v>
      </c>
      <c r="J46" s="26" t="str">
        <f>'Control Panel'!$C$37</f>
        <v/>
      </c>
      <c r="K46" s="34" t="str">
        <f t="array" ref="K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6" s="34" t="str">
        <f t="array" ref="L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6" s="34" t="str">
        <f t="array" ref="M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6" s="34" t="str">
        <f t="array" ref="N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6" s="34" t="str">
        <f t="array" ref="O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6" s="34" t="str">
        <f t="array" ref="P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6" s="34" t="str">
        <f t="array" ref="Q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6" s="34" t="str">
        <f t="array" ref="R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6" s="34" t="str">
        <f t="array" ref="S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6" s="34" t="str">
        <f t="array" ref="T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6" s="34" t="str">
        <f t="array" ref="U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6" s="34" t="str">
        <f t="array" ref="V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6" s="34" t="str">
        <f t="array" ref="W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6" s="34" t="str">
        <f t="array" ref="X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6" s="34" t="str">
        <f t="array" ref="Y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6" s="34" t="str">
        <f t="array" ref="Z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6" s="34" t="str">
        <f t="array" ref="AA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7" spans="2:46" x14ac:dyDescent="0.35">
      <c r="B47" s="26">
        <f t="array" ref="B47">ROW(risk_mainTable[[#This Row],[Row]]) - ROW(risk_mainTable[#Headers])</f>
        <v>11</v>
      </c>
      <c r="C47" s="26" t="str">
        <f t="shared" si="3"/>
        <v>Air Quality - Premature Mortality</v>
      </c>
      <c r="D47" s="26" t="s">
        <v>27</v>
      </c>
      <c r="E47" s="26" t="str">
        <f>INDEX(SV_Categories[svGroupType],MATCH(risk_mainTable[[#This Row],[SV Category]],SV_Categories[svGroupLabel],0))</f>
        <v>sv_noHS</v>
      </c>
      <c r="F47" s="26" t="str">
        <f t="array" ref="F4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sv_plus65</v>
      </c>
      <c r="G47" s="26" t="s">
        <v>72</v>
      </c>
      <c r="H47" s="26" t="str">
        <f t="shared" si="4"/>
        <v>CONUS</v>
      </c>
      <c r="I47" s="26">
        <f xml:space="preserve"> IF( risk_mainTable[[#This Row],[Sector]] = "", "",  INDEX(co_sectorInfo[rateUnit],MATCH(risk_mainTable[[#This Row],[Sector]],co_sectorInfo[sector],0)) )</f>
        <v>100000</v>
      </c>
      <c r="J47" s="26" t="str">
        <f>'Control Panel'!$C$38</f>
        <v/>
      </c>
      <c r="K47" s="34" t="str">
        <f t="array" ref="K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7" s="34" t="str">
        <f t="array" ref="L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7" s="34" t="str">
        <f t="array" ref="M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7" s="34" t="str">
        <f t="array" ref="N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7" s="34" t="str">
        <f t="array" ref="O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7" s="34" t="str">
        <f t="array" ref="P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7" s="34" t="str">
        <f t="array" ref="Q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7" s="34" t="str">
        <f t="array" ref="R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7" s="34" t="str">
        <f t="array" ref="S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7" s="34" t="str">
        <f t="array" ref="T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7" s="34" t="str">
        <f t="array" ref="U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7" s="34" t="str">
        <f t="array" ref="V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7" s="34" t="str">
        <f t="array" ref="W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7" s="34" t="str">
        <f t="array" ref="X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7" s="34" t="str">
        <f t="array" ref="Y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7" s="34" t="str">
        <f t="array" ref="Z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7" s="34" t="str">
        <f t="array" ref="AA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8" spans="2:46" x14ac:dyDescent="0.35">
      <c r="B48" s="26">
        <f t="array" ref="B48">ROW(risk_mainTable[[#This Row],[Row]]) - ROW(risk_mainTable[#Headers])</f>
        <v>12</v>
      </c>
      <c r="C48" s="26" t="str">
        <f t="shared" si="3"/>
        <v>Air Quality - Premature Mortality</v>
      </c>
      <c r="D48" s="26" t="s">
        <v>27</v>
      </c>
      <c r="E48" s="26" t="str">
        <f>INDEX(SV_Categories[svGroupType],MATCH(risk_mainTable[[#This Row],[SV Category]],SV_Categories[svGroupLabel],0))</f>
        <v>sv_noHS</v>
      </c>
      <c r="F48" s="26" t="str">
        <f t="array" ref="F4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sv_plus65</v>
      </c>
      <c r="G48" s="26" t="s">
        <v>72</v>
      </c>
      <c r="H48" s="26" t="str">
        <f t="shared" si="4"/>
        <v>CONUS</v>
      </c>
      <c r="I48" s="26">
        <f xml:space="preserve"> IF( risk_mainTable[[#This Row],[Sector]] = "", "",  INDEX(co_sectorInfo[rateUnit],MATCH(risk_mainTable[[#This Row],[Sector]],co_sectorInfo[sector],0)) )</f>
        <v>100000</v>
      </c>
      <c r="J48" s="26" t="str">
        <f>'Control Panel'!$C$39</f>
        <v/>
      </c>
      <c r="K48" s="34" t="str">
        <f t="array" ref="K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8" s="34" t="str">
        <f t="array" ref="L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8" s="34" t="str">
        <f t="array" ref="M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8" s="34" t="str">
        <f t="array" ref="N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8" s="34" t="str">
        <f t="array" ref="O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8" s="34" t="str">
        <f t="array" ref="P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8" s="34" t="str">
        <f t="array" ref="Q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8" s="34" t="str">
        <f t="array" ref="R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8" s="34" t="str">
        <f t="array" ref="S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8" s="34" t="str">
        <f t="array" ref="T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8" s="34" t="str">
        <f t="array" ref="U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8" s="34" t="str">
        <f t="array" ref="V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8" s="34" t="str">
        <f t="array" ref="W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8" s="34" t="str">
        <f t="array" ref="X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8" s="34" t="str">
        <f t="array" ref="Y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8" s="34" t="str">
        <f t="array" ref="Z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8" s="34" t="str">
        <f t="array" ref="AA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9" spans="2:27" x14ac:dyDescent="0.35">
      <c r="B49" s="26">
        <f t="array" ref="B49">ROW(risk_mainTable[[#This Row],[Row]]) - ROW(risk_mainTable[#Headers])</f>
        <v>13</v>
      </c>
      <c r="C49" s="26" t="str">
        <f t="shared" si="3"/>
        <v>Air Quality - Premature Mortality</v>
      </c>
      <c r="D49" s="26" t="s">
        <v>29</v>
      </c>
      <c r="E49" s="26" t="str">
        <f>INDEX(SV_Categories[svGroupType],MATCH(risk_mainTable[[#This Row],[SV Category]],SV_Categories[svGroupLabel],0))</f>
        <v>sv_plus65</v>
      </c>
      <c r="F49" s="26" t="str">
        <f t="array" ref="F4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9" s="26" t="s">
        <v>72</v>
      </c>
      <c r="H49" s="26" t="str">
        <f t="shared" si="4"/>
        <v>CONUS</v>
      </c>
      <c r="I49" s="26">
        <f xml:space="preserve"> IF( risk_mainTable[[#This Row],[Sector]] = "", "",  INDEX(co_sectorInfo[rateUnit],MATCH(risk_mainTable[[#This Row],[Sector]],co_sectorInfo[sector],0)) )</f>
        <v>100000</v>
      </c>
      <c r="J49" s="26" t="str">
        <f>'Control Panel'!$C$36</f>
        <v>baseline</v>
      </c>
      <c r="K49" s="34" t="str">
        <f t="array" ref="K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9" s="34" t="str">
        <f t="array" ref="L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9" s="34" t="str">
        <f t="array" ref="M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9" s="34" t="str">
        <f t="array" ref="N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9" s="34" t="str">
        <f t="array" ref="O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9" s="34" t="str">
        <f t="array" ref="P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9" s="34" t="str">
        <f t="array" ref="Q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9" s="34" t="str">
        <f t="array" ref="R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9" s="34" t="str">
        <f t="array" ref="S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9" s="34" t="str">
        <f t="array" ref="T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9" s="34" t="str">
        <f t="array" ref="U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9" s="34" t="str">
        <f t="array" ref="V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9" s="34" t="str">
        <f t="array" ref="W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9" s="34" t="str">
        <f t="array" ref="X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9" s="34" t="str">
        <f t="array" ref="Y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9" s="34" t="str">
        <f t="array" ref="Z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9" s="34" t="str">
        <f t="array" ref="AA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0" spans="2:27" x14ac:dyDescent="0.35">
      <c r="B50" s="26">
        <f t="array" ref="B50">ROW(risk_mainTable[[#This Row],[Row]]) - ROW(risk_mainTable[#Headers])</f>
        <v>14</v>
      </c>
      <c r="C50" s="26" t="str">
        <f t="shared" si="3"/>
        <v>Air Quality - Premature Mortality</v>
      </c>
      <c r="D50" s="26" t="s">
        <v>29</v>
      </c>
      <c r="E50" s="26" t="str">
        <f>INDEX(SV_Categories[svGroupType],MATCH(risk_mainTable[[#This Row],[SV Category]],SV_Categories[svGroupLabel],0))</f>
        <v>sv_plus65</v>
      </c>
      <c r="F50" s="26" t="str">
        <f t="array" ref="F5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0" s="26" t="s">
        <v>72</v>
      </c>
      <c r="H50" s="26" t="str">
        <f t="shared" si="4"/>
        <v>CONUS</v>
      </c>
      <c r="I50" s="26">
        <f xml:space="preserve"> IF( risk_mainTable[[#This Row],[Sector]] = "", "",  INDEX(co_sectorInfo[rateUnit],MATCH(risk_mainTable[[#This Row],[Sector]],co_sectorInfo[sector],0)) )</f>
        <v>100000</v>
      </c>
      <c r="J50" s="26" t="str">
        <f>'Control Panel'!$C$37</f>
        <v/>
      </c>
      <c r="K50" s="34" t="str">
        <f t="array" ref="K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0" s="34" t="str">
        <f t="array" ref="L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0" s="34" t="str">
        <f t="array" ref="M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0" s="34" t="str">
        <f t="array" ref="N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0" s="34" t="str">
        <f t="array" ref="O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0" s="34" t="str">
        <f t="array" ref="P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0" s="34" t="str">
        <f t="array" ref="Q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0" s="34" t="str">
        <f t="array" ref="R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0" s="34" t="str">
        <f t="array" ref="S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0" s="34" t="str">
        <f t="array" ref="T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0" s="34" t="str">
        <f t="array" ref="U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0" s="34" t="str">
        <f t="array" ref="V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0" s="34" t="str">
        <f t="array" ref="W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0" s="34" t="str">
        <f t="array" ref="X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0" s="34" t="str">
        <f t="array" ref="Y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0" s="34" t="str">
        <f t="array" ref="Z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0" s="34" t="str">
        <f t="array" ref="AA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1" spans="2:27" x14ac:dyDescent="0.35">
      <c r="B51" s="26">
        <f t="array" ref="B51">ROW(risk_mainTable[[#This Row],[Row]]) - ROW(risk_mainTable[#Headers])</f>
        <v>15</v>
      </c>
      <c r="C51" s="26" t="str">
        <f t="shared" si="3"/>
        <v>Air Quality - Premature Mortality</v>
      </c>
      <c r="D51" s="26" t="s">
        <v>29</v>
      </c>
      <c r="E51" s="26" t="str">
        <f>INDEX(SV_Categories[svGroupType],MATCH(risk_mainTable[[#This Row],[SV Category]],SV_Categories[svGroupLabel],0))</f>
        <v>sv_plus65</v>
      </c>
      <c r="F51" s="26" t="str">
        <f t="array" ref="F5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1" s="26" t="s">
        <v>72</v>
      </c>
      <c r="H51" s="26" t="str">
        <f t="shared" si="4"/>
        <v>CONUS</v>
      </c>
      <c r="I51" s="26">
        <f xml:space="preserve"> IF( risk_mainTable[[#This Row],[Sector]] = "", "",  INDEX(co_sectorInfo[rateUnit],MATCH(risk_mainTable[[#This Row],[Sector]],co_sectorInfo[sector],0)) )</f>
        <v>100000</v>
      </c>
      <c r="J51" s="26" t="str">
        <f>'Control Panel'!$C$38</f>
        <v/>
      </c>
      <c r="K51" s="34" t="str">
        <f t="array" ref="K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1" s="34" t="str">
        <f t="array" ref="L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1" s="34" t="str">
        <f t="array" ref="M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1" s="34" t="str">
        <f t="array" ref="N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1" s="34" t="str">
        <f t="array" ref="O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1" s="34" t="str">
        <f t="array" ref="P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1" s="34" t="str">
        <f t="array" ref="Q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1" s="34" t="str">
        <f t="array" ref="R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1" s="34" t="str">
        <f t="array" ref="S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1" s="34" t="str">
        <f t="array" ref="T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1" s="34" t="str">
        <f t="array" ref="U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1" s="34" t="str">
        <f t="array" ref="V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1" s="34" t="str">
        <f t="array" ref="W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1" s="34" t="str">
        <f t="array" ref="X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1" s="34" t="str">
        <f t="array" ref="Y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1" s="34" t="str">
        <f t="array" ref="Z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1" s="34" t="str">
        <f t="array" ref="AA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2" spans="2:27" ht="15.75" customHeight="1" x14ac:dyDescent="0.35">
      <c r="B52" s="26">
        <f t="array" ref="B52">ROW(risk_mainTable[[#This Row],[Row]]) - ROW(risk_mainTable[#Headers])</f>
        <v>16</v>
      </c>
      <c r="C52" s="26" t="str">
        <f t="shared" si="3"/>
        <v>Air Quality - Premature Mortality</v>
      </c>
      <c r="D52" s="26" t="s">
        <v>29</v>
      </c>
      <c r="E52" s="26" t="str">
        <f>INDEX(SV_Categories[svGroupType],MATCH(risk_mainTable[[#This Row],[SV Category]],SV_Categories[svGroupLabel],0))</f>
        <v>sv_plus65</v>
      </c>
      <c r="F52" s="26" t="str">
        <f t="array" ref="F5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2" s="26" t="s">
        <v>72</v>
      </c>
      <c r="H52" s="26" t="str">
        <f t="shared" si="4"/>
        <v>CONUS</v>
      </c>
      <c r="I52" s="26">
        <f xml:space="preserve"> IF( risk_mainTable[[#This Row],[Sector]] = "", "",  INDEX(co_sectorInfo[rateUnit],MATCH(risk_mainTable[[#This Row],[Sector]],co_sectorInfo[sector],0)) )</f>
        <v>100000</v>
      </c>
      <c r="J52" s="26" t="str">
        <f>'Control Panel'!$C$39</f>
        <v/>
      </c>
      <c r="K52" s="34" t="str">
        <f t="array" ref="K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2" s="34" t="str">
        <f t="array" ref="L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2" s="34" t="str">
        <f t="array" ref="M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2" s="34" t="str">
        <f t="array" ref="N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2" s="34" t="str">
        <f t="array" ref="O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2" s="34" t="str">
        <f t="array" ref="P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2" s="34" t="str">
        <f t="array" ref="Q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2" s="34" t="str">
        <f t="array" ref="R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2" s="34" t="str">
        <f t="array" ref="S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2" s="34" t="str">
        <f t="array" ref="T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2" s="34" t="str">
        <f t="array" ref="U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2" s="34" t="str">
        <f t="array" ref="V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2" s="34" t="str">
        <f t="array" ref="W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2" s="34" t="str">
        <f t="array" ref="X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2" s="34" t="str">
        <f t="array" ref="Y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2" s="34" t="str">
        <f t="array" ref="Z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2" s="34" t="str">
        <f t="array" ref="AA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3" spans="2:27" x14ac:dyDescent="0.35">
      <c r="B53" s="26">
        <f t="array" ref="B53">ROW(risk_mainTable[[#This Row],[Row]]) - ROW(risk_mainTable[#Headers])</f>
        <v>17</v>
      </c>
      <c r="C53" s="26" t="str">
        <f t="shared" ref="C53:C68" si="5" xml:space="preserve"> mv_sector</f>
        <v>Air Quality - Premature Mortality</v>
      </c>
      <c r="D53" s="26" t="s">
        <v>23</v>
      </c>
      <c r="E53" s="26" t="str">
        <f>INDEX(SV_Categories[svGroupType],MATCH(risk_mainTable[[#This Row],[SV Category]],SV_Categories[svGroupLabel],0))</f>
        <v>sv_lowIncome</v>
      </c>
      <c r="F53" s="26" t="str">
        <f t="array" ref="F5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sv_plus65</v>
      </c>
      <c r="G53" s="26" t="s">
        <v>73</v>
      </c>
      <c r="H53" s="26" t="str">
        <f t="shared" si="4"/>
        <v>CONUS</v>
      </c>
      <c r="I53" s="26">
        <f xml:space="preserve"> IF( risk_mainTable[[#This Row],[Sector]] = "", "",  INDEX(co_sectorInfo[rateUnit],MATCH(risk_mainTable[[#This Row],[Sector]],co_sectorInfo[sector],0)) )</f>
        <v>100000</v>
      </c>
      <c r="J53" s="26" t="str">
        <f>'Control Panel'!$C$36</f>
        <v>baseline</v>
      </c>
      <c r="K53" s="34">
        <f t="array" ref="K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0.22650372463315849</v>
      </c>
      <c r="L53" s="34">
        <f t="array" ref="L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0.22694740593359475</v>
      </c>
      <c r="M53" s="34">
        <f t="array" ref="M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0.22729646612396204</v>
      </c>
      <c r="N53" s="34">
        <f t="array" ref="N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0.22755557680791472</v>
      </c>
      <c r="O53" s="34">
        <f t="array" ref="O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0.22778481544342322</v>
      </c>
      <c r="P53" s="34">
        <f t="array" ref="P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0.25770128803245362</v>
      </c>
      <c r="Q53" s="34">
        <f t="array" ref="Q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0.27905094985231815</v>
      </c>
      <c r="R53" s="34">
        <f t="array" ref="R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0.2769174021251275</v>
      </c>
      <c r="S53" s="34">
        <f t="array" ref="S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0.2753589346226899</v>
      </c>
      <c r="T53" s="34">
        <f t="array" ref="T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0.27582944745642868</v>
      </c>
      <c r="U53" s="34">
        <f t="array" ref="U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0.28317987137911005</v>
      </c>
      <c r="V53" s="34">
        <f t="array" ref="V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0.2862277896354577</v>
      </c>
      <c r="W53" s="34">
        <f t="array" ref="W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0.29250104184128367</v>
      </c>
      <c r="X53" s="34">
        <f t="array" ref="X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0.28669552035713686</v>
      </c>
      <c r="Y53" s="34">
        <f t="array" ref="Y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0.28091329533802112</v>
      </c>
      <c r="Z53" s="34">
        <f t="array" ref="Z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0.2712741099469349</v>
      </c>
      <c r="AA53" s="34">
        <f t="array" ref="AA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0.26311708886435237</v>
      </c>
    </row>
    <row r="54" spans="2:27" x14ac:dyDescent="0.35">
      <c r="B54" s="26">
        <f t="array" ref="B54">ROW(risk_mainTable[[#This Row],[Row]]) - ROW(risk_mainTable[#Headers])</f>
        <v>18</v>
      </c>
      <c r="C54" s="26" t="str">
        <f t="shared" si="5"/>
        <v>Air Quality - Premature Mortality</v>
      </c>
      <c r="D54" s="26" t="s">
        <v>23</v>
      </c>
      <c r="E54" s="26" t="str">
        <f>INDEX(SV_Categories[svGroupType],MATCH(risk_mainTable[[#This Row],[SV Category]],SV_Categories[svGroupLabel],0))</f>
        <v>sv_lowIncome</v>
      </c>
      <c r="F54" s="26" t="str">
        <f t="array" ref="F5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sv_plus65</v>
      </c>
      <c r="G54" s="26" t="s">
        <v>73</v>
      </c>
      <c r="H54" s="26" t="str">
        <f t="shared" si="4"/>
        <v>CONUS</v>
      </c>
      <c r="I54" s="26">
        <f xml:space="preserve"> IF( risk_mainTable[[#This Row],[Sector]] = "", "",  INDEX(co_sectorInfo[rateUnit],MATCH(risk_mainTable[[#This Row],[Sector]],co_sectorInfo[sector],0)) )</f>
        <v>100000</v>
      </c>
      <c r="J54" s="26" t="str">
        <f>'Control Panel'!$C$37</f>
        <v/>
      </c>
      <c r="K54" s="34" t="str">
        <f t="array" ref="K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4" s="34" t="str">
        <f t="array" ref="L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4" s="34" t="str">
        <f t="array" ref="M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4" s="34" t="str">
        <f t="array" ref="N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4" s="34" t="str">
        <f t="array" ref="O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4" s="34" t="str">
        <f t="array" ref="P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4" s="34" t="str">
        <f t="array" ref="Q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4" s="34" t="str">
        <f t="array" ref="R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4" s="34" t="str">
        <f t="array" ref="S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4" s="34" t="str">
        <f t="array" ref="T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4" s="34" t="str">
        <f t="array" ref="U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4" s="34" t="str">
        <f t="array" ref="V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4" s="34" t="str">
        <f t="array" ref="W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4" s="34" t="str">
        <f t="array" ref="X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4" s="34" t="str">
        <f t="array" ref="Y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4" s="34" t="str">
        <f t="array" ref="Z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4" s="34" t="str">
        <f t="array" ref="AA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5" spans="2:27" x14ac:dyDescent="0.35">
      <c r="B55" s="26">
        <f t="array" ref="B55">ROW(risk_mainTable[[#This Row],[Row]]) - ROW(risk_mainTable[#Headers])</f>
        <v>19</v>
      </c>
      <c r="C55" s="26" t="str">
        <f t="shared" si="5"/>
        <v>Air Quality - Premature Mortality</v>
      </c>
      <c r="D55" s="26" t="s">
        <v>23</v>
      </c>
      <c r="E55" s="26" t="str">
        <f>INDEX(SV_Categories[svGroupType],MATCH(risk_mainTable[[#This Row],[SV Category]],SV_Categories[svGroupLabel],0))</f>
        <v>sv_lowIncome</v>
      </c>
      <c r="F55" s="26" t="str">
        <f t="array" ref="F5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sv_plus65</v>
      </c>
      <c r="G55" s="26" t="s">
        <v>73</v>
      </c>
      <c r="H55" s="26" t="str">
        <f t="shared" si="4"/>
        <v>CONUS</v>
      </c>
      <c r="I55" s="26">
        <f xml:space="preserve"> IF( risk_mainTable[[#This Row],[Sector]] = "", "",  INDEX(co_sectorInfo[rateUnit],MATCH(risk_mainTable[[#This Row],[Sector]],co_sectorInfo[sector],0)) )</f>
        <v>100000</v>
      </c>
      <c r="J55" s="26" t="str">
        <f>'Control Panel'!$C$38</f>
        <v/>
      </c>
      <c r="K55" s="34" t="str">
        <f t="array" ref="K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5" s="34" t="str">
        <f t="array" ref="L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5" s="34" t="str">
        <f t="array" ref="M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5" s="34" t="str">
        <f t="array" ref="N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5" s="34" t="str">
        <f t="array" ref="O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5" s="34" t="str">
        <f t="array" ref="P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5" s="34" t="str">
        <f t="array" ref="Q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5" s="34" t="str">
        <f t="array" ref="R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5" s="34" t="str">
        <f t="array" ref="S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5" s="34" t="str">
        <f t="array" ref="T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5" s="34" t="str">
        <f t="array" ref="U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5" s="34" t="str">
        <f t="array" ref="V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5" s="34" t="str">
        <f t="array" ref="W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5" s="34" t="str">
        <f t="array" ref="X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5" s="34" t="str">
        <f t="array" ref="Y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5" s="34" t="str">
        <f t="array" ref="Z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5" s="34" t="str">
        <f t="array" ref="AA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6" spans="2:27" x14ac:dyDescent="0.35">
      <c r="B56" s="26">
        <f t="array" ref="B56">ROW(risk_mainTable[[#This Row],[Row]]) - ROW(risk_mainTable[#Headers])</f>
        <v>20</v>
      </c>
      <c r="C56" s="26" t="str">
        <f t="shared" si="5"/>
        <v>Air Quality - Premature Mortality</v>
      </c>
      <c r="D56" s="26" t="s">
        <v>23</v>
      </c>
      <c r="E56" s="26" t="str">
        <f>INDEX(SV_Categories[svGroupType],MATCH(risk_mainTable[[#This Row],[SV Category]],SV_Categories[svGroupLabel],0))</f>
        <v>sv_lowIncome</v>
      </c>
      <c r="F56" s="26" t="str">
        <f t="array" ref="F5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sv_plus65</v>
      </c>
      <c r="G56" s="26" t="s">
        <v>73</v>
      </c>
      <c r="H56" s="26" t="str">
        <f t="shared" si="4"/>
        <v>CONUS</v>
      </c>
      <c r="I56" s="26">
        <f xml:space="preserve"> IF( risk_mainTable[[#This Row],[Sector]] = "", "",  INDEX(co_sectorInfo[rateUnit],MATCH(risk_mainTable[[#This Row],[Sector]],co_sectorInfo[sector],0)) )</f>
        <v>100000</v>
      </c>
      <c r="J56" s="26" t="str">
        <f>'Control Panel'!$C$39</f>
        <v/>
      </c>
      <c r="K56" s="34" t="str">
        <f t="array" ref="K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6" s="34" t="str">
        <f t="array" ref="L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6" s="34" t="str">
        <f t="array" ref="M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6" s="34" t="str">
        <f t="array" ref="N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6" s="34" t="str">
        <f t="array" ref="O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6" s="34" t="str">
        <f t="array" ref="P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6" s="34" t="str">
        <f t="array" ref="Q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6" s="34" t="str">
        <f t="array" ref="R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6" s="34" t="str">
        <f t="array" ref="S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6" s="34" t="str">
        <f t="array" ref="T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6" s="34" t="str">
        <f t="array" ref="U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6" s="34" t="str">
        <f t="array" ref="V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6" s="34" t="str">
        <f t="array" ref="W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6" s="34" t="str">
        <f t="array" ref="X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6" s="34" t="str">
        <f t="array" ref="Y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6" s="34" t="str">
        <f t="array" ref="Z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6" s="34" t="str">
        <f t="array" ref="AA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7" spans="2:27" x14ac:dyDescent="0.35">
      <c r="B57" s="26">
        <f t="array" ref="B57">ROW(risk_mainTable[[#This Row],[Row]]) - ROW(risk_mainTable[#Headers])</f>
        <v>21</v>
      </c>
      <c r="C57" s="26" t="str">
        <f t="shared" si="5"/>
        <v>Air Quality - Premature Mortality</v>
      </c>
      <c r="D57" s="26" t="s">
        <v>33</v>
      </c>
      <c r="E57" s="26" t="str">
        <f>INDEX(SV_Categories[svGroupType],MATCH(risk_mainTable[[#This Row],[SV Category]],SV_Categories[svGroupLabel],0))</f>
        <v>sv_minority</v>
      </c>
      <c r="F57" s="26" t="str">
        <f t="array" ref="F5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sv_plus65</v>
      </c>
      <c r="G57" s="26" t="s">
        <v>73</v>
      </c>
      <c r="H57" s="26" t="str">
        <f t="shared" si="4"/>
        <v>CONUS</v>
      </c>
      <c r="I57" s="26">
        <f xml:space="preserve"> IF( risk_mainTable[[#This Row],[Sector]] = "", "",  INDEX(co_sectorInfo[rateUnit],MATCH(risk_mainTable[[#This Row],[Sector]],co_sectorInfo[sector],0)) )</f>
        <v>100000</v>
      </c>
      <c r="J57" s="26" t="str">
        <f>'Control Panel'!$C$36</f>
        <v>baseline</v>
      </c>
      <c r="K57" s="34">
        <f t="array" ref="K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0.35409895686132398</v>
      </c>
      <c r="L57" s="34">
        <f t="array" ref="L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0.34992638651619501</v>
      </c>
      <c r="M57" s="34">
        <f t="array" ref="M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0.3464253039603602</v>
      </c>
      <c r="N57" s="34">
        <f t="array" ref="N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0.34358929529743354</v>
      </c>
      <c r="O57" s="34">
        <f t="array" ref="O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0.34119296706047031</v>
      </c>
      <c r="P57" s="34">
        <f t="array" ref="P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0.39095146688674243</v>
      </c>
      <c r="Q57" s="34">
        <f t="array" ref="Q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0.40812168686282035</v>
      </c>
      <c r="R57" s="34">
        <f t="array" ref="R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0.40047581261569998</v>
      </c>
      <c r="S57" s="34">
        <f t="array" ref="S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0.39494450846011109</v>
      </c>
      <c r="T57" s="34">
        <f t="array" ref="T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0.39081209491013125</v>
      </c>
      <c r="U57" s="34">
        <f t="array" ref="U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0.39433544468675863</v>
      </c>
      <c r="V57" s="34">
        <f t="array" ref="V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0.39961924425217821</v>
      </c>
      <c r="W57" s="34">
        <f t="array" ref="W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0.4205111329208906</v>
      </c>
      <c r="X57" s="34">
        <f t="array" ref="X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0.41157761267348025</v>
      </c>
      <c r="Y57" s="34">
        <f t="array" ref="Y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0.40419637043997025</v>
      </c>
      <c r="Z57" s="34">
        <f t="array" ref="Z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0.40185650052955801</v>
      </c>
      <c r="AA57" s="34">
        <f t="array" ref="AA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0.40369091329476836</v>
      </c>
    </row>
    <row r="58" spans="2:27" x14ac:dyDescent="0.35">
      <c r="B58" s="26">
        <f t="array" ref="B58">ROW(risk_mainTable[[#This Row],[Row]]) - ROW(risk_mainTable[#Headers])</f>
        <v>22</v>
      </c>
      <c r="C58" s="26" t="str">
        <f t="shared" si="5"/>
        <v>Air Quality - Premature Mortality</v>
      </c>
      <c r="D58" s="26" t="s">
        <v>33</v>
      </c>
      <c r="E58" s="26" t="str">
        <f>INDEX(SV_Categories[svGroupType],MATCH(risk_mainTable[[#This Row],[SV Category]],SV_Categories[svGroupLabel],0))</f>
        <v>sv_minority</v>
      </c>
      <c r="F58" s="26" t="str">
        <f t="array" ref="F5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sv_plus65</v>
      </c>
      <c r="G58" s="26" t="s">
        <v>73</v>
      </c>
      <c r="H58" s="26" t="str">
        <f t="shared" si="4"/>
        <v>CONUS</v>
      </c>
      <c r="I58" s="26">
        <f xml:space="preserve"> IF( risk_mainTable[[#This Row],[Sector]] = "", "",  INDEX(co_sectorInfo[rateUnit],MATCH(risk_mainTable[[#This Row],[Sector]],co_sectorInfo[sector],0)) )</f>
        <v>100000</v>
      </c>
      <c r="J58" s="26" t="str">
        <f>'Control Panel'!$C$37</f>
        <v/>
      </c>
      <c r="K58" s="34" t="str">
        <f t="array" ref="K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8" s="34" t="str">
        <f t="array" ref="L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8" s="34" t="str">
        <f t="array" ref="M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8" s="34" t="str">
        <f t="array" ref="N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8" s="34" t="str">
        <f t="array" ref="O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8" s="34" t="str">
        <f t="array" ref="P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8" s="34" t="str">
        <f t="array" ref="Q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8" s="34" t="str">
        <f t="array" ref="R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8" s="34" t="str">
        <f t="array" ref="S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8" s="34" t="str">
        <f t="array" ref="T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8" s="34" t="str">
        <f t="array" ref="U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8" s="34" t="str">
        <f t="array" ref="V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8" s="34" t="str">
        <f t="array" ref="W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8" s="34" t="str">
        <f t="array" ref="X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8" s="34" t="str">
        <f t="array" ref="Y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8" s="34" t="str">
        <f t="array" ref="Z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8" s="34" t="str">
        <f t="array" ref="AA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9" spans="2:27" x14ac:dyDescent="0.35">
      <c r="B59" s="26">
        <f t="array" ref="B59">ROW(risk_mainTable[[#This Row],[Row]]) - ROW(risk_mainTable[#Headers])</f>
        <v>23</v>
      </c>
      <c r="C59" s="26" t="str">
        <f t="shared" si="5"/>
        <v>Air Quality - Premature Mortality</v>
      </c>
      <c r="D59" s="26" t="s">
        <v>33</v>
      </c>
      <c r="E59" s="26" t="str">
        <f>INDEX(SV_Categories[svGroupType],MATCH(risk_mainTable[[#This Row],[SV Category]],SV_Categories[svGroupLabel],0))</f>
        <v>sv_minority</v>
      </c>
      <c r="F59" s="26" t="str">
        <f t="array" ref="F5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sv_plus65</v>
      </c>
      <c r="G59" s="26" t="s">
        <v>73</v>
      </c>
      <c r="H59" s="26" t="str">
        <f t="shared" si="4"/>
        <v>CONUS</v>
      </c>
      <c r="I59" s="26">
        <f xml:space="preserve"> IF( risk_mainTable[[#This Row],[Sector]] = "", "",  INDEX(co_sectorInfo[rateUnit],MATCH(risk_mainTable[[#This Row],[Sector]],co_sectorInfo[sector],0)) )</f>
        <v>100000</v>
      </c>
      <c r="J59" s="26" t="str">
        <f>'Control Panel'!$C$38</f>
        <v/>
      </c>
      <c r="K59" s="34" t="str">
        <f t="array" ref="K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9" s="34" t="str">
        <f t="array" ref="L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9" s="34" t="str">
        <f t="array" ref="M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9" s="34" t="str">
        <f t="array" ref="N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9" s="34" t="str">
        <f t="array" ref="O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9" s="34" t="str">
        <f t="array" ref="P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9" s="34" t="str">
        <f t="array" ref="Q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9" s="34" t="str">
        <f t="array" ref="R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9" s="34" t="str">
        <f t="array" ref="S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9" s="34" t="str">
        <f t="array" ref="T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9" s="34" t="str">
        <f t="array" ref="U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9" s="34" t="str">
        <f t="array" ref="V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9" s="34" t="str">
        <f t="array" ref="W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9" s="34" t="str">
        <f t="array" ref="X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9" s="34" t="str">
        <f t="array" ref="Y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9" s="34" t="str">
        <f t="array" ref="Z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9" s="34" t="str">
        <f t="array" ref="AA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0" spans="2:27" x14ac:dyDescent="0.35">
      <c r="B60" s="26">
        <f t="array" ref="B60">ROW(risk_mainTable[[#This Row],[Row]]) - ROW(risk_mainTable[#Headers])</f>
        <v>24</v>
      </c>
      <c r="C60" s="26" t="str">
        <f t="shared" si="5"/>
        <v>Air Quality - Premature Mortality</v>
      </c>
      <c r="D60" s="26" t="s">
        <v>33</v>
      </c>
      <c r="E60" s="26" t="str">
        <f>INDEX(SV_Categories[svGroupType],MATCH(risk_mainTable[[#This Row],[SV Category]],SV_Categories[svGroupLabel],0))</f>
        <v>sv_minority</v>
      </c>
      <c r="F60" s="26" t="str">
        <f t="array" ref="F6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sv_plus65</v>
      </c>
      <c r="G60" s="26" t="s">
        <v>73</v>
      </c>
      <c r="H60" s="26" t="str">
        <f t="shared" si="4"/>
        <v>CONUS</v>
      </c>
      <c r="I60" s="26">
        <f xml:space="preserve"> IF( risk_mainTable[[#This Row],[Sector]] = "", "",  INDEX(co_sectorInfo[rateUnit],MATCH(risk_mainTable[[#This Row],[Sector]],co_sectorInfo[sector],0)) )</f>
        <v>100000</v>
      </c>
      <c r="J60" s="26" t="str">
        <f>'Control Panel'!$C$39</f>
        <v/>
      </c>
      <c r="K60" s="34" t="str">
        <f t="array" ref="K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0" s="34" t="str">
        <f t="array" ref="L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0" s="34" t="str">
        <f t="array" ref="M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0" s="34" t="str">
        <f t="array" ref="N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0" s="34" t="str">
        <f t="array" ref="O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0" s="34" t="str">
        <f t="array" ref="P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0" s="34" t="str">
        <f t="array" ref="Q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0" s="34" t="str">
        <f t="array" ref="R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0" s="34" t="str">
        <f t="array" ref="S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0" s="34" t="str">
        <f t="array" ref="T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0" s="34" t="str">
        <f t="array" ref="U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0" s="34" t="str">
        <f t="array" ref="V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0" s="34" t="str">
        <f t="array" ref="W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0" s="34" t="str">
        <f t="array" ref="X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0" s="34" t="str">
        <f t="array" ref="Y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0" s="34" t="str">
        <f t="array" ref="Z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0" s="34" t="str">
        <f t="array" ref="AA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1" spans="2:27" x14ac:dyDescent="0.35">
      <c r="B61" s="26">
        <f t="array" ref="B61">ROW(risk_mainTable[[#This Row],[Row]]) - ROW(risk_mainTable[#Headers])</f>
        <v>25</v>
      </c>
      <c r="C61" s="26" t="str">
        <f t="shared" si="5"/>
        <v>Air Quality - Premature Mortality</v>
      </c>
      <c r="D61" s="26" t="s">
        <v>27</v>
      </c>
      <c r="E61" s="26" t="str">
        <f>INDEX(SV_Categories[svGroupType],MATCH(risk_mainTable[[#This Row],[SV Category]],SV_Categories[svGroupLabel],0))</f>
        <v>sv_noHS</v>
      </c>
      <c r="F61" s="26" t="str">
        <f t="array" ref="F6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sv_plus65</v>
      </c>
      <c r="G61" s="26" t="s">
        <v>73</v>
      </c>
      <c r="H61" s="26" t="str">
        <f t="shared" si="4"/>
        <v>CONUS</v>
      </c>
      <c r="I61" s="26">
        <f xml:space="preserve"> IF( risk_mainTable[[#This Row],[Sector]] = "", "",  INDEX(co_sectorInfo[rateUnit],MATCH(risk_mainTable[[#This Row],[Sector]],co_sectorInfo[sector],0)) )</f>
        <v>100000</v>
      </c>
      <c r="J61" s="26" t="str">
        <f>'Control Panel'!$C$36</f>
        <v>baseline</v>
      </c>
      <c r="K61" s="34">
        <f t="array" ref="K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0.21492820698359094</v>
      </c>
      <c r="L61" s="34">
        <f t="array" ref="L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0.2134119551434619</v>
      </c>
      <c r="M61" s="34">
        <f t="array" ref="M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0.21192989844118704</v>
      </c>
      <c r="N61" s="34">
        <f t="array" ref="N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0.21067196829676194</v>
      </c>
      <c r="O61" s="34">
        <f t="array" ref="O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0.20956414720710415</v>
      </c>
      <c r="P61" s="34">
        <f t="array" ref="P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0.23288466965513965</v>
      </c>
      <c r="Q61" s="34">
        <f t="array" ref="Q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0.24506015685833371</v>
      </c>
      <c r="R61" s="34">
        <f t="array" ref="R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0.24004308368381233</v>
      </c>
      <c r="S61" s="34">
        <f t="array" ref="S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0.23527828478493618</v>
      </c>
      <c r="T61" s="34">
        <f t="array" ref="T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0.23580715127560503</v>
      </c>
      <c r="U61" s="34">
        <f t="array" ref="U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0.24357656782552883</v>
      </c>
      <c r="V61" s="34">
        <f t="array" ref="V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0.25097181984381201</v>
      </c>
      <c r="W61" s="34">
        <f t="array" ref="W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0.27667161127890472</v>
      </c>
      <c r="X61" s="34">
        <f t="array" ref="X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0.27659155441056726</v>
      </c>
      <c r="Y61" s="34">
        <f t="array" ref="Y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0.27625484489657892</v>
      </c>
      <c r="Z61" s="34">
        <f t="array" ref="Z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0.27180852114326748</v>
      </c>
      <c r="AA61" s="34">
        <f t="array" ref="AA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0.2696135825285304</v>
      </c>
    </row>
    <row r="62" spans="2:27" x14ac:dyDescent="0.35">
      <c r="B62" s="26">
        <f t="array" ref="B62">ROW(risk_mainTable[[#This Row],[Row]]) - ROW(risk_mainTable[#Headers])</f>
        <v>26</v>
      </c>
      <c r="C62" s="26" t="str">
        <f t="shared" si="5"/>
        <v>Air Quality - Premature Mortality</v>
      </c>
      <c r="D62" s="26" t="s">
        <v>27</v>
      </c>
      <c r="E62" s="26" t="str">
        <f>INDEX(SV_Categories[svGroupType],MATCH(risk_mainTable[[#This Row],[SV Category]],SV_Categories[svGroupLabel],0))</f>
        <v>sv_noHS</v>
      </c>
      <c r="F62" s="26" t="str">
        <f t="array" ref="F6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sv_plus65</v>
      </c>
      <c r="G62" s="26" t="s">
        <v>73</v>
      </c>
      <c r="H62" s="26" t="str">
        <f t="shared" si="4"/>
        <v>CONUS</v>
      </c>
      <c r="I62" s="26">
        <f xml:space="preserve"> IF( risk_mainTable[[#This Row],[Sector]] = "", "",  INDEX(co_sectorInfo[rateUnit],MATCH(risk_mainTable[[#This Row],[Sector]],co_sectorInfo[sector],0)) )</f>
        <v>100000</v>
      </c>
      <c r="J62" s="26" t="str">
        <f>'Control Panel'!$C$37</f>
        <v/>
      </c>
      <c r="K62" s="34" t="str">
        <f t="array" ref="K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2" s="34" t="str">
        <f t="array" ref="L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2" s="34" t="str">
        <f t="array" ref="M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2" s="34" t="str">
        <f t="array" ref="N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2" s="34" t="str">
        <f t="array" ref="O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2" s="34" t="str">
        <f t="array" ref="P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2" s="34" t="str">
        <f t="array" ref="Q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2" s="34" t="str">
        <f t="array" ref="R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2" s="34" t="str">
        <f t="array" ref="S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2" s="34" t="str">
        <f t="array" ref="T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2" s="34" t="str">
        <f t="array" ref="U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2" s="34" t="str">
        <f t="array" ref="V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2" s="34" t="str">
        <f t="array" ref="W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2" s="34" t="str">
        <f t="array" ref="X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2" s="34" t="str">
        <f t="array" ref="Y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2" s="34" t="str">
        <f t="array" ref="Z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2" s="34" t="str">
        <f t="array" ref="AA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3" spans="2:27" x14ac:dyDescent="0.35">
      <c r="B63" s="26">
        <f t="array" ref="B63">ROW(risk_mainTable[[#This Row],[Row]]) - ROW(risk_mainTable[#Headers])</f>
        <v>27</v>
      </c>
      <c r="C63" s="26" t="str">
        <f t="shared" si="5"/>
        <v>Air Quality - Premature Mortality</v>
      </c>
      <c r="D63" s="26" t="s">
        <v>27</v>
      </c>
      <c r="E63" s="26" t="str">
        <f>INDEX(SV_Categories[svGroupType],MATCH(risk_mainTable[[#This Row],[SV Category]],SV_Categories[svGroupLabel],0))</f>
        <v>sv_noHS</v>
      </c>
      <c r="F63" s="26" t="str">
        <f t="array" ref="F6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sv_plus65</v>
      </c>
      <c r="G63" s="26" t="s">
        <v>73</v>
      </c>
      <c r="H63" s="26" t="str">
        <f t="shared" si="4"/>
        <v>CONUS</v>
      </c>
      <c r="I63" s="26">
        <f xml:space="preserve"> IF( risk_mainTable[[#This Row],[Sector]] = "", "",  INDEX(co_sectorInfo[rateUnit],MATCH(risk_mainTable[[#This Row],[Sector]],co_sectorInfo[sector],0)) )</f>
        <v>100000</v>
      </c>
      <c r="J63" s="26" t="str">
        <f>'Control Panel'!$C$38</f>
        <v/>
      </c>
      <c r="K63" s="34" t="str">
        <f t="array" ref="K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3" s="34" t="str">
        <f t="array" ref="L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3" s="34" t="str">
        <f t="array" ref="M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3" s="34" t="str">
        <f t="array" ref="N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3" s="34" t="str">
        <f t="array" ref="O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3" s="34" t="str">
        <f t="array" ref="P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3" s="34" t="str">
        <f t="array" ref="Q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3" s="34" t="str">
        <f t="array" ref="R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3" s="34" t="str">
        <f t="array" ref="S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3" s="34" t="str">
        <f t="array" ref="T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3" s="34" t="str">
        <f t="array" ref="U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3" s="34" t="str">
        <f t="array" ref="V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3" s="34" t="str">
        <f t="array" ref="W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3" s="34" t="str">
        <f t="array" ref="X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3" s="34" t="str">
        <f t="array" ref="Y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3" s="34" t="str">
        <f t="array" ref="Z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3" s="34" t="str">
        <f t="array" ref="AA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4" spans="2:27" x14ac:dyDescent="0.35">
      <c r="B64" s="26">
        <f t="array" ref="B64">ROW(risk_mainTable[[#This Row],[Row]]) - ROW(risk_mainTable[#Headers])</f>
        <v>28</v>
      </c>
      <c r="C64" s="26" t="str">
        <f t="shared" si="5"/>
        <v>Air Quality - Premature Mortality</v>
      </c>
      <c r="D64" s="26" t="s">
        <v>27</v>
      </c>
      <c r="E64" s="26" t="str">
        <f>INDEX(SV_Categories[svGroupType],MATCH(risk_mainTable[[#This Row],[SV Category]],SV_Categories[svGroupLabel],0))</f>
        <v>sv_noHS</v>
      </c>
      <c r="F64" s="26" t="str">
        <f t="array" ref="F6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sv_plus65</v>
      </c>
      <c r="G64" s="26" t="s">
        <v>73</v>
      </c>
      <c r="H64" s="26" t="str">
        <f t="shared" si="4"/>
        <v>CONUS</v>
      </c>
      <c r="I64" s="26">
        <f xml:space="preserve"> IF( risk_mainTable[[#This Row],[Sector]] = "", "",  INDEX(co_sectorInfo[rateUnit],MATCH(risk_mainTable[[#This Row],[Sector]],co_sectorInfo[sector],0)) )</f>
        <v>100000</v>
      </c>
      <c r="J64" s="26" t="str">
        <f>'Control Panel'!$C$39</f>
        <v/>
      </c>
      <c r="K64" s="34" t="str">
        <f t="array" ref="K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4" s="34" t="str">
        <f t="array" ref="L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4" s="34" t="str">
        <f t="array" ref="M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4" s="34" t="str">
        <f t="array" ref="N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4" s="34" t="str">
        <f t="array" ref="O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4" s="34" t="str">
        <f t="array" ref="P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4" s="34" t="str">
        <f t="array" ref="Q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4" s="34" t="str">
        <f t="array" ref="R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4" s="34" t="str">
        <f t="array" ref="S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4" s="34" t="str">
        <f t="array" ref="T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4" s="34" t="str">
        <f t="array" ref="U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4" s="34" t="str">
        <f t="array" ref="V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4" s="34" t="str">
        <f t="array" ref="W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4" s="34" t="str">
        <f t="array" ref="X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4" s="34" t="str">
        <f t="array" ref="Y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4" s="34" t="str">
        <f t="array" ref="Z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4" s="34" t="str">
        <f t="array" ref="AA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5" spans="2:27" x14ac:dyDescent="0.35">
      <c r="B65" s="26">
        <f t="array" ref="B65">ROW(risk_mainTable[[#This Row],[Row]]) - ROW(risk_mainTable[#Headers])</f>
        <v>29</v>
      </c>
      <c r="C65" s="26" t="str">
        <f t="shared" si="5"/>
        <v>Air Quality - Premature Mortality</v>
      </c>
      <c r="D65" s="26" t="s">
        <v>29</v>
      </c>
      <c r="E65" s="26" t="str">
        <f>INDEX(SV_Categories[svGroupType],MATCH(risk_mainTable[[#This Row],[SV Category]],SV_Categories[svGroupLabel],0))</f>
        <v>sv_plus65</v>
      </c>
      <c r="F65" s="26" t="str">
        <f t="array" ref="F6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5" s="26" t="s">
        <v>73</v>
      </c>
      <c r="H65" s="26" t="str">
        <f t="shared" si="4"/>
        <v>CONUS</v>
      </c>
      <c r="I65" s="26">
        <f xml:space="preserve"> IF( risk_mainTable[[#This Row],[Sector]] = "", "",  INDEX(co_sectorInfo[rateUnit],MATCH(risk_mainTable[[#This Row],[Sector]],co_sectorInfo[sector],0)) )</f>
        <v>100000</v>
      </c>
      <c r="J65" s="26" t="str">
        <f>'Control Panel'!$C$36</f>
        <v>baseline</v>
      </c>
      <c r="K65" s="34" t="str">
        <f t="array" ref="K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5" s="34" t="str">
        <f t="array" ref="L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5" s="34" t="str">
        <f t="array" ref="M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5" s="34" t="str">
        <f t="array" ref="N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5" s="34" t="str">
        <f t="array" ref="O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5" s="34" t="str">
        <f t="array" ref="P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5" s="34" t="str">
        <f t="array" ref="Q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5" s="34" t="str">
        <f t="array" ref="R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5" s="34" t="str">
        <f t="array" ref="S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5" s="34" t="str">
        <f t="array" ref="T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5" s="34" t="str">
        <f t="array" ref="U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5" s="34" t="str">
        <f t="array" ref="V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5" s="34" t="str">
        <f t="array" ref="W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5" s="34" t="str">
        <f t="array" ref="X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5" s="34" t="str">
        <f t="array" ref="Y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5" s="34" t="str">
        <f t="array" ref="Z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5" s="34" t="str">
        <f t="array" ref="AA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6" spans="2:27" x14ac:dyDescent="0.35">
      <c r="B66" s="26">
        <f t="array" ref="B66">ROW(risk_mainTable[[#This Row],[Row]]) - ROW(risk_mainTable[#Headers])</f>
        <v>30</v>
      </c>
      <c r="C66" s="26" t="str">
        <f t="shared" si="5"/>
        <v>Air Quality - Premature Mortality</v>
      </c>
      <c r="D66" s="26" t="s">
        <v>29</v>
      </c>
      <c r="E66" s="26" t="str">
        <f>INDEX(SV_Categories[svGroupType],MATCH(risk_mainTable[[#This Row],[SV Category]],SV_Categories[svGroupLabel],0))</f>
        <v>sv_plus65</v>
      </c>
      <c r="F66" s="26" t="str">
        <f t="array" ref="F6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6" s="26" t="s">
        <v>73</v>
      </c>
      <c r="H66" s="26" t="str">
        <f t="shared" si="4"/>
        <v>CONUS</v>
      </c>
      <c r="I66" s="26">
        <f xml:space="preserve"> IF( risk_mainTable[[#This Row],[Sector]] = "", "",  INDEX(co_sectorInfo[rateUnit],MATCH(risk_mainTable[[#This Row],[Sector]],co_sectorInfo[sector],0)) )</f>
        <v>100000</v>
      </c>
      <c r="J66" s="26" t="str">
        <f>'Control Panel'!$C$37</f>
        <v/>
      </c>
      <c r="K66" s="34" t="str">
        <f t="array" ref="K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6" s="34" t="str">
        <f t="array" ref="L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6" s="34" t="str">
        <f t="array" ref="M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6" s="34" t="str">
        <f t="array" ref="N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6" s="34" t="str">
        <f t="array" ref="O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6" s="34" t="str">
        <f t="array" ref="P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6" s="34" t="str">
        <f t="array" ref="Q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6" s="34" t="str">
        <f t="array" ref="R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6" s="34" t="str">
        <f t="array" ref="S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6" s="34" t="str">
        <f t="array" ref="T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6" s="34" t="str">
        <f t="array" ref="U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6" s="34" t="str">
        <f t="array" ref="V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6" s="34" t="str">
        <f t="array" ref="W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6" s="34" t="str">
        <f t="array" ref="X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6" s="34" t="str">
        <f t="array" ref="Y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6" s="34" t="str">
        <f t="array" ref="Z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6" s="34" t="str">
        <f t="array" ref="AA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7" spans="2:27" x14ac:dyDescent="0.35">
      <c r="B67" s="26">
        <f t="array" ref="B67">ROW(risk_mainTable[[#This Row],[Row]]) - ROW(risk_mainTable[#Headers])</f>
        <v>31</v>
      </c>
      <c r="C67" s="26" t="str">
        <f t="shared" si="5"/>
        <v>Air Quality - Premature Mortality</v>
      </c>
      <c r="D67" s="26" t="s">
        <v>29</v>
      </c>
      <c r="E67" s="26" t="str">
        <f>INDEX(SV_Categories[svGroupType],MATCH(risk_mainTable[[#This Row],[SV Category]],SV_Categories[svGroupLabel],0))</f>
        <v>sv_plus65</v>
      </c>
      <c r="F67" s="26" t="str">
        <f t="array" ref="F6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7" s="26" t="s">
        <v>73</v>
      </c>
      <c r="H67" s="26" t="str">
        <f t="shared" si="4"/>
        <v>CONUS</v>
      </c>
      <c r="I67" s="26">
        <f xml:space="preserve"> IF( risk_mainTable[[#This Row],[Sector]] = "", "",  INDEX(co_sectorInfo[rateUnit],MATCH(risk_mainTable[[#This Row],[Sector]],co_sectorInfo[sector],0)) )</f>
        <v>100000</v>
      </c>
      <c r="J67" s="26" t="str">
        <f>'Control Panel'!$C$38</f>
        <v/>
      </c>
      <c r="K67" s="34" t="str">
        <f t="array" ref="K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7" s="34" t="str">
        <f t="array" ref="L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7" s="34" t="str">
        <f t="array" ref="M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7" s="34" t="str">
        <f t="array" ref="N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7" s="34" t="str">
        <f t="array" ref="O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7" s="34" t="str">
        <f t="array" ref="P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7" s="34" t="str">
        <f t="array" ref="Q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7" s="34" t="str">
        <f t="array" ref="R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7" s="34" t="str">
        <f t="array" ref="S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7" s="34" t="str">
        <f t="array" ref="T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7" s="34" t="str">
        <f t="array" ref="U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7" s="34" t="str">
        <f t="array" ref="V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7" s="34" t="str">
        <f t="array" ref="W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7" s="34" t="str">
        <f t="array" ref="X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7" s="34" t="str">
        <f t="array" ref="Y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7" s="34" t="str">
        <f t="array" ref="Z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7" s="34" t="str">
        <f t="array" ref="AA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8" spans="2:27" x14ac:dyDescent="0.35">
      <c r="B68" s="26">
        <f t="array" ref="B68">ROW(risk_mainTable[[#This Row],[Row]]) - ROW(risk_mainTable[#Headers])</f>
        <v>32</v>
      </c>
      <c r="C68" s="26" t="str">
        <f t="shared" si="5"/>
        <v>Air Quality - Premature Mortality</v>
      </c>
      <c r="D68" s="26" t="s">
        <v>29</v>
      </c>
      <c r="E68" s="26" t="str">
        <f>INDEX(SV_Categories[svGroupType],MATCH(risk_mainTable[[#This Row],[SV Category]],SV_Categories[svGroupLabel],0))</f>
        <v>sv_plus65</v>
      </c>
      <c r="F68" s="26" t="str">
        <f t="array" ref="F6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8" s="26" t="s">
        <v>73</v>
      </c>
      <c r="H68" s="26" t="str">
        <f t="shared" si="4"/>
        <v>CONUS</v>
      </c>
      <c r="I68" s="26">
        <f xml:space="preserve"> IF( risk_mainTable[[#This Row],[Sector]] = "", "",  INDEX(co_sectorInfo[rateUnit],MATCH(risk_mainTable[[#This Row],[Sector]],co_sectorInfo[sector],0)) )</f>
        <v>100000</v>
      </c>
      <c r="J68" s="26" t="str">
        <f>'Control Panel'!$C$39</f>
        <v/>
      </c>
      <c r="K68" s="34" t="str">
        <f t="array" ref="K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8" s="34" t="str">
        <f t="array" ref="L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8" s="34" t="str">
        <f t="array" ref="M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8" s="34" t="str">
        <f t="array" ref="N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8" s="34" t="str">
        <f t="array" ref="O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8" s="34" t="str">
        <f t="array" ref="P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8" s="34" t="str">
        <f t="array" ref="Q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8" s="34" t="str">
        <f t="array" ref="R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8" s="34" t="str">
        <f t="array" ref="S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8" s="34" t="str">
        <f t="array" ref="T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8" s="34" t="str">
        <f t="array" ref="U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8" s="34" t="str">
        <f t="array" ref="V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8" s="34" t="str">
        <f t="array" ref="W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8" s="34" t="str">
        <f t="array" ref="X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8" s="34" t="str">
        <f t="array" ref="Y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8" s="34" t="str">
        <f t="array" ref="Z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8" s="34" t="str">
        <f t="array" ref="AA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sheetData>
  <dataValidations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B1:X125"/>
  <sheetViews>
    <sheetView tabSelected="1" zoomScale="80" zoomScaleNormal="80" workbookViewId="0">
      <selection activeCell="D61" sqref="D61"/>
    </sheetView>
  </sheetViews>
  <sheetFormatPr defaultColWidth="10.90625" defaultRowHeight="14.5" x14ac:dyDescent="0.35"/>
  <cols>
    <col min="2" max="2" width="7.1796875" customWidth="1"/>
    <col min="3" max="3" width="30" customWidth="1"/>
    <col min="4" max="5" width="26.453125" customWidth="1"/>
    <col min="6" max="24" width="20.81640625" customWidth="1"/>
    <col min="30" max="32" width="10.26953125" customWidth="1"/>
  </cols>
  <sheetData>
    <row r="1" spans="3:5" x14ac:dyDescent="0.35">
      <c r="C1" s="7" t="s">
        <v>31</v>
      </c>
    </row>
    <row r="2" spans="3:5" x14ac:dyDescent="0.35">
      <c r="C2" s="22" t="s">
        <v>32</v>
      </c>
      <c r="D2" s="23" t="s">
        <v>33</v>
      </c>
      <c r="E2" s="9" t="str">
        <f>IF(INDEX(co_sectorInfo[Missing SV Group Text],MATCH(input_sector,co_sectorInfo[sector],0))&lt;&gt;"",_xlfn.TEXTJOIN(" ",TRUE,INDEX(co_sectorInfo[Missing SV Group Text],MATCH(input_sector,co_sectorInfo[sector],0)),"not included for",input_sector),"")</f>
        <v>65 and Older not included for Air Quality - Premature Mortality</v>
      </c>
    </row>
    <row r="3" spans="3:5" x14ac:dyDescent="0.35">
      <c r="C3" s="22" t="s">
        <v>34</v>
      </c>
      <c r="D3" s="23" t="s">
        <v>257</v>
      </c>
    </row>
    <row r="4" spans="3:5" x14ac:dyDescent="0.35">
      <c r="C4" s="22" t="s">
        <v>37</v>
      </c>
      <c r="D4" s="23"/>
    </row>
    <row r="5" spans="3:5" x14ac:dyDescent="0.35">
      <c r="C5" s="22" t="s">
        <v>35</v>
      </c>
      <c r="D5" s="23" t="s">
        <v>36</v>
      </c>
    </row>
    <row r="31" spans="3:5" x14ac:dyDescent="0.35">
      <c r="C31" s="7" t="s">
        <v>31</v>
      </c>
    </row>
    <row r="32" spans="3:5" x14ac:dyDescent="0.35">
      <c r="C32" s="22" t="s">
        <v>78</v>
      </c>
      <c r="D32" s="23" t="s">
        <v>33</v>
      </c>
      <c r="E32" s="9" t="str">
        <f>IF(INDEX(co_sectorInfo[Missing SV Group Text],MATCH(input_sector,co_sectorInfo[sector],0))&lt;&gt;"",_xlfn.TEXTJOIN(" ",TRUE,INDEX(co_sectorInfo[Missing SV Group Text],MATCH(input_sector,co_sectorInfo[sector],0)),"not included for",input_sector),"")</f>
        <v>65 and Older not included for Air Quality - Premature Mortality</v>
      </c>
    </row>
    <row r="33" spans="3:4" x14ac:dyDescent="0.35">
      <c r="C33" s="22" t="s">
        <v>79</v>
      </c>
      <c r="D33" s="23" t="s">
        <v>36</v>
      </c>
    </row>
    <row r="58" spans="3:8" x14ac:dyDescent="0.35">
      <c r="C58" s="7" t="s">
        <v>31</v>
      </c>
      <c r="G58" s="7" t="s">
        <v>31</v>
      </c>
    </row>
    <row r="59" spans="3:8" x14ac:dyDescent="0.35">
      <c r="C59" s="22" t="s">
        <v>74</v>
      </c>
      <c r="D59" s="23" t="s">
        <v>257</v>
      </c>
      <c r="G59" s="22" t="s">
        <v>34</v>
      </c>
      <c r="H59" s="23"/>
    </row>
    <row r="60" spans="3:8" x14ac:dyDescent="0.35">
      <c r="C60" s="22" t="s">
        <v>35</v>
      </c>
      <c r="D60" s="23" t="s">
        <v>36</v>
      </c>
      <c r="G60" s="22" t="s">
        <v>37</v>
      </c>
      <c r="H60" s="23"/>
    </row>
    <row r="61" spans="3:8" x14ac:dyDescent="0.35">
      <c r="C61" s="22" t="s">
        <v>38</v>
      </c>
      <c r="D61" s="23">
        <v>2090</v>
      </c>
      <c r="G61" s="22" t="s">
        <v>35</v>
      </c>
      <c r="H61" s="23" t="s">
        <v>36</v>
      </c>
    </row>
    <row r="62" spans="3:8" x14ac:dyDescent="0.35">
      <c r="G62" s="22" t="s">
        <v>38</v>
      </c>
      <c r="H62" s="23" t="s">
        <v>39</v>
      </c>
    </row>
    <row r="90" spans="2:24" x14ac:dyDescent="0.35">
      <c r="G90" s="9" t="s">
        <v>40</v>
      </c>
      <c r="H90" s="9">
        <f xml:space="preserve"> VALUE( H91 )</f>
        <v>2010</v>
      </c>
      <c r="I90" s="9">
        <f t="shared" ref="I90:X90" si="0" xml:space="preserve"> VALUE( I91 )</f>
        <v>2015</v>
      </c>
      <c r="J90" s="9">
        <f t="shared" si="0"/>
        <v>2020</v>
      </c>
      <c r="K90" s="9">
        <f t="shared" si="0"/>
        <v>2025</v>
      </c>
      <c r="L90" s="9">
        <f t="shared" si="0"/>
        <v>2030</v>
      </c>
      <c r="M90" s="9">
        <f t="shared" si="0"/>
        <v>2035</v>
      </c>
      <c r="N90" s="9">
        <f t="shared" si="0"/>
        <v>2040</v>
      </c>
      <c r="O90" s="9">
        <f t="shared" si="0"/>
        <v>2045</v>
      </c>
      <c r="P90" s="9">
        <f t="shared" si="0"/>
        <v>2050</v>
      </c>
      <c r="Q90" s="9">
        <f t="shared" si="0"/>
        <v>2055</v>
      </c>
      <c r="R90" s="9">
        <f t="shared" si="0"/>
        <v>2060</v>
      </c>
      <c r="S90" s="9">
        <f t="shared" si="0"/>
        <v>2065</v>
      </c>
      <c r="T90" s="9">
        <f t="shared" si="0"/>
        <v>2070</v>
      </c>
      <c r="U90" s="9">
        <f t="shared" si="0"/>
        <v>2075</v>
      </c>
      <c r="V90" s="9">
        <f t="shared" si="0"/>
        <v>2080</v>
      </c>
      <c r="W90" s="9">
        <f t="shared" si="0"/>
        <v>2085</v>
      </c>
      <c r="X90" s="9">
        <f t="shared" si="0"/>
        <v>2090</v>
      </c>
    </row>
    <row r="91" spans="2:24" x14ac:dyDescent="0.35">
      <c r="B91" s="25" t="s">
        <v>41</v>
      </c>
      <c r="C91" s="25" t="s">
        <v>80</v>
      </c>
      <c r="D91" s="25" t="s">
        <v>81</v>
      </c>
      <c r="E91" s="25" t="s">
        <v>37</v>
      </c>
      <c r="F91" s="25" t="s">
        <v>32</v>
      </c>
      <c r="G91" s="25" t="s">
        <v>35</v>
      </c>
      <c r="H91" s="24" t="s">
        <v>42</v>
      </c>
      <c r="I91" s="24" t="s">
        <v>43</v>
      </c>
      <c r="J91" s="24" t="s">
        <v>44</v>
      </c>
      <c r="K91" s="24" t="s">
        <v>45</v>
      </c>
      <c r="L91" s="24" t="s">
        <v>46</v>
      </c>
      <c r="M91" s="24" t="s">
        <v>47</v>
      </c>
      <c r="N91" s="24" t="s">
        <v>48</v>
      </c>
      <c r="O91" s="24" t="s">
        <v>49</v>
      </c>
      <c r="P91" s="24" t="s">
        <v>39</v>
      </c>
      <c r="Q91" s="24" t="s">
        <v>50</v>
      </c>
      <c r="R91" s="24" t="s">
        <v>51</v>
      </c>
      <c r="S91" s="24" t="s">
        <v>52</v>
      </c>
      <c r="T91" s="24" t="s">
        <v>53</v>
      </c>
      <c r="U91" s="24" t="s">
        <v>54</v>
      </c>
      <c r="V91" s="24" t="s">
        <v>55</v>
      </c>
      <c r="W91" s="24" t="s">
        <v>56</v>
      </c>
      <c r="X91" s="24" t="s">
        <v>57</v>
      </c>
    </row>
    <row r="92" spans="2:24" x14ac:dyDescent="0.35">
      <c r="B92" s="26">
        <f t="array" ref="B92">ROW(Table20[[#This Row],[Row]]) - ROW(Table20[#Headers])</f>
        <v>1</v>
      </c>
      <c r="C92" s="26" t="s">
        <v>72</v>
      </c>
      <c r="D92" s="26" t="str">
        <f t="shared" ref="D92:D93" si="1">IF(ISBLANK($D$3),"",$D$3)</f>
        <v>baseline</v>
      </c>
      <c r="E92" s="26" t="str">
        <f xml:space="preserve"> IF( ISBLANK( $D$4 ), "", $D$4 )</f>
        <v/>
      </c>
      <c r="F92" s="26" t="str">
        <f t="shared" ref="F92:F93" si="2" xml:space="preserve"> IF( ISBLANK( $D$2 ), "", $D$2 )</f>
        <v>Minority</v>
      </c>
      <c r="G92" s="26" t="str">
        <f t="shared" ref="G92:G93" si="3" xml:space="preserve"> IF( ISBLANK( $D$5 ), "", $D$5 )</f>
        <v>CONUS</v>
      </c>
      <c r="H92" s="26" t="str">
        <f t="array" ref="H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2" s="26" t="str">
        <f t="array" ref="I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2" s="26" t="str">
        <f t="array" ref="J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2" s="26" t="str">
        <f t="array" ref="K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2" s="26" t="str">
        <f t="array" ref="L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2" s="26" t="str">
        <f t="array" ref="M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2" s="26" t="str">
        <f t="array" ref="N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2" s="26" t="str">
        <f t="array" ref="O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2" s="26" t="str">
        <f t="array" ref="P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2" s="26" t="str">
        <f t="array" ref="Q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2" s="26" t="str">
        <f t="array" ref="R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2" s="26" t="str">
        <f t="array" ref="S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2" s="26" t="str">
        <f t="array" ref="T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2" s="26" t="str">
        <f t="array" ref="U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2" s="26" t="str">
        <f t="array" ref="V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2" s="26" t="str">
        <f t="array" ref="W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2" s="26" t="str">
        <f t="array" ref="X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3" spans="2:24" x14ac:dyDescent="0.35">
      <c r="B93" s="26">
        <f t="array" ref="B93">ROW(Table20[[#This Row],[Row]]) - ROW(Table20[#Headers])</f>
        <v>2</v>
      </c>
      <c r="C93" s="26" t="s">
        <v>73</v>
      </c>
      <c r="D93" s="26" t="str">
        <f t="shared" si="1"/>
        <v>baseline</v>
      </c>
      <c r="E93" s="26" t="str">
        <f xml:space="preserve"> IF( ISBLANK( $D$4 ), "", $D$4 )</f>
        <v/>
      </c>
      <c r="F93" s="26" t="str">
        <f t="shared" si="2"/>
        <v>Minority</v>
      </c>
      <c r="G93" s="26" t="str">
        <f t="shared" si="3"/>
        <v>CONUS</v>
      </c>
      <c r="H93" s="26" t="str">
        <f t="array" ref="H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3" s="26" t="str">
        <f t="array" ref="I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3" s="26" t="str">
        <f t="array" ref="J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3" s="26" t="str">
        <f t="array" ref="K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3" s="26" t="str">
        <f t="array" ref="L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3" s="26" t="str">
        <f t="array" ref="M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3" s="26" t="str">
        <f t="array" ref="N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3" s="26" t="str">
        <f t="array" ref="O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3" s="26" t="str">
        <f t="array" ref="P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3" s="26" t="str">
        <f t="array" ref="Q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3" s="26" t="str">
        <f t="array" ref="R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3" s="26" t="str">
        <f t="array" ref="S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3" s="26" t="str">
        <f t="array" ref="T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3" s="26" t="str">
        <f t="array" ref="U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3" s="26" t="str">
        <f t="array" ref="V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3" s="26" t="str">
        <f t="array" ref="W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3" s="26" t="str">
        <f t="array" ref="X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4" spans="2:24" x14ac:dyDescent="0.35">
      <c r="C94" s="6"/>
    </row>
    <row r="95" spans="2:24" x14ac:dyDescent="0.35">
      <c r="C95" s="6"/>
    </row>
    <row r="96" spans="2:24" x14ac:dyDescent="0.35">
      <c r="C96" s="6"/>
      <c r="E96" s="9" t="s">
        <v>40</v>
      </c>
      <c r="F96" s="9">
        <f xml:space="preserve"> VALUE( F97 )</f>
        <v>2010</v>
      </c>
      <c r="G96" s="9">
        <f t="shared" ref="G96" si="4" xml:space="preserve"> VALUE( G97 )</f>
        <v>2015</v>
      </c>
      <c r="H96" s="9">
        <f t="shared" ref="H96" si="5" xml:space="preserve"> VALUE( H97 )</f>
        <v>2020</v>
      </c>
      <c r="I96" s="9">
        <f t="shared" ref="I96" si="6" xml:space="preserve"> VALUE( I97 )</f>
        <v>2025</v>
      </c>
      <c r="J96" s="9">
        <f t="shared" ref="J96" si="7" xml:space="preserve"> VALUE( J97 )</f>
        <v>2030</v>
      </c>
      <c r="K96" s="9">
        <f t="shared" ref="K96" si="8" xml:space="preserve"> VALUE( K97 )</f>
        <v>2035</v>
      </c>
      <c r="L96" s="9">
        <f t="shared" ref="L96" si="9" xml:space="preserve"> VALUE( L97 )</f>
        <v>2040</v>
      </c>
      <c r="M96" s="9">
        <f t="shared" ref="M96" si="10" xml:space="preserve"> VALUE( M97 )</f>
        <v>2045</v>
      </c>
      <c r="N96" s="9">
        <f t="shared" ref="N96" si="11" xml:space="preserve"> VALUE( N97 )</f>
        <v>2050</v>
      </c>
      <c r="O96" s="9">
        <f t="shared" ref="O96" si="12" xml:space="preserve"> VALUE( O97 )</f>
        <v>2055</v>
      </c>
      <c r="P96" s="9">
        <f t="shared" ref="P96" si="13" xml:space="preserve"> VALUE( P97 )</f>
        <v>2060</v>
      </c>
      <c r="Q96" s="9">
        <f t="shared" ref="Q96" si="14" xml:space="preserve"> VALUE( Q97 )</f>
        <v>2065</v>
      </c>
      <c r="R96" s="9">
        <f t="shared" ref="R96" si="15" xml:space="preserve"> VALUE( R97 )</f>
        <v>2070</v>
      </c>
      <c r="S96" s="9">
        <f t="shared" ref="S96" si="16" xml:space="preserve"> VALUE( S97 )</f>
        <v>2075</v>
      </c>
      <c r="T96" s="9">
        <f t="shared" ref="T96" si="17" xml:space="preserve"> VALUE( T97 )</f>
        <v>2080</v>
      </c>
      <c r="U96" s="9">
        <f t="shared" ref="U96" si="18" xml:space="preserve"> VALUE( U97 )</f>
        <v>2085</v>
      </c>
      <c r="V96" s="9">
        <f t="shared" ref="V96" si="19" xml:space="preserve"> VALUE( V97 )</f>
        <v>2090</v>
      </c>
    </row>
    <row r="97" spans="2:22" x14ac:dyDescent="0.35">
      <c r="B97" s="25" t="s">
        <v>41</v>
      </c>
      <c r="C97" s="25" t="s">
        <v>71</v>
      </c>
      <c r="D97" s="25" t="s">
        <v>32</v>
      </c>
      <c r="E97" s="25" t="s">
        <v>35</v>
      </c>
      <c r="F97" s="24" t="s">
        <v>42</v>
      </c>
      <c r="G97" s="24" t="s">
        <v>43</v>
      </c>
      <c r="H97" s="24" t="s">
        <v>44</v>
      </c>
      <c r="I97" s="24" t="s">
        <v>45</v>
      </c>
      <c r="J97" s="24" t="s">
        <v>46</v>
      </c>
      <c r="K97" s="24" t="s">
        <v>47</v>
      </c>
      <c r="L97" s="24" t="s">
        <v>48</v>
      </c>
      <c r="M97" s="24" t="s">
        <v>49</v>
      </c>
      <c r="N97" s="24" t="s">
        <v>39</v>
      </c>
      <c r="O97" s="24" t="s">
        <v>50</v>
      </c>
      <c r="P97" s="24" t="s">
        <v>51</v>
      </c>
      <c r="Q97" s="24" t="s">
        <v>52</v>
      </c>
      <c r="R97" s="24" t="s">
        <v>53</v>
      </c>
      <c r="S97" s="24" t="s">
        <v>54</v>
      </c>
      <c r="T97" s="24" t="s">
        <v>55</v>
      </c>
      <c r="U97" s="24" t="s">
        <v>56</v>
      </c>
      <c r="V97" s="24" t="s">
        <v>57</v>
      </c>
    </row>
    <row r="98" spans="2:22" x14ac:dyDescent="0.35">
      <c r="B98" s="26">
        <f t="array" ref="B98">ROW(Table21[[#This Row],[Row]]) - ROW(Table21[#Headers])</f>
        <v>1</v>
      </c>
      <c r="C98" s="26" t="str">
        <f t="array" ref="C98" xml:space="preserve"> INDEX( list_scenarios, Table21[[#This Row],[Row]] )</f>
        <v>baseline</v>
      </c>
      <c r="D98" s="26" t="str">
        <f t="shared" ref="D98:D101" si="20" xml:space="preserve"> IF( ISBLANK( $D$32 ), "All", $D$32 )</f>
        <v>Minority</v>
      </c>
      <c r="E98" s="26" t="str">
        <f t="shared" ref="E98:E101" si="21" xml:space="preserve"> IF( ISBLANK( $D$33 ), "", $D$33 )</f>
        <v>CONUS</v>
      </c>
      <c r="F98" s="26">
        <f t="array" ref="F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2.3172215506251552</v>
      </c>
      <c r="G98" s="26">
        <f t="array" ref="G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3.3148304032668618</v>
      </c>
      <c r="H98" s="26">
        <f t="array" ref="H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4.1199898427010835</v>
      </c>
      <c r="I98" s="26">
        <f t="array" ref="I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4.9319754301026233</v>
      </c>
      <c r="J98" s="26">
        <f t="array" ref="J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5.2027931411599422</v>
      </c>
      <c r="K98" s="26">
        <f t="array" ref="K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5.4791052592897636</v>
      </c>
      <c r="L98" s="26">
        <f t="array" ref="L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5.6425889937846518</v>
      </c>
      <c r="M98" s="26">
        <f t="array" ref="M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5.7815672336025292</v>
      </c>
      <c r="N98" s="26">
        <f t="array" ref="N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5.9890838273805853</v>
      </c>
      <c r="O98" s="26">
        <f t="array" ref="O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6.1091848269279145</v>
      </c>
      <c r="P98" s="26">
        <f t="array" ref="P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6.2797084964196461</v>
      </c>
      <c r="Q98" s="26">
        <f t="array" ref="Q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6.3940221075256751</v>
      </c>
      <c r="R98" s="26">
        <f t="array" ref="R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6.5694620900461729</v>
      </c>
      <c r="S98" s="26">
        <f t="array" ref="S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6.6919325043108548</v>
      </c>
      <c r="T98" s="26">
        <f t="array" ref="T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6.8547745584627435</v>
      </c>
      <c r="U98" s="26">
        <f t="array" ref="U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7.0159888039842704</v>
      </c>
      <c r="V98" s="26">
        <f t="array" ref="V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7.1665354269074237</v>
      </c>
    </row>
    <row r="99" spans="2:22" x14ac:dyDescent="0.35">
      <c r="B99" s="26">
        <f t="array" ref="B99">ROW(Table21[[#This Row],[Row]]) - ROW(Table21[#Headers])</f>
        <v>2</v>
      </c>
      <c r="C99" s="26" t="str">
        <f t="array" ref="C99" xml:space="preserve"> INDEX( list_scenarios, Table21[[#This Row],[Row]] )</f>
        <v/>
      </c>
      <c r="D99" s="26" t="str">
        <f t="shared" si="20"/>
        <v>Minority</v>
      </c>
      <c r="E99" s="26" t="str">
        <f t="shared" si="21"/>
        <v>CONUS</v>
      </c>
      <c r="F99" s="26" t="str">
        <f t="array" ref="F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9" s="26" t="str">
        <f t="array" ref="G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9" s="26" t="str">
        <f t="array" ref="H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9" s="26" t="str">
        <f t="array" ref="I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9" s="26" t="str">
        <f t="array" ref="J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9" s="26" t="str">
        <f t="array" ref="K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9" s="26" t="str">
        <f t="array" ref="L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9" s="26" t="str">
        <f t="array" ref="M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9" s="26" t="str">
        <f t="array" ref="N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9" s="26" t="str">
        <f t="array" ref="O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9" s="26" t="str">
        <f t="array" ref="P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9" s="26" t="str">
        <f t="array" ref="Q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9" s="26" t="str">
        <f t="array" ref="R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9" s="26" t="str">
        <f t="array" ref="S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9" s="26" t="str">
        <f t="array" ref="T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9" s="26" t="str">
        <f t="array" ref="U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9" s="26" t="str">
        <f t="array" ref="V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0" spans="2:22" x14ac:dyDescent="0.35">
      <c r="B100" s="26">
        <f t="array" ref="B100">ROW(Table21[[#This Row],[Row]]) - ROW(Table21[#Headers])</f>
        <v>3</v>
      </c>
      <c r="C100" s="26" t="str">
        <f t="array" ref="C100" xml:space="preserve"> INDEX( list_scenarios, Table21[[#This Row],[Row]] )</f>
        <v/>
      </c>
      <c r="D100" s="26" t="str">
        <f t="shared" si="20"/>
        <v>Minority</v>
      </c>
      <c r="E100" s="26" t="str">
        <f t="shared" si="21"/>
        <v>CONUS</v>
      </c>
      <c r="F100" s="26" t="str">
        <f t="array" ref="F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0" s="26" t="str">
        <f t="array" ref="G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0" s="26" t="str">
        <f t="array" ref="H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0" s="26" t="str">
        <f t="array" ref="I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0" s="26" t="str">
        <f t="array" ref="J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0" s="26" t="str">
        <f t="array" ref="K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0" s="26" t="str">
        <f t="array" ref="L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0" s="26" t="str">
        <f t="array" ref="M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0" s="26" t="str">
        <f t="array" ref="N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0" s="26" t="str">
        <f t="array" ref="O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0" s="26" t="str">
        <f t="array" ref="P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0" s="26" t="str">
        <f t="array" ref="Q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0" s="26" t="str">
        <f t="array" ref="R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0" s="26" t="str">
        <f t="array" ref="S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0" s="26" t="str">
        <f t="array" ref="T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0" s="26" t="str">
        <f t="array" ref="U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0" s="26" t="str">
        <f t="array" ref="V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1" spans="2:22" x14ac:dyDescent="0.35">
      <c r="B101" s="26">
        <f t="array" ref="B101">ROW(Table21[[#This Row],[Row]]) - ROW(Table21[#Headers])</f>
        <v>4</v>
      </c>
      <c r="C101" s="26" t="str">
        <f t="array" ref="C101" xml:space="preserve"> INDEX( list_scenarios, Table21[[#This Row],[Row]] )</f>
        <v/>
      </c>
      <c r="D101" s="26" t="str">
        <f t="shared" si="20"/>
        <v>Minority</v>
      </c>
      <c r="E101" s="26" t="str">
        <f t="shared" si="21"/>
        <v>CONUS</v>
      </c>
      <c r="F101" s="26" t="str">
        <f t="array" ref="F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1" s="26" t="str">
        <f t="array" ref="G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1" s="26" t="str">
        <f t="array" ref="H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1" s="26" t="str">
        <f t="array" ref="I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1" s="26" t="str">
        <f t="array" ref="J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1" s="26" t="str">
        <f t="array" ref="K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1" s="26" t="str">
        <f t="array" ref="L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1" s="26" t="str">
        <f t="array" ref="M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1" s="26" t="str">
        <f t="array" ref="N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1" s="26" t="str">
        <f t="array" ref="O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1" s="26" t="str">
        <f t="array" ref="P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1" s="26" t="str">
        <f t="array" ref="Q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1" s="26" t="str">
        <f t="array" ref="R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1" s="26" t="str">
        <f t="array" ref="S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1" s="26" t="str">
        <f t="array" ref="T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1" s="26" t="str">
        <f t="array" ref="U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1" s="26" t="str">
        <f t="array" ref="V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5" spans="2:22" x14ac:dyDescent="0.35">
      <c r="B105" s="25" t="s">
        <v>41</v>
      </c>
      <c r="C105" s="25" t="s">
        <v>74</v>
      </c>
      <c r="D105" s="25" t="s">
        <v>32</v>
      </c>
      <c r="E105" s="25" t="s">
        <v>35</v>
      </c>
      <c r="F105" s="25" t="s">
        <v>38</v>
      </c>
      <c r="G105" s="25" t="s">
        <v>75</v>
      </c>
      <c r="H105" s="9" t="s">
        <v>76</v>
      </c>
      <c r="I105" s="6" t="s">
        <v>244</v>
      </c>
    </row>
    <row r="106" spans="2:22" ht="25.5" customHeight="1" x14ac:dyDescent="0.35">
      <c r="B106" s="26">
        <f t="array" ref="B106">ROW(Table6[[#This Row],[Row]]) - ROW(Table6[#Headers])</f>
        <v>1</v>
      </c>
      <c r="C106" s="27" t="str">
        <f t="shared" ref="C106:C113" si="22">IF( ISBLANK( $D$59 ), "", $D$59 )</f>
        <v>baseline</v>
      </c>
      <c r="D106" s="26" t="s">
        <v>59</v>
      </c>
      <c r="E106" s="26" t="str">
        <f t="shared" ref="E106:E113" si="23" xml:space="preserve"> IF( ISBLANK( $D$60 ), "", $D$60 )</f>
        <v>CONUS</v>
      </c>
      <c r="F106" s="26">
        <f t="shared" ref="F106:F113" si="24" xml:space="preserve"> IF( ISBLANK( $D$61 ), "", $D$61 )</f>
        <v>2090</v>
      </c>
      <c r="G106" s="26">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13.92571835987426</v>
      </c>
      <c r="H106" s="9">
        <f xml:space="preserve"> IF( OR( Table6[[#This Row],[Scenario]] = "", Table6[[#This Row],[Region]] = "", Table6[[#This Row],[Year]] = "" ), "",IF(Table6[[#This Row],[Value]]&gt;=0,-0.1,0.1) )</f>
        <v>-0.1</v>
      </c>
      <c r="I106" s="8" t="s">
        <v>248</v>
      </c>
    </row>
    <row r="107" spans="2:22" ht="25.5" customHeight="1" x14ac:dyDescent="0.35">
      <c r="B107" s="26">
        <f t="array" ref="B107">ROW(Table6[[#This Row],[Row]]) - ROW(Table6[#Headers])</f>
        <v>2</v>
      </c>
      <c r="C107" s="27" t="str">
        <f t="shared" si="22"/>
        <v>baseline</v>
      </c>
      <c r="D107" s="26" t="s">
        <v>60</v>
      </c>
      <c r="E107" s="26" t="str">
        <f t="shared" si="23"/>
        <v>CONUS</v>
      </c>
      <c r="F107" s="26">
        <f t="shared" si="24"/>
        <v>2090</v>
      </c>
      <c r="G107" s="26">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16.144020848531103</v>
      </c>
      <c r="H107" s="9">
        <f xml:space="preserve"> IF( OR( Table6[[#This Row],[Scenario]] = "", Table6[[#This Row],[Region]] = "", Table6[[#This Row],[Year]] = "" ), "",IF(Table6[[#This Row],[Value]]&gt;=0,-0.1,0.1) )</f>
        <v>-0.1</v>
      </c>
      <c r="I107" s="8" t="s">
        <v>249</v>
      </c>
    </row>
    <row r="108" spans="2:22" x14ac:dyDescent="0.35">
      <c r="B108" s="26">
        <f t="array" ref="B108">ROW(Table6[[#This Row],[Row]]) - ROW(Table6[#Headers])</f>
        <v>3</v>
      </c>
      <c r="C108" s="27" t="str">
        <f t="shared" si="22"/>
        <v>baseline</v>
      </c>
      <c r="D108" s="26" t="s">
        <v>61</v>
      </c>
      <c r="E108" s="26" t="str">
        <f t="shared" si="23"/>
        <v>CONUS</v>
      </c>
      <c r="F108" s="26">
        <f t="shared" si="24"/>
        <v>2090</v>
      </c>
      <c r="G108" s="26">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17.674143954778391</v>
      </c>
      <c r="H108" s="9">
        <f xml:space="preserve"> IF( OR( Table6[[#This Row],[Scenario]] = "", Table6[[#This Row],[Region]] = "", Table6[[#This Row],[Year]] = "" ), "",IF(Table6[[#This Row],[Value]]&gt;=0,-0.1,0.1) )</f>
        <v>-0.1</v>
      </c>
      <c r="I108" s="9" t="s">
        <v>61</v>
      </c>
    </row>
    <row r="109" spans="2:22" x14ac:dyDescent="0.35">
      <c r="B109" s="26">
        <f t="array" ref="B109">ROW(Table6[[#This Row],[Row]]) - ROW(Table6[#Headers])</f>
        <v>4</v>
      </c>
      <c r="C109" s="27" t="str">
        <f t="shared" si="22"/>
        <v>baseline</v>
      </c>
      <c r="D109" s="26" t="s">
        <v>62</v>
      </c>
      <c r="E109" s="26" t="str">
        <f t="shared" si="23"/>
        <v>CONUS</v>
      </c>
      <c r="F109" s="26">
        <f t="shared" si="24"/>
        <v>2090</v>
      </c>
      <c r="G109" s="26">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14.73298760287069</v>
      </c>
      <c r="H109" s="9">
        <f xml:space="preserve"> IF( OR( Table6[[#This Row],[Scenario]] = "", Table6[[#This Row],[Region]] = "", Table6[[#This Row],[Year]] = "" ), "",IF(Table6[[#This Row],[Value]]&gt;=0,-0.1,0.1) )</f>
        <v>-0.1</v>
      </c>
      <c r="I109" s="9" t="s">
        <v>62</v>
      </c>
    </row>
    <row r="110" spans="2:22" ht="25.5" customHeight="1" x14ac:dyDescent="0.35">
      <c r="B110" s="26">
        <f t="array" ref="B110">ROW(Table6[[#This Row],[Row]]) - ROW(Table6[#Headers])</f>
        <v>5</v>
      </c>
      <c r="C110" s="27" t="str">
        <f t="shared" si="22"/>
        <v>baseline</v>
      </c>
      <c r="D110" s="26" t="s">
        <v>63</v>
      </c>
      <c r="E110" s="26" t="str">
        <f t="shared" si="23"/>
        <v>CONUS</v>
      </c>
      <c r="F110" s="26">
        <f t="shared" si="24"/>
        <v>2090</v>
      </c>
      <c r="G110" s="26">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10.611870284209258</v>
      </c>
      <c r="H110" s="9">
        <f xml:space="preserve"> IF( OR( Table6[[#This Row],[Scenario]] = "", Table6[[#This Row],[Region]] = "", Table6[[#This Row],[Year]] = "" ), "",IF(Table6[[#This Row],[Value]]&gt;=0,-0.1,0.1) )</f>
        <v>-0.1</v>
      </c>
      <c r="I110" s="8" t="s">
        <v>245</v>
      </c>
    </row>
    <row r="111" spans="2:22" ht="25.5" customHeight="1" x14ac:dyDescent="0.35">
      <c r="B111" s="26">
        <f t="array" ref="B111">ROW(Table6[[#This Row],[Row]]) - ROW(Table6[#Headers])</f>
        <v>6</v>
      </c>
      <c r="C111" s="27" t="str">
        <f t="shared" si="22"/>
        <v>baseline</v>
      </c>
      <c r="D111" s="26" t="s">
        <v>64</v>
      </c>
      <c r="E111" s="26" t="str">
        <f t="shared" si="23"/>
        <v>CONUS</v>
      </c>
      <c r="F111" s="26">
        <f t="shared" si="24"/>
        <v>2090</v>
      </c>
      <c r="G111" s="26">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21.505332168837992</v>
      </c>
      <c r="H111" s="9">
        <f xml:space="preserve"> IF( OR( Table6[[#This Row],[Scenario]] = "", Table6[[#This Row],[Region]] = "", Table6[[#This Row],[Year]] = "" ), "",IF(Table6[[#This Row],[Value]]&gt;=0,-0.1,0.1) )</f>
        <v>-0.1</v>
      </c>
      <c r="I111" s="8" t="s">
        <v>247</v>
      </c>
    </row>
    <row r="112" spans="2:22" x14ac:dyDescent="0.35">
      <c r="B112" s="26">
        <f t="array" ref="B112">ROW(Table6[[#This Row],[Row]]) - ROW(Table6[#Headers])</f>
        <v>7</v>
      </c>
      <c r="C112" s="27" t="str">
        <f>IF( ISBLANK( $D$59 ), "", $D$59 )</f>
        <v>baseline</v>
      </c>
      <c r="D112" s="26" t="s">
        <v>65</v>
      </c>
      <c r="E112" s="26" t="str">
        <f t="shared" si="23"/>
        <v>CONUS</v>
      </c>
      <c r="F112" s="26">
        <f t="shared" si="24"/>
        <v>2090</v>
      </c>
      <c r="G112" s="26">
        <f t="array" ref="G112"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12.723367734277408</v>
      </c>
      <c r="H112" s="9">
        <f xml:space="preserve"> IF( OR( Table6[[#This Row],[Scenario]] = "", Table6[[#This Row],[Region]] = "", Table6[[#This Row],[Year]] = "" ), "",IF(Table6[[#This Row],[Value]]&gt;=0,-0.1,0.1) )</f>
        <v>-0.1</v>
      </c>
      <c r="I112" s="9" t="s">
        <v>65</v>
      </c>
    </row>
    <row r="113" spans="2:10" ht="25.5" customHeight="1" x14ac:dyDescent="0.35">
      <c r="B113" s="26">
        <f t="array" ref="B113">ROW(Table6[[#This Row],[Row]]) - ROW(Table6[#Headers])</f>
        <v>8</v>
      </c>
      <c r="C113" s="27" t="str">
        <f t="shared" si="22"/>
        <v>baseline</v>
      </c>
      <c r="D113" s="26" t="s">
        <v>66</v>
      </c>
      <c r="E113" s="26" t="str">
        <f t="shared" si="23"/>
        <v>CONUS</v>
      </c>
      <c r="F113" s="26">
        <f t="shared" si="24"/>
        <v>2090</v>
      </c>
      <c r="G113" s="26">
        <f t="array" ref="G113"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17.919478830266019</v>
      </c>
      <c r="H113" s="9">
        <f xml:space="preserve"> IF( OR( Table6[[#This Row],[Scenario]] = "", Table6[[#This Row],[Region]] = "", Table6[[#This Row],[Year]] = "" ), "",IF(Table6[[#This Row],[Value]]&gt;=0,-0.1,0.1) )</f>
        <v>-0.1</v>
      </c>
      <c r="I113" s="8" t="s">
        <v>246</v>
      </c>
    </row>
    <row r="117" spans="2:10" x14ac:dyDescent="0.35">
      <c r="B117" s="25" t="s">
        <v>41</v>
      </c>
      <c r="C117" s="25" t="s">
        <v>81</v>
      </c>
      <c r="D117" s="25" t="s">
        <v>37</v>
      </c>
      <c r="E117" s="25" t="s">
        <v>32</v>
      </c>
      <c r="F117" s="25" t="s">
        <v>35</v>
      </c>
      <c r="G117" s="25" t="s">
        <v>38</v>
      </c>
      <c r="H117" s="25" t="s">
        <v>75</v>
      </c>
      <c r="I117" s="9" t="s">
        <v>76</v>
      </c>
      <c r="J117" s="6" t="s">
        <v>244</v>
      </c>
    </row>
    <row r="118" spans="2:10" ht="25.5" customHeight="1" x14ac:dyDescent="0.35">
      <c r="B118" s="26">
        <f t="array" ref="B118">ROW(Table62627[[#This Row],[Row]]) - ROW(Table62627[#Headers])</f>
        <v>1</v>
      </c>
      <c r="C118" s="27" t="str">
        <f t="shared" ref="C118:C125" si="25">IF( ISBLANK( $H$59 ), "", $H$59 )</f>
        <v/>
      </c>
      <c r="D118" s="27" t="str">
        <f t="shared" ref="D118:D125" si="26">IF( ISBLANK( $H$60 ), "", $H$60 )</f>
        <v/>
      </c>
      <c r="E118" s="26" t="s">
        <v>59</v>
      </c>
      <c r="F118" s="26" t="str">
        <f t="shared" ref="F118:F125" si="27" xml:space="preserve"> IF( ISBLANK( $H$61 ), "", $H$61 )</f>
        <v>CONUS</v>
      </c>
      <c r="G118" s="26" t="str">
        <f t="shared" ref="G118:G125" si="28" xml:space="preserve"> IF( ISBLANK( $H$62 ), "", $H$62 )</f>
        <v>2050</v>
      </c>
      <c r="H118" s="26" t="str">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8" s="9" t="str">
        <f xml:space="preserve"> IF( OR(Table62627[[#This Row],[Reference Emissions Scenario]]="", Table62627[[#This Row],[Scenario to Compare]] = "", Table62627[[#This Row],[Region]] = "", Table62627[[#This Row],[Year]] = "" ), "",IF(Table62627[[#This Row],[Value]]&gt;=0,-0.1,0.1) )</f>
        <v/>
      </c>
      <c r="J118" s="8" t="s">
        <v>248</v>
      </c>
    </row>
    <row r="119" spans="2:10" ht="25.5" customHeight="1" x14ac:dyDescent="0.35">
      <c r="B119" s="26">
        <f t="array" ref="B119">ROW(Table62627[[#This Row],[Row]]) - ROW(Table62627[#Headers])</f>
        <v>2</v>
      </c>
      <c r="C119" s="27" t="str">
        <f t="shared" si="25"/>
        <v/>
      </c>
      <c r="D119" s="27" t="str">
        <f t="shared" si="26"/>
        <v/>
      </c>
      <c r="E119" s="26" t="s">
        <v>60</v>
      </c>
      <c r="F119" s="26" t="str">
        <f t="shared" si="27"/>
        <v>CONUS</v>
      </c>
      <c r="G119" s="26" t="str">
        <f t="shared" si="28"/>
        <v>2050</v>
      </c>
      <c r="H119" s="26" t="str">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9" s="9" t="str">
        <f xml:space="preserve"> IF( OR(Table62627[[#This Row],[Reference Emissions Scenario]]="", Table62627[[#This Row],[Scenario to Compare]] = "", Table62627[[#This Row],[Region]] = "", Table62627[[#This Row],[Year]] = "" ), "",IF(Table62627[[#This Row],[Value]]&gt;=0,-0.1,0.1) )</f>
        <v/>
      </c>
      <c r="J119" s="8" t="s">
        <v>249</v>
      </c>
    </row>
    <row r="120" spans="2:10" x14ac:dyDescent="0.35">
      <c r="B120" s="26">
        <f t="array" ref="B120">ROW(Table62627[[#This Row],[Row]]) - ROW(Table62627[#Headers])</f>
        <v>3</v>
      </c>
      <c r="C120" s="27" t="str">
        <f t="shared" si="25"/>
        <v/>
      </c>
      <c r="D120" s="27" t="str">
        <f t="shared" si="26"/>
        <v/>
      </c>
      <c r="E120" s="26" t="s">
        <v>61</v>
      </c>
      <c r="F120" s="26" t="str">
        <f t="shared" si="27"/>
        <v>CONUS</v>
      </c>
      <c r="G120" s="26" t="str">
        <f t="shared" si="28"/>
        <v>2050</v>
      </c>
      <c r="H120" s="26" t="str">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0" s="9" t="str">
        <f xml:space="preserve"> IF( OR(Table62627[[#This Row],[Reference Emissions Scenario]]="", Table62627[[#This Row],[Scenario to Compare]] = "", Table62627[[#This Row],[Region]] = "", Table62627[[#This Row],[Year]] = "" ), "",IF(Table62627[[#This Row],[Value]]&gt;=0,-0.1,0.1) )</f>
        <v/>
      </c>
      <c r="J120" s="9" t="s">
        <v>61</v>
      </c>
    </row>
    <row r="121" spans="2:10" x14ac:dyDescent="0.35">
      <c r="B121" s="26">
        <f t="array" ref="B121">ROW(Table62627[[#This Row],[Row]]) - ROW(Table62627[#Headers])</f>
        <v>4</v>
      </c>
      <c r="C121" s="27" t="str">
        <f t="shared" si="25"/>
        <v/>
      </c>
      <c r="D121" s="27" t="str">
        <f t="shared" si="26"/>
        <v/>
      </c>
      <c r="E121" s="26" t="s">
        <v>62</v>
      </c>
      <c r="F121" s="26" t="str">
        <f t="shared" si="27"/>
        <v>CONUS</v>
      </c>
      <c r="G121" s="26" t="str">
        <f t="shared" si="28"/>
        <v>2050</v>
      </c>
      <c r="H121" s="26" t="str">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1" s="9" t="str">
        <f xml:space="preserve"> IF( OR(Table62627[[#This Row],[Reference Emissions Scenario]]="", Table62627[[#This Row],[Scenario to Compare]] = "", Table62627[[#This Row],[Region]] = "", Table62627[[#This Row],[Year]] = "" ), "",IF(Table62627[[#This Row],[Value]]&gt;=0,-0.1,0.1) )</f>
        <v/>
      </c>
      <c r="J121" s="9" t="s">
        <v>62</v>
      </c>
    </row>
    <row r="122" spans="2:10" ht="25.5" customHeight="1" x14ac:dyDescent="0.35">
      <c r="B122" s="26">
        <f t="array" ref="B122">ROW(Table62627[[#This Row],[Row]]) - ROW(Table62627[#Headers])</f>
        <v>5</v>
      </c>
      <c r="C122" s="27" t="str">
        <f t="shared" si="25"/>
        <v/>
      </c>
      <c r="D122" s="27" t="str">
        <f t="shared" si="26"/>
        <v/>
      </c>
      <c r="E122" s="26" t="s">
        <v>63</v>
      </c>
      <c r="F122" s="26" t="str">
        <f t="shared" si="27"/>
        <v>CONUS</v>
      </c>
      <c r="G122" s="26" t="str">
        <f t="shared" si="28"/>
        <v>2050</v>
      </c>
      <c r="H122" s="26" t="str">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2" s="9" t="str">
        <f xml:space="preserve"> IF( OR(Table62627[[#This Row],[Reference Emissions Scenario]]="", Table62627[[#This Row],[Scenario to Compare]] = "", Table62627[[#This Row],[Region]] = "", Table62627[[#This Row],[Year]] = "" ), "",IF(Table62627[[#This Row],[Value]]&gt;=0,-0.1,0.1) )</f>
        <v/>
      </c>
      <c r="J122" s="8" t="s">
        <v>245</v>
      </c>
    </row>
    <row r="123" spans="2:10" ht="25.5" customHeight="1" x14ac:dyDescent="0.35">
      <c r="B123" s="26">
        <f t="array" ref="B123">ROW(Table62627[[#This Row],[Row]]) - ROW(Table62627[#Headers])</f>
        <v>6</v>
      </c>
      <c r="C123" s="27" t="str">
        <f t="shared" si="25"/>
        <v/>
      </c>
      <c r="D123" s="27" t="str">
        <f t="shared" si="26"/>
        <v/>
      </c>
      <c r="E123" s="26" t="s">
        <v>64</v>
      </c>
      <c r="F123" s="26" t="str">
        <f t="shared" si="27"/>
        <v>CONUS</v>
      </c>
      <c r="G123" s="26" t="str">
        <f t="shared" si="28"/>
        <v>2050</v>
      </c>
      <c r="H123" s="26" t="str">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3" s="9" t="str">
        <f xml:space="preserve"> IF( OR(Table62627[[#This Row],[Reference Emissions Scenario]]="", Table62627[[#This Row],[Scenario to Compare]] = "", Table62627[[#This Row],[Region]] = "", Table62627[[#This Row],[Year]] = "" ), "",IF(Table62627[[#This Row],[Value]]&gt;=0,-0.1,0.1) )</f>
        <v/>
      </c>
      <c r="J123" s="8" t="s">
        <v>247</v>
      </c>
    </row>
    <row r="124" spans="2:10" x14ac:dyDescent="0.35">
      <c r="B124" s="26">
        <f t="array" ref="B124">ROW(Table62627[[#This Row],[Row]]) - ROW(Table62627[#Headers])</f>
        <v>7</v>
      </c>
      <c r="C124" s="27" t="str">
        <f t="shared" si="25"/>
        <v/>
      </c>
      <c r="D124" s="27" t="str">
        <f t="shared" si="26"/>
        <v/>
      </c>
      <c r="E124" s="26" t="s">
        <v>65</v>
      </c>
      <c r="F124" s="26" t="str">
        <f t="shared" si="27"/>
        <v>CONUS</v>
      </c>
      <c r="G124" s="26" t="str">
        <f t="shared" si="28"/>
        <v>2050</v>
      </c>
      <c r="H124" s="26" t="str">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4" s="9" t="str">
        <f xml:space="preserve"> IF( OR(Table62627[[#This Row],[Reference Emissions Scenario]]="", Table62627[[#This Row],[Scenario to Compare]] = "", Table62627[[#This Row],[Region]] = "", Table62627[[#This Row],[Year]] = "" ), "",IF(Table62627[[#This Row],[Value]]&gt;=0,-0.1,0.1) )</f>
        <v/>
      </c>
      <c r="J124" s="9" t="s">
        <v>65</v>
      </c>
    </row>
    <row r="125" spans="2:10" ht="25.5" customHeight="1" x14ac:dyDescent="0.35">
      <c r="B125" s="26">
        <f t="array" ref="B125">ROW(Table62627[[#This Row],[Row]]) - ROW(Table62627[#Headers])</f>
        <v>8</v>
      </c>
      <c r="C125" s="27" t="str">
        <f t="shared" si="25"/>
        <v/>
      </c>
      <c r="D125" s="27" t="str">
        <f t="shared" si="26"/>
        <v/>
      </c>
      <c r="E125" s="26" t="s">
        <v>66</v>
      </c>
      <c r="F125" s="26" t="str">
        <f t="shared" si="27"/>
        <v>CONUS</v>
      </c>
      <c r="G125" s="26" t="str">
        <f t="shared" si="28"/>
        <v>2050</v>
      </c>
      <c r="H125" s="26" t="str">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5" s="9" t="str">
        <f xml:space="preserve"> IF( OR(Table62627[[#This Row],[Reference Emissions Scenario]]="", Table62627[[#This Row],[Scenario to Compare]] = "", Table62627[[#This Row],[Region]] = "", Table62627[[#This Row],[Year]] = "" ), "",IF(Table62627[[#This Row],[Value]]&gt;=0,-0.1,0.1) )</f>
        <v/>
      </c>
      <c r="J125" s="8" t="s">
        <v>246</v>
      </c>
    </row>
  </sheetData>
  <dataValidations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drawing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Q9078"/>
  <sheetViews>
    <sheetView workbookViewId="0"/>
  </sheetViews>
  <sheetFormatPr defaultColWidth="10.90625" defaultRowHeight="14.5" x14ac:dyDescent="0.35"/>
  <cols>
    <col min="1" max="9" width="19" customWidth="1"/>
    <col min="10" max="13" width="25.7265625" customWidth="1"/>
    <col min="14" max="17" width="19" customWidth="1"/>
  </cols>
  <sheetData>
    <row r="1" spans="1:17" x14ac:dyDescent="0.35">
      <c r="A1" s="28" t="s">
        <v>82</v>
      </c>
      <c r="B1" s="28" t="s">
        <v>83</v>
      </c>
      <c r="C1" s="28" t="s">
        <v>84</v>
      </c>
      <c r="D1" s="28" t="s">
        <v>85</v>
      </c>
      <c r="E1" s="28" t="s">
        <v>86</v>
      </c>
      <c r="F1" s="28" t="s">
        <v>87</v>
      </c>
      <c r="G1" s="28" t="s">
        <v>88</v>
      </c>
      <c r="H1" s="28" t="s">
        <v>89</v>
      </c>
      <c r="I1" s="28" t="s">
        <v>90</v>
      </c>
      <c r="J1" s="28" t="s">
        <v>92</v>
      </c>
      <c r="K1" s="28" t="s">
        <v>91</v>
      </c>
      <c r="L1" s="28" t="s">
        <v>94</v>
      </c>
      <c r="M1" s="28" t="s">
        <v>93</v>
      </c>
      <c r="N1" s="28" t="s">
        <v>96</v>
      </c>
      <c r="O1" s="28" t="s">
        <v>95</v>
      </c>
      <c r="P1" s="28" t="s">
        <v>97</v>
      </c>
      <c r="Q1" s="28" t="s">
        <v>98</v>
      </c>
    </row>
    <row r="2" spans="1:17" x14ac:dyDescent="0.35">
      <c r="A2" t="s">
        <v>254</v>
      </c>
      <c r="B2" t="s">
        <v>255</v>
      </c>
      <c r="C2" t="s">
        <v>256</v>
      </c>
      <c r="D2">
        <v>0.42862795654826502</v>
      </c>
      <c r="E2">
        <v>2010</v>
      </c>
      <c r="F2">
        <v>9518317.1525825206</v>
      </c>
      <c r="G2">
        <v>42073.978715717603</v>
      </c>
      <c r="H2">
        <v>-183.66168983454199</v>
      </c>
      <c r="I2">
        <v>-0.64835167111895398</v>
      </c>
      <c r="J2">
        <v>778963.59356209205</v>
      </c>
      <c r="K2">
        <v>1794.70099087977</v>
      </c>
      <c r="L2">
        <v>3430219.8137006299</v>
      </c>
      <c r="M2">
        <v>21542.589144374499</v>
      </c>
      <c r="N2">
        <v>-1.9295605188435099E-5</v>
      </c>
      <c r="O2">
        <v>-1.54098017565605E-5</v>
      </c>
      <c r="P2" t="s">
        <v>257</v>
      </c>
      <c r="Q2" t="s">
        <v>252</v>
      </c>
    </row>
    <row r="3" spans="1:17" x14ac:dyDescent="0.35">
      <c r="A3" t="s">
        <v>254</v>
      </c>
      <c r="B3" t="s">
        <v>255</v>
      </c>
      <c r="C3" t="s">
        <v>256</v>
      </c>
      <c r="D3">
        <v>0.61285996481710903</v>
      </c>
      <c r="E3">
        <v>2015</v>
      </c>
      <c r="F3">
        <v>9777113.4012471605</v>
      </c>
      <c r="G3">
        <v>42754.867750968202</v>
      </c>
      <c r="H3">
        <v>-273.46331187099798</v>
      </c>
      <c r="I3">
        <v>-0.95484919618326303</v>
      </c>
      <c r="J3">
        <v>778981.46760925697</v>
      </c>
      <c r="K3">
        <v>1814.24815582991</v>
      </c>
      <c r="L3">
        <v>3483097.8077788199</v>
      </c>
      <c r="M3">
        <v>21671.298639655601</v>
      </c>
      <c r="N3">
        <v>-2.7969739190722202E-5</v>
      </c>
      <c r="O3">
        <v>-2.23331107406276E-5</v>
      </c>
      <c r="P3" t="s">
        <v>257</v>
      </c>
      <c r="Q3" t="s">
        <v>252</v>
      </c>
    </row>
    <row r="4" spans="1:17" x14ac:dyDescent="0.35">
      <c r="A4" t="s">
        <v>254</v>
      </c>
      <c r="B4" t="s">
        <v>255</v>
      </c>
      <c r="C4" t="s">
        <v>256</v>
      </c>
      <c r="D4">
        <v>0.76234411994100504</v>
      </c>
      <c r="E4">
        <v>2020</v>
      </c>
      <c r="F4">
        <v>9994508.4587248191</v>
      </c>
      <c r="G4">
        <v>43332.959508972701</v>
      </c>
      <c r="H4">
        <v>-352.00720138507899</v>
      </c>
      <c r="I4">
        <v>-1.2214207927004299</v>
      </c>
      <c r="J4">
        <v>777960.26934103505</v>
      </c>
      <c r="K4">
        <v>1830.6029366907701</v>
      </c>
      <c r="L4">
        <v>3523656.93200331</v>
      </c>
      <c r="M4">
        <v>21729.0845799565</v>
      </c>
      <c r="N4">
        <v>-3.5220061380586498E-5</v>
      </c>
      <c r="O4">
        <v>-2.8186876837883999E-5</v>
      </c>
      <c r="P4" t="s">
        <v>257</v>
      </c>
      <c r="Q4" t="s">
        <v>252</v>
      </c>
    </row>
    <row r="5" spans="1:17" x14ac:dyDescent="0.35">
      <c r="A5" t="s">
        <v>254</v>
      </c>
      <c r="B5" t="s">
        <v>255</v>
      </c>
      <c r="C5" t="s">
        <v>256</v>
      </c>
      <c r="D5">
        <v>0.91377128405771901</v>
      </c>
      <c r="E5">
        <v>2025</v>
      </c>
      <c r="F5">
        <v>10292547.666011499</v>
      </c>
      <c r="G5">
        <v>44296.379342357199</v>
      </c>
      <c r="H5">
        <v>-439.21538552006098</v>
      </c>
      <c r="I5">
        <v>-1.51640507858235</v>
      </c>
      <c r="J5">
        <v>784271.62760959205</v>
      </c>
      <c r="K5">
        <v>1861.9898217055199</v>
      </c>
      <c r="L5">
        <v>3594959.0991230798</v>
      </c>
      <c r="M5">
        <v>21994.4285171915</v>
      </c>
      <c r="N5">
        <v>-4.2673145636279901E-5</v>
      </c>
      <c r="O5">
        <v>-3.42331608383245E-5</v>
      </c>
      <c r="P5" t="s">
        <v>257</v>
      </c>
      <c r="Q5" t="s">
        <v>252</v>
      </c>
    </row>
    <row r="6" spans="1:17" x14ac:dyDescent="0.35">
      <c r="A6" t="s">
        <v>254</v>
      </c>
      <c r="B6" t="s">
        <v>255</v>
      </c>
      <c r="C6" t="s">
        <v>256</v>
      </c>
      <c r="D6">
        <v>0.96559376426806398</v>
      </c>
      <c r="E6">
        <v>2030</v>
      </c>
      <c r="F6">
        <v>10605947.538030401</v>
      </c>
      <c r="G6">
        <v>45335.241194569899</v>
      </c>
      <c r="H6">
        <v>-483.128007151416</v>
      </c>
      <c r="I6">
        <v>-1.66114218981814</v>
      </c>
      <c r="J6">
        <v>791547.17905317596</v>
      </c>
      <c r="K6">
        <v>1893.8315908217601</v>
      </c>
      <c r="L6">
        <v>3671081.4415274598</v>
      </c>
      <c r="M6">
        <v>22292.9997468611</v>
      </c>
      <c r="N6">
        <v>-4.5552554867826097E-5</v>
      </c>
      <c r="O6">
        <v>-3.6641300366945099E-5</v>
      </c>
      <c r="P6" t="s">
        <v>257</v>
      </c>
      <c r="Q6" t="s">
        <v>252</v>
      </c>
    </row>
    <row r="7" spans="1:17" x14ac:dyDescent="0.35">
      <c r="A7" t="s">
        <v>254</v>
      </c>
      <c r="B7" t="s">
        <v>255</v>
      </c>
      <c r="C7" t="s">
        <v>256</v>
      </c>
      <c r="D7">
        <v>1.08500668135844</v>
      </c>
      <c r="E7">
        <v>2035</v>
      </c>
      <c r="F7">
        <v>10809457.4479964</v>
      </c>
      <c r="G7">
        <v>45900.797739481</v>
      </c>
      <c r="H7">
        <v>-539.14492190351302</v>
      </c>
      <c r="I7">
        <v>-1.8773869823660201</v>
      </c>
      <c r="J7">
        <v>730002.83966870699</v>
      </c>
      <c r="K7">
        <v>1810.94862400733</v>
      </c>
      <c r="L7">
        <v>3698415.9177131299</v>
      </c>
      <c r="M7">
        <v>22453.274330301399</v>
      </c>
      <c r="N7">
        <v>-4.98771491998841E-5</v>
      </c>
      <c r="O7">
        <v>-4.0900966319180203E-5</v>
      </c>
      <c r="P7" t="s">
        <v>257</v>
      </c>
      <c r="Q7" t="s">
        <v>252</v>
      </c>
    </row>
    <row r="8" spans="1:17" x14ac:dyDescent="0.35">
      <c r="A8" t="s">
        <v>254</v>
      </c>
      <c r="B8" t="s">
        <v>255</v>
      </c>
      <c r="C8" t="s">
        <v>256</v>
      </c>
      <c r="D8">
        <v>1.2292198413270401</v>
      </c>
      <c r="E8">
        <v>2040</v>
      </c>
      <c r="F8">
        <v>10800897.189202501</v>
      </c>
      <c r="G8">
        <v>45587.714695016599</v>
      </c>
      <c r="H8">
        <v>-584.30921030284799</v>
      </c>
      <c r="I8">
        <v>-2.0765751676996298</v>
      </c>
      <c r="J8">
        <v>628737.59467746702</v>
      </c>
      <c r="K8">
        <v>1481.4553232143401</v>
      </c>
      <c r="L8">
        <v>3641998.0498979399</v>
      </c>
      <c r="M8">
        <v>22239.154822784702</v>
      </c>
      <c r="N8">
        <v>-5.4098210553005901E-5</v>
      </c>
      <c r="O8">
        <v>-4.5551201274115001E-5</v>
      </c>
      <c r="P8" t="s">
        <v>257</v>
      </c>
      <c r="Q8" t="s">
        <v>252</v>
      </c>
    </row>
    <row r="9" spans="1:17" x14ac:dyDescent="0.35">
      <c r="A9" t="s">
        <v>254</v>
      </c>
      <c r="B9" t="s">
        <v>255</v>
      </c>
      <c r="C9" t="s">
        <v>256</v>
      </c>
      <c r="D9">
        <v>1.35085724597845</v>
      </c>
      <c r="E9">
        <v>2045</v>
      </c>
      <c r="F9">
        <v>10849456.091367699</v>
      </c>
      <c r="G9">
        <v>45549.285734940597</v>
      </c>
      <c r="H9">
        <v>-625.747143268228</v>
      </c>
      <c r="I9">
        <v>-2.2546941839741899</v>
      </c>
      <c r="J9">
        <v>484076.19368058298</v>
      </c>
      <c r="K9">
        <v>1188.1950116908199</v>
      </c>
      <c r="L9">
        <v>3633132.4852722101</v>
      </c>
      <c r="M9">
        <v>21885.2764973472</v>
      </c>
      <c r="N9">
        <v>-5.76754390264871E-5</v>
      </c>
      <c r="O9">
        <v>-4.9500099674331997E-5</v>
      </c>
      <c r="P9" t="s">
        <v>257</v>
      </c>
      <c r="Q9" t="s">
        <v>252</v>
      </c>
    </row>
    <row r="10" spans="1:17" x14ac:dyDescent="0.35">
      <c r="A10" t="s">
        <v>254</v>
      </c>
      <c r="B10" t="s">
        <v>255</v>
      </c>
      <c r="C10" t="s">
        <v>256</v>
      </c>
      <c r="D10">
        <v>1.53164784556419</v>
      </c>
      <c r="E10">
        <v>2050</v>
      </c>
      <c r="F10">
        <v>10919987.4685697</v>
      </c>
      <c r="G10">
        <v>45639.386908092201</v>
      </c>
      <c r="H10">
        <v>-685.86124267496996</v>
      </c>
      <c r="I10">
        <v>-2.5154163371170002</v>
      </c>
      <c r="J10">
        <v>279468.39960821398</v>
      </c>
      <c r="K10">
        <v>815.11175617471599</v>
      </c>
      <c r="L10">
        <v>3612665.6903033899</v>
      </c>
      <c r="M10">
        <v>21995.968018977899</v>
      </c>
      <c r="N10">
        <v>-6.2807878182007199E-5</v>
      </c>
      <c r="O10">
        <v>-5.51150334727875E-5</v>
      </c>
      <c r="P10" t="s">
        <v>257</v>
      </c>
      <c r="Q10" t="s">
        <v>252</v>
      </c>
    </row>
    <row r="11" spans="1:17" x14ac:dyDescent="0.35">
      <c r="A11" t="s">
        <v>254</v>
      </c>
      <c r="B11" t="s">
        <v>255</v>
      </c>
      <c r="C11" t="s">
        <v>256</v>
      </c>
      <c r="D11">
        <v>1.64170092024739</v>
      </c>
      <c r="E11">
        <v>2055</v>
      </c>
      <c r="F11">
        <v>11007566.5383205</v>
      </c>
      <c r="G11">
        <v>45829.823392710401</v>
      </c>
      <c r="H11">
        <v>-728.08747360347695</v>
      </c>
      <c r="I11">
        <v>-2.6837760005617799</v>
      </c>
      <c r="J11">
        <v>236091.54516434501</v>
      </c>
      <c r="K11">
        <v>626.56356484315802</v>
      </c>
      <c r="L11">
        <v>3615462.0968095898</v>
      </c>
      <c r="M11">
        <v>22074.845081684602</v>
      </c>
      <c r="N11">
        <v>-6.6144271857798597E-5</v>
      </c>
      <c r="O11">
        <v>-5.8559597264096199E-5</v>
      </c>
      <c r="P11" t="s">
        <v>257</v>
      </c>
      <c r="Q11" t="s">
        <v>252</v>
      </c>
    </row>
    <row r="12" spans="1:17" x14ac:dyDescent="0.35">
      <c r="A12" t="s">
        <v>254</v>
      </c>
      <c r="B12" t="s">
        <v>255</v>
      </c>
      <c r="C12" t="s">
        <v>256</v>
      </c>
      <c r="D12">
        <v>1.79717289473674</v>
      </c>
      <c r="E12">
        <v>2060</v>
      </c>
      <c r="F12">
        <v>11138027.719737099</v>
      </c>
      <c r="G12">
        <v>46219.531932913203</v>
      </c>
      <c r="H12">
        <v>-787.65136172129303</v>
      </c>
      <c r="I12">
        <v>-2.9248405644917299</v>
      </c>
      <c r="J12">
        <v>201002.523527474</v>
      </c>
      <c r="K12">
        <v>504.81311533866801</v>
      </c>
      <c r="L12">
        <v>3638146.1584897302</v>
      </c>
      <c r="M12">
        <v>21523.171562478001</v>
      </c>
      <c r="N12">
        <v>-7.07173102402627E-5</v>
      </c>
      <c r="O12">
        <v>-6.3281483870002801E-5</v>
      </c>
      <c r="P12" t="s">
        <v>257</v>
      </c>
      <c r="Q12" t="s">
        <v>252</v>
      </c>
    </row>
    <row r="13" spans="1:17" x14ac:dyDescent="0.35">
      <c r="A13" t="s">
        <v>254</v>
      </c>
      <c r="B13" t="s">
        <v>255</v>
      </c>
      <c r="C13" t="s">
        <v>256</v>
      </c>
      <c r="D13">
        <v>1.90209664848524</v>
      </c>
      <c r="E13">
        <v>2065</v>
      </c>
      <c r="F13">
        <v>11229392.1788621</v>
      </c>
      <c r="G13">
        <v>46462.524941951197</v>
      </c>
      <c r="H13">
        <v>-829.58893763707101</v>
      </c>
      <c r="I13">
        <v>-3.09181642109233</v>
      </c>
      <c r="J13">
        <v>152648.652917695</v>
      </c>
      <c r="K13">
        <v>394.67728450015699</v>
      </c>
      <c r="L13">
        <v>3629820.9082953702</v>
      </c>
      <c r="M13">
        <v>21506.006738621101</v>
      </c>
      <c r="N13">
        <v>-7.3876566462668095E-5</v>
      </c>
      <c r="O13">
        <v>-6.6544304790907294E-5</v>
      </c>
      <c r="P13" t="s">
        <v>257</v>
      </c>
      <c r="Q13" t="s">
        <v>252</v>
      </c>
    </row>
    <row r="14" spans="1:17" x14ac:dyDescent="0.35">
      <c r="A14" t="s">
        <v>254</v>
      </c>
      <c r="B14" t="s">
        <v>255</v>
      </c>
      <c r="C14" t="s">
        <v>256</v>
      </c>
      <c r="D14">
        <v>2.0539225003577899</v>
      </c>
      <c r="E14">
        <v>2070</v>
      </c>
      <c r="F14">
        <v>11370344.481390901</v>
      </c>
      <c r="G14">
        <v>46923.662730032302</v>
      </c>
      <c r="H14">
        <v>-895.33354665541299</v>
      </c>
      <c r="I14">
        <v>-3.3517962184283498</v>
      </c>
      <c r="J14">
        <v>87813.845179757307</v>
      </c>
      <c r="K14">
        <v>286.43396029330501</v>
      </c>
      <c r="L14">
        <v>3623872.1623623702</v>
      </c>
      <c r="M14">
        <v>21021.2326188189</v>
      </c>
      <c r="N14">
        <v>-7.8742869059134294E-5</v>
      </c>
      <c r="O14">
        <v>-7.1430830915999999E-5</v>
      </c>
      <c r="P14" t="s">
        <v>257</v>
      </c>
      <c r="Q14" t="s">
        <v>252</v>
      </c>
    </row>
    <row r="15" spans="1:17" x14ac:dyDescent="0.35">
      <c r="A15" t="s">
        <v>254</v>
      </c>
      <c r="B15" t="s">
        <v>255</v>
      </c>
      <c r="C15" t="s">
        <v>256</v>
      </c>
      <c r="D15">
        <v>2.15113208653396</v>
      </c>
      <c r="E15">
        <v>2075</v>
      </c>
      <c r="F15">
        <v>11548460.375076201</v>
      </c>
      <c r="G15">
        <v>47545.387802508798</v>
      </c>
      <c r="H15">
        <v>-951.93444595579001</v>
      </c>
      <c r="I15">
        <v>-3.5652684083077402</v>
      </c>
      <c r="J15">
        <v>87285.928168976301</v>
      </c>
      <c r="K15">
        <v>286.32005907440498</v>
      </c>
      <c r="L15">
        <v>3626340.1587128802</v>
      </c>
      <c r="M15">
        <v>20931.583005431799</v>
      </c>
      <c r="N15">
        <v>-8.2429554679881798E-5</v>
      </c>
      <c r="O15">
        <v>-7.49866301042057E-5</v>
      </c>
      <c r="P15" t="s">
        <v>257</v>
      </c>
      <c r="Q15" t="s">
        <v>252</v>
      </c>
    </row>
    <row r="16" spans="1:17" x14ac:dyDescent="0.35">
      <c r="A16" t="s">
        <v>254</v>
      </c>
      <c r="B16" t="s">
        <v>255</v>
      </c>
      <c r="C16" t="s">
        <v>256</v>
      </c>
      <c r="D16">
        <v>2.2802661727774698</v>
      </c>
      <c r="E16">
        <v>2080</v>
      </c>
      <c r="F16">
        <v>11702993.900792999</v>
      </c>
      <c r="G16">
        <v>48074.781123234898</v>
      </c>
      <c r="H16">
        <v>-1021.07476744348</v>
      </c>
      <c r="I16">
        <v>-3.8282665351761098</v>
      </c>
      <c r="J16">
        <v>86967.073352512496</v>
      </c>
      <c r="K16">
        <v>286.332745816863</v>
      </c>
      <c r="L16">
        <v>3608442.7389819901</v>
      </c>
      <c r="M16">
        <v>20498.910672089201</v>
      </c>
      <c r="N16">
        <v>-8.7249021583638107E-5</v>
      </c>
      <c r="O16">
        <v>-7.9631491724584902E-5</v>
      </c>
      <c r="P16" t="s">
        <v>257</v>
      </c>
      <c r="Q16" t="s">
        <v>252</v>
      </c>
    </row>
    <row r="17" spans="1:17" x14ac:dyDescent="0.35">
      <c r="A17" t="s">
        <v>254</v>
      </c>
      <c r="B17" t="s">
        <v>255</v>
      </c>
      <c r="C17" t="s">
        <v>256</v>
      </c>
      <c r="D17">
        <v>2.4085830961071801</v>
      </c>
      <c r="E17">
        <v>2085</v>
      </c>
      <c r="F17">
        <v>11891739.6894393</v>
      </c>
      <c r="G17">
        <v>48749.453129515103</v>
      </c>
      <c r="H17">
        <v>-1094.47851504198</v>
      </c>
      <c r="I17">
        <v>-4.1069704148001298</v>
      </c>
      <c r="J17">
        <v>74419.708455743195</v>
      </c>
      <c r="K17">
        <v>234.43357882770499</v>
      </c>
      <c r="L17">
        <v>3648965.57243839</v>
      </c>
      <c r="M17">
        <v>20354.410168906601</v>
      </c>
      <c r="N17">
        <v>-9.2036871275777204E-5</v>
      </c>
      <c r="O17">
        <v>-8.4246492035283698E-5</v>
      </c>
      <c r="P17" t="s">
        <v>257</v>
      </c>
      <c r="Q17" t="s">
        <v>252</v>
      </c>
    </row>
    <row r="18" spans="1:17" x14ac:dyDescent="0.35">
      <c r="A18" t="s">
        <v>254</v>
      </c>
      <c r="B18" t="s">
        <v>255</v>
      </c>
      <c r="C18" t="s">
        <v>256</v>
      </c>
      <c r="D18">
        <v>2.5200464505927802</v>
      </c>
      <c r="E18">
        <v>2090</v>
      </c>
      <c r="F18">
        <v>12150324.6712077</v>
      </c>
      <c r="G18">
        <v>49789.763042889899</v>
      </c>
      <c r="H18">
        <v>-1166.22797455812</v>
      </c>
      <c r="I18">
        <v>-4.3762083568996504</v>
      </c>
      <c r="J18">
        <v>74424.846061639997</v>
      </c>
      <c r="K18">
        <v>241.597255904966</v>
      </c>
      <c r="L18">
        <v>3719242.52143974</v>
      </c>
      <c r="M18">
        <v>20387.529830710399</v>
      </c>
      <c r="N18">
        <v>-9.59832766709271E-5</v>
      </c>
      <c r="O18">
        <v>-8.7893737375891704E-5</v>
      </c>
      <c r="P18" t="s">
        <v>257</v>
      </c>
      <c r="Q18" t="s">
        <v>252</v>
      </c>
    </row>
    <row r="19" spans="1:17" x14ac:dyDescent="0.35">
      <c r="A19" t="s">
        <v>254</v>
      </c>
      <c r="B19" t="s">
        <v>258</v>
      </c>
      <c r="C19" t="s">
        <v>256</v>
      </c>
      <c r="D19">
        <v>0.42862795654826502</v>
      </c>
      <c r="E19">
        <v>2010</v>
      </c>
      <c r="F19">
        <v>9290275.94381788</v>
      </c>
      <c r="G19">
        <v>270115.187480358</v>
      </c>
      <c r="H19">
        <v>-177.7213466572</v>
      </c>
      <c r="I19">
        <v>-6.5886948484612997</v>
      </c>
      <c r="J19">
        <v>767152.77161943703</v>
      </c>
      <c r="K19">
        <v>13605.522933534799</v>
      </c>
      <c r="L19">
        <v>3381785.19729512</v>
      </c>
      <c r="M19">
        <v>69977.205549888706</v>
      </c>
      <c r="N19">
        <v>-1.9129824316516998E-5</v>
      </c>
      <c r="O19">
        <v>-2.4392167319138301E-5</v>
      </c>
      <c r="P19" t="s">
        <v>257</v>
      </c>
      <c r="Q19" t="s">
        <v>252</v>
      </c>
    </row>
    <row r="20" spans="1:17" x14ac:dyDescent="0.35">
      <c r="A20" t="s">
        <v>254</v>
      </c>
      <c r="B20" t="s">
        <v>258</v>
      </c>
      <c r="C20" t="s">
        <v>256</v>
      </c>
      <c r="D20">
        <v>0.61285996481710903</v>
      </c>
      <c r="E20">
        <v>2015</v>
      </c>
      <c r="F20">
        <v>9540566.6650784109</v>
      </c>
      <c r="G20">
        <v>279301.60391972301</v>
      </c>
      <c r="H20">
        <v>-264.61255705032403</v>
      </c>
      <c r="I20">
        <v>-9.8056040168576608</v>
      </c>
      <c r="J20">
        <v>767301.66300214501</v>
      </c>
      <c r="K20">
        <v>13494.052762941699</v>
      </c>
      <c r="L20">
        <v>3433073.9466942102</v>
      </c>
      <c r="M20">
        <v>71695.159724264406</v>
      </c>
      <c r="N20">
        <v>-2.7735517851250099E-5</v>
      </c>
      <c r="O20">
        <v>-3.5107582195181402E-5</v>
      </c>
      <c r="P20" t="s">
        <v>257</v>
      </c>
      <c r="Q20" t="s">
        <v>252</v>
      </c>
    </row>
    <row r="21" spans="1:17" x14ac:dyDescent="0.35">
      <c r="A21" t="s">
        <v>254</v>
      </c>
      <c r="B21" t="s">
        <v>258</v>
      </c>
      <c r="C21" t="s">
        <v>256</v>
      </c>
      <c r="D21">
        <v>0.76234411994100504</v>
      </c>
      <c r="E21">
        <v>2020</v>
      </c>
      <c r="F21">
        <v>9750241.1996210199</v>
      </c>
      <c r="G21">
        <v>287600.21861276898</v>
      </c>
      <c r="H21">
        <v>-340.59888140370498</v>
      </c>
      <c r="I21">
        <v>-12.629740774074399</v>
      </c>
      <c r="J21">
        <v>766386.49278289301</v>
      </c>
      <c r="K21">
        <v>13404.3794948331</v>
      </c>
      <c r="L21">
        <v>3472160.4381690398</v>
      </c>
      <c r="M21">
        <v>73225.578414228803</v>
      </c>
      <c r="N21">
        <v>-3.4932354434159401E-5</v>
      </c>
      <c r="O21">
        <v>-4.3914225222058498E-5</v>
      </c>
      <c r="P21" t="s">
        <v>257</v>
      </c>
      <c r="Q21" t="s">
        <v>252</v>
      </c>
    </row>
    <row r="22" spans="1:17" x14ac:dyDescent="0.35">
      <c r="A22" t="s">
        <v>254</v>
      </c>
      <c r="B22" t="s">
        <v>258</v>
      </c>
      <c r="C22" t="s">
        <v>256</v>
      </c>
      <c r="D22">
        <v>0.91377128405771901</v>
      </c>
      <c r="E22">
        <v>2025</v>
      </c>
      <c r="F22">
        <v>10038907.5476401</v>
      </c>
      <c r="G22">
        <v>297936.49771370197</v>
      </c>
      <c r="H22">
        <v>-424.97343576202599</v>
      </c>
      <c r="I22">
        <v>-15.758354836617</v>
      </c>
      <c r="J22">
        <v>772694.53350602603</v>
      </c>
      <c r="K22">
        <v>13439.0839252721</v>
      </c>
      <c r="L22">
        <v>3541633.3527099998</v>
      </c>
      <c r="M22">
        <v>75320.174930273104</v>
      </c>
      <c r="N22">
        <v>-4.2332637664536097E-5</v>
      </c>
      <c r="O22">
        <v>-5.28916563010679E-5</v>
      </c>
      <c r="P22" t="s">
        <v>257</v>
      </c>
      <c r="Q22" t="s">
        <v>252</v>
      </c>
    </row>
    <row r="23" spans="1:17" x14ac:dyDescent="0.35">
      <c r="A23" t="s">
        <v>254</v>
      </c>
      <c r="B23" t="s">
        <v>258</v>
      </c>
      <c r="C23" t="s">
        <v>256</v>
      </c>
      <c r="D23">
        <v>0.96559376426806398</v>
      </c>
      <c r="E23">
        <v>2030</v>
      </c>
      <c r="F23">
        <v>10342432.3052541</v>
      </c>
      <c r="G23">
        <v>308850.47397083999</v>
      </c>
      <c r="H23">
        <v>-467.44937612742501</v>
      </c>
      <c r="I23">
        <v>-17.339773213809298</v>
      </c>
      <c r="J23">
        <v>779948.50060726004</v>
      </c>
      <c r="K23">
        <v>13492.510036737</v>
      </c>
      <c r="L23">
        <v>3615817.7096655001</v>
      </c>
      <c r="M23">
        <v>77556.731608812304</v>
      </c>
      <c r="N23">
        <v>-4.5197238167075303E-5</v>
      </c>
      <c r="O23">
        <v>-5.6142938655313102E-5</v>
      </c>
      <c r="P23" t="s">
        <v>257</v>
      </c>
      <c r="Q23" t="s">
        <v>252</v>
      </c>
    </row>
    <row r="24" spans="1:17" x14ac:dyDescent="0.35">
      <c r="A24" t="s">
        <v>254</v>
      </c>
      <c r="B24" t="s">
        <v>258</v>
      </c>
      <c r="C24" t="s">
        <v>256</v>
      </c>
      <c r="D24">
        <v>1.08500668135844</v>
      </c>
      <c r="E24">
        <v>2035</v>
      </c>
      <c r="F24">
        <v>10538531.5910188</v>
      </c>
      <c r="G24">
        <v>316826.65471702302</v>
      </c>
      <c r="H24">
        <v>-521.80320046037696</v>
      </c>
      <c r="I24">
        <v>-19.219108425502299</v>
      </c>
      <c r="J24">
        <v>719287.71601312701</v>
      </c>
      <c r="K24">
        <v>12526.072279587701</v>
      </c>
      <c r="L24">
        <v>3650607.2216143999</v>
      </c>
      <c r="M24">
        <v>70261.970429032197</v>
      </c>
      <c r="N24">
        <v>-4.9513843171952897E-5</v>
      </c>
      <c r="O24">
        <v>-6.0661273726063402E-5</v>
      </c>
      <c r="P24" t="s">
        <v>257</v>
      </c>
      <c r="Q24" t="s">
        <v>252</v>
      </c>
    </row>
    <row r="25" spans="1:17" x14ac:dyDescent="0.35">
      <c r="A25" t="s">
        <v>254</v>
      </c>
      <c r="B25" t="s">
        <v>258</v>
      </c>
      <c r="C25" t="s">
        <v>256</v>
      </c>
      <c r="D25">
        <v>1.2292198413270401</v>
      </c>
      <c r="E25">
        <v>2040</v>
      </c>
      <c r="F25">
        <v>10527932.154046601</v>
      </c>
      <c r="G25">
        <v>318552.74985089299</v>
      </c>
      <c r="H25">
        <v>-565.76516437305804</v>
      </c>
      <c r="I25">
        <v>-20.620621097489199</v>
      </c>
      <c r="J25">
        <v>619349.17514922703</v>
      </c>
      <c r="K25">
        <v>10869.8748514538</v>
      </c>
      <c r="L25">
        <v>3604270.0935204602</v>
      </c>
      <c r="M25">
        <v>59967.111200257401</v>
      </c>
      <c r="N25">
        <v>-5.3739438675580102E-5</v>
      </c>
      <c r="O25">
        <v>-6.4732202459847596E-5</v>
      </c>
      <c r="P25" t="s">
        <v>257</v>
      </c>
      <c r="Q25" t="s">
        <v>252</v>
      </c>
    </row>
    <row r="26" spans="1:17" x14ac:dyDescent="0.35">
      <c r="A26" t="s">
        <v>254</v>
      </c>
      <c r="B26" t="s">
        <v>258</v>
      </c>
      <c r="C26" t="s">
        <v>256</v>
      </c>
      <c r="D26">
        <v>1.35085724597845</v>
      </c>
      <c r="E26">
        <v>2045</v>
      </c>
      <c r="F26">
        <v>10573199.6755415</v>
      </c>
      <c r="G26">
        <v>321805.70156112203</v>
      </c>
      <c r="H26">
        <v>-606.06378009232503</v>
      </c>
      <c r="I26">
        <v>-21.9380573598777</v>
      </c>
      <c r="J26">
        <v>477230.94547455199</v>
      </c>
      <c r="K26">
        <v>8033.4432177210101</v>
      </c>
      <c r="L26">
        <v>3595869.19205283</v>
      </c>
      <c r="M26">
        <v>59148.569716732498</v>
      </c>
      <c r="N26">
        <v>-5.7320754236232003E-5</v>
      </c>
      <c r="O26">
        <v>-6.8171748522332897E-5</v>
      </c>
      <c r="P26" t="s">
        <v>257</v>
      </c>
      <c r="Q26" t="s">
        <v>252</v>
      </c>
    </row>
    <row r="27" spans="1:17" x14ac:dyDescent="0.35">
      <c r="A27" t="s">
        <v>254</v>
      </c>
      <c r="B27" t="s">
        <v>258</v>
      </c>
      <c r="C27" t="s">
        <v>256</v>
      </c>
      <c r="D27">
        <v>1.53164784556419</v>
      </c>
      <c r="E27">
        <v>2050</v>
      </c>
      <c r="F27">
        <v>10640136.032481899</v>
      </c>
      <c r="G27">
        <v>325490.82299583597</v>
      </c>
      <c r="H27">
        <v>-664.53815234465105</v>
      </c>
      <c r="I27">
        <v>-23.8385066674355</v>
      </c>
      <c r="J27">
        <v>276285.07424500003</v>
      </c>
      <c r="K27">
        <v>3998.4371193885499</v>
      </c>
      <c r="L27">
        <v>3578990.1159144701</v>
      </c>
      <c r="M27">
        <v>55671.5424078961</v>
      </c>
      <c r="N27">
        <v>-6.2455794767657594E-5</v>
      </c>
      <c r="O27">
        <v>-7.3238644481661702E-5</v>
      </c>
      <c r="P27" t="s">
        <v>257</v>
      </c>
      <c r="Q27" t="s">
        <v>252</v>
      </c>
    </row>
    <row r="28" spans="1:17" x14ac:dyDescent="0.35">
      <c r="A28" t="s">
        <v>254</v>
      </c>
      <c r="B28" t="s">
        <v>258</v>
      </c>
      <c r="C28" t="s">
        <v>256</v>
      </c>
      <c r="D28">
        <v>1.64170092024739</v>
      </c>
      <c r="E28">
        <v>2055</v>
      </c>
      <c r="F28">
        <v>10723914.322531899</v>
      </c>
      <c r="G28">
        <v>329482.03918132902</v>
      </c>
      <c r="H28">
        <v>-705.53931618974104</v>
      </c>
      <c r="I28">
        <v>-25.231933414297501</v>
      </c>
      <c r="J28">
        <v>234167.66794316101</v>
      </c>
      <c r="K28">
        <v>2550.4407860269898</v>
      </c>
      <c r="L28">
        <v>3582178.2666638899</v>
      </c>
      <c r="M28">
        <v>55358.675227387597</v>
      </c>
      <c r="N28">
        <v>-6.5791211582821299E-5</v>
      </c>
      <c r="O28">
        <v>-7.6580603534540895E-5</v>
      </c>
      <c r="P28" t="s">
        <v>257</v>
      </c>
      <c r="Q28" t="s">
        <v>252</v>
      </c>
    </row>
    <row r="29" spans="1:17" x14ac:dyDescent="0.35">
      <c r="A29" t="s">
        <v>254</v>
      </c>
      <c r="B29" t="s">
        <v>258</v>
      </c>
      <c r="C29" t="s">
        <v>256</v>
      </c>
      <c r="D29">
        <v>1.79717289473674</v>
      </c>
      <c r="E29">
        <v>2060</v>
      </c>
      <c r="F29">
        <v>10849620.253991701</v>
      </c>
      <c r="G29">
        <v>334626.99767829297</v>
      </c>
      <c r="H29">
        <v>-763.39352461531803</v>
      </c>
      <c r="I29">
        <v>-27.182677670466202</v>
      </c>
      <c r="J29">
        <v>199766.57797044</v>
      </c>
      <c r="K29">
        <v>1740.75867237274</v>
      </c>
      <c r="L29">
        <v>3604006.9464377798</v>
      </c>
      <c r="M29">
        <v>55662.383614429898</v>
      </c>
      <c r="N29">
        <v>-7.0361312815023003E-5</v>
      </c>
      <c r="O29">
        <v>-8.1232769199929701E-5</v>
      </c>
      <c r="P29" t="s">
        <v>257</v>
      </c>
      <c r="Q29" t="s">
        <v>252</v>
      </c>
    </row>
    <row r="30" spans="1:17" x14ac:dyDescent="0.35">
      <c r="A30" t="s">
        <v>254</v>
      </c>
      <c r="B30" t="s">
        <v>258</v>
      </c>
      <c r="C30" t="s">
        <v>256</v>
      </c>
      <c r="D30">
        <v>1.90209664848524</v>
      </c>
      <c r="E30">
        <v>2065</v>
      </c>
      <c r="F30">
        <v>10937343.2605452</v>
      </c>
      <c r="G30">
        <v>338511.44325885898</v>
      </c>
      <c r="H30">
        <v>-804.10431945231505</v>
      </c>
      <c r="I30">
        <v>-28.576434605848</v>
      </c>
      <c r="J30">
        <v>151943.91334060699</v>
      </c>
      <c r="K30">
        <v>1099.4168615881799</v>
      </c>
      <c r="L30">
        <v>3595719.4018226699</v>
      </c>
      <c r="M30">
        <v>55607.513211325801</v>
      </c>
      <c r="N30">
        <v>-7.3519162770816599E-5</v>
      </c>
      <c r="O30">
        <v>-8.4417927886696896E-5</v>
      </c>
      <c r="P30" t="s">
        <v>257</v>
      </c>
      <c r="Q30" t="s">
        <v>252</v>
      </c>
    </row>
    <row r="31" spans="1:17" x14ac:dyDescent="0.35">
      <c r="A31" t="s">
        <v>254</v>
      </c>
      <c r="B31" t="s">
        <v>258</v>
      </c>
      <c r="C31" t="s">
        <v>256</v>
      </c>
      <c r="D31">
        <v>2.0539225003577899</v>
      </c>
      <c r="E31">
        <v>2070</v>
      </c>
      <c r="F31">
        <v>11073460.971334299</v>
      </c>
      <c r="G31">
        <v>343807.17278659699</v>
      </c>
      <c r="H31">
        <v>-867.93025780406504</v>
      </c>
      <c r="I31">
        <v>-30.755085069776399</v>
      </c>
      <c r="J31">
        <v>87466.697646832195</v>
      </c>
      <c r="K31">
        <v>633.58149321839801</v>
      </c>
      <c r="L31">
        <v>3589280.5425873101</v>
      </c>
      <c r="M31">
        <v>55612.852393874797</v>
      </c>
      <c r="N31">
        <v>-7.8379312488738705E-5</v>
      </c>
      <c r="O31">
        <v>-8.9454460244394897E-5</v>
      </c>
      <c r="P31" t="s">
        <v>257</v>
      </c>
      <c r="Q31" t="s">
        <v>252</v>
      </c>
    </row>
    <row r="32" spans="1:17" x14ac:dyDescent="0.35">
      <c r="A32" t="s">
        <v>254</v>
      </c>
      <c r="B32" t="s">
        <v>258</v>
      </c>
      <c r="C32" t="s">
        <v>256</v>
      </c>
      <c r="D32">
        <v>2.15113208653396</v>
      </c>
      <c r="E32">
        <v>2075</v>
      </c>
      <c r="F32">
        <v>11245833.809116101</v>
      </c>
      <c r="G32">
        <v>350171.95376258501</v>
      </c>
      <c r="H32">
        <v>-922.82595240618105</v>
      </c>
      <c r="I32">
        <v>-32.673761957916902</v>
      </c>
      <c r="J32">
        <v>86928.5705858078</v>
      </c>
      <c r="K32">
        <v>643.67764224285099</v>
      </c>
      <c r="L32">
        <v>3591524.6569860899</v>
      </c>
      <c r="M32">
        <v>55747.084732222997</v>
      </c>
      <c r="N32">
        <v>-8.2059362433234501E-5</v>
      </c>
      <c r="O32">
        <v>-9.3307763819570804E-5</v>
      </c>
      <c r="P32" t="s">
        <v>257</v>
      </c>
      <c r="Q32" t="s">
        <v>252</v>
      </c>
    </row>
    <row r="33" spans="1:17" x14ac:dyDescent="0.35">
      <c r="A33" t="s">
        <v>254</v>
      </c>
      <c r="B33" t="s">
        <v>258</v>
      </c>
      <c r="C33" t="s">
        <v>256</v>
      </c>
      <c r="D33">
        <v>2.2802661727774698</v>
      </c>
      <c r="E33">
        <v>2080</v>
      </c>
      <c r="F33">
        <v>11395293.5393508</v>
      </c>
      <c r="G33">
        <v>355775.14256542502</v>
      </c>
      <c r="H33">
        <v>-989.89967535594201</v>
      </c>
      <c r="I33">
        <v>-35.003358622709499</v>
      </c>
      <c r="J33">
        <v>86604.623239245804</v>
      </c>
      <c r="K33">
        <v>648.78285908361897</v>
      </c>
      <c r="L33">
        <v>3572545.7327690702</v>
      </c>
      <c r="M33">
        <v>56395.916885010003</v>
      </c>
      <c r="N33">
        <v>-8.6869168568371499E-5</v>
      </c>
      <c r="O33">
        <v>-9.8386183954019595E-5</v>
      </c>
      <c r="P33" t="s">
        <v>257</v>
      </c>
      <c r="Q33" t="s">
        <v>252</v>
      </c>
    </row>
    <row r="34" spans="1:17" x14ac:dyDescent="0.35">
      <c r="A34" t="s">
        <v>254</v>
      </c>
      <c r="B34" t="s">
        <v>258</v>
      </c>
      <c r="C34" t="s">
        <v>256</v>
      </c>
      <c r="D34">
        <v>2.4085830961071801</v>
      </c>
      <c r="E34">
        <v>2085</v>
      </c>
      <c r="F34">
        <v>11578104.8738533</v>
      </c>
      <c r="G34">
        <v>362384.26871555502</v>
      </c>
      <c r="H34">
        <v>-1061.10119074106</v>
      </c>
      <c r="I34">
        <v>-37.484294715719102</v>
      </c>
      <c r="J34">
        <v>74136.279614898202</v>
      </c>
      <c r="K34">
        <v>517.86241967270996</v>
      </c>
      <c r="L34">
        <v>3612182.9320609299</v>
      </c>
      <c r="M34">
        <v>57137.050546364997</v>
      </c>
      <c r="N34">
        <v>-9.1647225716302906E-5</v>
      </c>
      <c r="O34">
        <v>-1.03437974414782E-4</v>
      </c>
      <c r="P34" t="s">
        <v>257</v>
      </c>
      <c r="Q34" t="s">
        <v>252</v>
      </c>
    </row>
    <row r="35" spans="1:17" x14ac:dyDescent="0.35">
      <c r="A35" t="s">
        <v>254</v>
      </c>
      <c r="B35" t="s">
        <v>258</v>
      </c>
      <c r="C35" t="s">
        <v>256</v>
      </c>
      <c r="D35">
        <v>2.5200464505927802</v>
      </c>
      <c r="E35">
        <v>2090</v>
      </c>
      <c r="F35">
        <v>11829679.548123701</v>
      </c>
      <c r="G35">
        <v>370434.88612688897</v>
      </c>
      <c r="H35">
        <v>-1130.7111130609201</v>
      </c>
      <c r="I35">
        <v>-39.893069854106997</v>
      </c>
      <c r="J35">
        <v>74140.293860329097</v>
      </c>
      <c r="K35">
        <v>526.14945721585298</v>
      </c>
      <c r="L35">
        <v>3681453.7983792201</v>
      </c>
      <c r="M35">
        <v>58176.252891231299</v>
      </c>
      <c r="N35">
        <v>-9.5582564892068798E-5</v>
      </c>
      <c r="O35">
        <v>-1.07692529370579E-4</v>
      </c>
      <c r="P35" t="s">
        <v>257</v>
      </c>
      <c r="Q35" t="s">
        <v>252</v>
      </c>
    </row>
    <row r="36" spans="1:17" x14ac:dyDescent="0.35">
      <c r="A36" t="s">
        <v>254</v>
      </c>
      <c r="B36" t="s">
        <v>259</v>
      </c>
      <c r="C36" t="s">
        <v>256</v>
      </c>
      <c r="D36">
        <v>0.42862795654826502</v>
      </c>
      <c r="E36">
        <v>2010</v>
      </c>
      <c r="F36">
        <v>8643139.4499332793</v>
      </c>
      <c r="G36">
        <v>917251.68136495899</v>
      </c>
      <c r="H36">
        <v>-155.503576883249</v>
      </c>
      <c r="I36">
        <v>-28.806464622412399</v>
      </c>
      <c r="J36">
        <v>662960.58991479001</v>
      </c>
      <c r="K36">
        <v>117797.704638182</v>
      </c>
      <c r="L36">
        <v>3240091.0939056198</v>
      </c>
      <c r="M36">
        <v>211671.30893938601</v>
      </c>
      <c r="N36">
        <v>-1.7991561721759501E-5</v>
      </c>
      <c r="O36">
        <v>-3.1405191407821303E-5</v>
      </c>
      <c r="P36" t="s">
        <v>257</v>
      </c>
      <c r="Q36" t="s">
        <v>252</v>
      </c>
    </row>
    <row r="37" spans="1:17" x14ac:dyDescent="0.35">
      <c r="A37" t="s">
        <v>254</v>
      </c>
      <c r="B37" t="s">
        <v>259</v>
      </c>
      <c r="C37" t="s">
        <v>256</v>
      </c>
      <c r="D37">
        <v>0.61285996481710903</v>
      </c>
      <c r="E37">
        <v>2015</v>
      </c>
      <c r="F37">
        <v>8879655.0408245306</v>
      </c>
      <c r="G37">
        <v>940213.22817359702</v>
      </c>
      <c r="H37">
        <v>-231.76909396846099</v>
      </c>
      <c r="I37">
        <v>-42.649067098720202</v>
      </c>
      <c r="J37">
        <v>663369.18599174905</v>
      </c>
      <c r="K37">
        <v>117426.529773337</v>
      </c>
      <c r="L37">
        <v>3291211.2064378001</v>
      </c>
      <c r="M37">
        <v>213557.89998067901</v>
      </c>
      <c r="N37">
        <v>-2.6101137139099999E-5</v>
      </c>
      <c r="O37">
        <v>-4.5361058343720298E-5</v>
      </c>
      <c r="P37" t="s">
        <v>257</v>
      </c>
      <c r="Q37" t="s">
        <v>252</v>
      </c>
    </row>
    <row r="38" spans="1:17" x14ac:dyDescent="0.35">
      <c r="A38" t="s">
        <v>254</v>
      </c>
      <c r="B38" t="s">
        <v>259</v>
      </c>
      <c r="C38" t="s">
        <v>256</v>
      </c>
      <c r="D38">
        <v>0.76234411994100504</v>
      </c>
      <c r="E38">
        <v>2020</v>
      </c>
      <c r="F38">
        <v>9076435.4344602302</v>
      </c>
      <c r="G38">
        <v>961405.98377355805</v>
      </c>
      <c r="H38">
        <v>-298.51557920163702</v>
      </c>
      <c r="I38">
        <v>-54.713042976143299</v>
      </c>
      <c r="J38">
        <v>662571.36063470005</v>
      </c>
      <c r="K38">
        <v>117219.51164302599</v>
      </c>
      <c r="L38">
        <v>3330071.5246308302</v>
      </c>
      <c r="M38">
        <v>215314.49195244201</v>
      </c>
      <c r="N38">
        <v>-3.2889076483513699E-5</v>
      </c>
      <c r="O38">
        <v>-5.6909405495264699E-5</v>
      </c>
      <c r="P38" t="s">
        <v>257</v>
      </c>
      <c r="Q38" t="s">
        <v>252</v>
      </c>
    </row>
    <row r="39" spans="1:17" x14ac:dyDescent="0.35">
      <c r="A39" t="s">
        <v>254</v>
      </c>
      <c r="B39" t="s">
        <v>259</v>
      </c>
      <c r="C39" t="s">
        <v>256</v>
      </c>
      <c r="D39">
        <v>0.91377128405771901</v>
      </c>
      <c r="E39">
        <v>2025</v>
      </c>
      <c r="F39">
        <v>9346723.7512199394</v>
      </c>
      <c r="G39">
        <v>990120.29413390101</v>
      </c>
      <c r="H39">
        <v>-372.67852228625497</v>
      </c>
      <c r="I39">
        <v>-68.053268312388795</v>
      </c>
      <c r="J39">
        <v>668042.60198978405</v>
      </c>
      <c r="K39">
        <v>118091.015441514</v>
      </c>
      <c r="L39">
        <v>3398094.8245509299</v>
      </c>
      <c r="M39">
        <v>218858.703089341</v>
      </c>
      <c r="N39">
        <v>-3.9872636894570903E-5</v>
      </c>
      <c r="O39">
        <v>-6.8732323451584003E-5</v>
      </c>
      <c r="P39" t="s">
        <v>257</v>
      </c>
      <c r="Q39" t="s">
        <v>252</v>
      </c>
    </row>
    <row r="40" spans="1:17" x14ac:dyDescent="0.35">
      <c r="A40" t="s">
        <v>254</v>
      </c>
      <c r="B40" t="s">
        <v>259</v>
      </c>
      <c r="C40" t="s">
        <v>256</v>
      </c>
      <c r="D40">
        <v>0.96559376426806398</v>
      </c>
      <c r="E40">
        <v>2030</v>
      </c>
      <c r="F40">
        <v>9630396.0876608193</v>
      </c>
      <c r="G40">
        <v>1020886.69156416</v>
      </c>
      <c r="H40">
        <v>-410.11317581735199</v>
      </c>
      <c r="I40">
        <v>-74.675973523881396</v>
      </c>
      <c r="J40">
        <v>674276.43207862705</v>
      </c>
      <c r="K40">
        <v>119164.578565371</v>
      </c>
      <c r="L40">
        <v>3470702.8429354699</v>
      </c>
      <c r="M40">
        <v>222671.598338843</v>
      </c>
      <c r="N40">
        <v>-4.2585286428957998E-5</v>
      </c>
      <c r="O40">
        <v>-7.3148150662505094E-5</v>
      </c>
      <c r="P40" t="s">
        <v>257</v>
      </c>
      <c r="Q40" t="s">
        <v>252</v>
      </c>
    </row>
    <row r="41" spans="1:17" x14ac:dyDescent="0.35">
      <c r="A41" t="s">
        <v>254</v>
      </c>
      <c r="B41" t="s">
        <v>259</v>
      </c>
      <c r="C41" t="s">
        <v>256</v>
      </c>
      <c r="D41">
        <v>1.08500668135844</v>
      </c>
      <c r="E41">
        <v>2035</v>
      </c>
      <c r="F41">
        <v>9813605.4920296296</v>
      </c>
      <c r="G41">
        <v>1041752.7537062099</v>
      </c>
      <c r="H41">
        <v>-456.71104249632498</v>
      </c>
      <c r="I41">
        <v>-84.311266389553694</v>
      </c>
      <c r="J41">
        <v>617667.84582764702</v>
      </c>
      <c r="K41">
        <v>114145.942465067</v>
      </c>
      <c r="L41">
        <v>3496505.5114405998</v>
      </c>
      <c r="M41">
        <v>224363.680602829</v>
      </c>
      <c r="N41">
        <v>-4.6538557400463602E-5</v>
      </c>
      <c r="O41">
        <v>-8.0932127215025505E-5</v>
      </c>
      <c r="P41" t="s">
        <v>257</v>
      </c>
      <c r="Q41" t="s">
        <v>252</v>
      </c>
    </row>
    <row r="42" spans="1:17" x14ac:dyDescent="0.35">
      <c r="A42" t="s">
        <v>254</v>
      </c>
      <c r="B42" t="s">
        <v>259</v>
      </c>
      <c r="C42" t="s">
        <v>256</v>
      </c>
      <c r="D42">
        <v>1.2292198413270401</v>
      </c>
      <c r="E42">
        <v>2040</v>
      </c>
      <c r="F42">
        <v>9804322.7614738997</v>
      </c>
      <c r="G42">
        <v>1042162.14242365</v>
      </c>
      <c r="H42">
        <v>-493.30318773791601</v>
      </c>
      <c r="I42">
        <v>-93.082597732631797</v>
      </c>
      <c r="J42">
        <v>537733.05747597001</v>
      </c>
      <c r="K42">
        <v>92485.9925247106</v>
      </c>
      <c r="L42">
        <v>3443449.3912977199</v>
      </c>
      <c r="M42">
        <v>220787.81342300301</v>
      </c>
      <c r="N42">
        <v>-5.0314866180900503E-5</v>
      </c>
      <c r="O42">
        <v>-8.9316809681993798E-5</v>
      </c>
      <c r="P42" t="s">
        <v>257</v>
      </c>
      <c r="Q42" t="s">
        <v>252</v>
      </c>
    </row>
    <row r="43" spans="1:17" x14ac:dyDescent="0.35">
      <c r="A43" t="s">
        <v>254</v>
      </c>
      <c r="B43" t="s">
        <v>259</v>
      </c>
      <c r="C43" t="s">
        <v>256</v>
      </c>
      <c r="D43">
        <v>1.35085724597845</v>
      </c>
      <c r="E43">
        <v>2045</v>
      </c>
      <c r="F43">
        <v>9847171.9115618691</v>
      </c>
      <c r="G43">
        <v>1047833.4655408</v>
      </c>
      <c r="H43">
        <v>-526.97175491302005</v>
      </c>
      <c r="I43">
        <v>-101.030082539182</v>
      </c>
      <c r="J43">
        <v>403782.35421187797</v>
      </c>
      <c r="K43">
        <v>81482.034480396003</v>
      </c>
      <c r="L43">
        <v>3435650.6816008599</v>
      </c>
      <c r="M43">
        <v>219367.080168702</v>
      </c>
      <c r="N43">
        <v>-5.3515035549880698E-5</v>
      </c>
      <c r="O43">
        <v>-9.6418072013991095E-5</v>
      </c>
      <c r="P43" t="s">
        <v>257</v>
      </c>
      <c r="Q43" t="s">
        <v>252</v>
      </c>
    </row>
    <row r="44" spans="1:17" x14ac:dyDescent="0.35">
      <c r="A44" t="s">
        <v>254</v>
      </c>
      <c r="B44" t="s">
        <v>259</v>
      </c>
      <c r="C44" t="s">
        <v>256</v>
      </c>
      <c r="D44">
        <v>1.53164784556419</v>
      </c>
      <c r="E44">
        <v>2050</v>
      </c>
      <c r="F44">
        <v>9910355.0969348308</v>
      </c>
      <c r="G44">
        <v>1055271.75854295</v>
      </c>
      <c r="H44">
        <v>-575.66609284832396</v>
      </c>
      <c r="I44">
        <v>-112.710566163763</v>
      </c>
      <c r="J44">
        <v>208888.81468087301</v>
      </c>
      <c r="K44">
        <v>71394.696683514907</v>
      </c>
      <c r="L44">
        <v>3421655.4541218099</v>
      </c>
      <c r="M44">
        <v>213006.20420055601</v>
      </c>
      <c r="N44">
        <v>-5.8087332614990897E-5</v>
      </c>
      <c r="O44">
        <v>-1.06807147307141E-4</v>
      </c>
      <c r="P44" t="s">
        <v>257</v>
      </c>
      <c r="Q44" t="s">
        <v>252</v>
      </c>
    </row>
    <row r="45" spans="1:17" x14ac:dyDescent="0.35">
      <c r="A45" t="s">
        <v>254</v>
      </c>
      <c r="B45" t="s">
        <v>259</v>
      </c>
      <c r="C45" t="s">
        <v>256</v>
      </c>
      <c r="D45">
        <v>1.64170092024739</v>
      </c>
      <c r="E45">
        <v>2055</v>
      </c>
      <c r="F45">
        <v>9989316.9074692596</v>
      </c>
      <c r="G45">
        <v>1064079.4542439301</v>
      </c>
      <c r="H45">
        <v>-610.07956804138598</v>
      </c>
      <c r="I45">
        <v>-120.691681562653</v>
      </c>
      <c r="J45">
        <v>170966.82275929299</v>
      </c>
      <c r="K45">
        <v>65751.285969895107</v>
      </c>
      <c r="L45">
        <v>3428066.1593742999</v>
      </c>
      <c r="M45">
        <v>209470.782516974</v>
      </c>
      <c r="N45">
        <v>-6.1073201870811994E-5</v>
      </c>
      <c r="O45">
        <v>-1.13423561634699E-4</v>
      </c>
      <c r="P45" t="s">
        <v>257</v>
      </c>
      <c r="Q45" t="s">
        <v>252</v>
      </c>
    </row>
    <row r="46" spans="1:17" x14ac:dyDescent="0.35">
      <c r="A46" t="s">
        <v>254</v>
      </c>
      <c r="B46" t="s">
        <v>259</v>
      </c>
      <c r="C46" t="s">
        <v>256</v>
      </c>
      <c r="D46">
        <v>1.79717289473674</v>
      </c>
      <c r="E46">
        <v>2060</v>
      </c>
      <c r="F46">
        <v>10107365.6500169</v>
      </c>
      <c r="G46">
        <v>1076881.6016531</v>
      </c>
      <c r="H46">
        <v>-658.51772678851501</v>
      </c>
      <c r="I46">
        <v>-132.058475497269</v>
      </c>
      <c r="J46">
        <v>144779.48740284101</v>
      </c>
      <c r="K46">
        <v>56727.849239971598</v>
      </c>
      <c r="L46">
        <v>3451726.19241268</v>
      </c>
      <c r="M46">
        <v>207943.137639533</v>
      </c>
      <c r="N46">
        <v>-6.5152261191561302E-5</v>
      </c>
      <c r="O46">
        <v>-1.2263045008341499E-4</v>
      </c>
      <c r="P46" t="s">
        <v>257</v>
      </c>
      <c r="Q46" t="s">
        <v>252</v>
      </c>
    </row>
    <row r="47" spans="1:17" x14ac:dyDescent="0.35">
      <c r="A47" t="s">
        <v>254</v>
      </c>
      <c r="B47" t="s">
        <v>259</v>
      </c>
      <c r="C47" t="s">
        <v>256</v>
      </c>
      <c r="D47">
        <v>1.90209664848524</v>
      </c>
      <c r="E47">
        <v>2065</v>
      </c>
      <c r="F47">
        <v>10190016.600275701</v>
      </c>
      <c r="G47">
        <v>1085838.1035283001</v>
      </c>
      <c r="H47">
        <v>-692.64624610665396</v>
      </c>
      <c r="I47">
        <v>-140.034507951509</v>
      </c>
      <c r="J47">
        <v>110053.213950894</v>
      </c>
      <c r="K47">
        <v>42990.116251302003</v>
      </c>
      <c r="L47">
        <v>3444266.6145379599</v>
      </c>
      <c r="M47">
        <v>207060.30049602699</v>
      </c>
      <c r="N47">
        <v>-6.7973024311649395E-5</v>
      </c>
      <c r="O47">
        <v>-1.2896444460411201E-4</v>
      </c>
      <c r="P47" t="s">
        <v>257</v>
      </c>
      <c r="Q47" t="s">
        <v>252</v>
      </c>
    </row>
    <row r="48" spans="1:17" x14ac:dyDescent="0.35">
      <c r="A48" t="s">
        <v>254</v>
      </c>
      <c r="B48" t="s">
        <v>259</v>
      </c>
      <c r="C48" t="s">
        <v>256</v>
      </c>
      <c r="D48">
        <v>2.0539225003577899</v>
      </c>
      <c r="E48">
        <v>2070</v>
      </c>
      <c r="F48">
        <v>10317783.0394961</v>
      </c>
      <c r="G48">
        <v>1099485.1046248099</v>
      </c>
      <c r="H48">
        <v>-746.09263876578905</v>
      </c>
      <c r="I48">
        <v>-152.592704108052</v>
      </c>
      <c r="J48">
        <v>85169.854414201895</v>
      </c>
      <c r="K48">
        <v>2930.4247258487399</v>
      </c>
      <c r="L48">
        <v>3438798.34308055</v>
      </c>
      <c r="M48">
        <v>206095.05190063501</v>
      </c>
      <c r="N48">
        <v>-7.2311332377291996E-5</v>
      </c>
      <c r="O48">
        <v>-1.3878560379417101E-4</v>
      </c>
      <c r="P48" t="s">
        <v>257</v>
      </c>
      <c r="Q48" t="s">
        <v>252</v>
      </c>
    </row>
    <row r="49" spans="1:17" x14ac:dyDescent="0.35">
      <c r="A49" t="s">
        <v>254</v>
      </c>
      <c r="B49" t="s">
        <v>259</v>
      </c>
      <c r="C49" t="s">
        <v>256</v>
      </c>
      <c r="D49">
        <v>2.15113208653396</v>
      </c>
      <c r="E49">
        <v>2075</v>
      </c>
      <c r="F49">
        <v>10479350.1175275</v>
      </c>
      <c r="G49">
        <v>1116655.6453512099</v>
      </c>
      <c r="H49">
        <v>-792.30439877437095</v>
      </c>
      <c r="I49">
        <v>-163.19531558972699</v>
      </c>
      <c r="J49">
        <v>84602.728877275702</v>
      </c>
      <c r="K49">
        <v>2969.51935077499</v>
      </c>
      <c r="L49">
        <v>3440897.5489846901</v>
      </c>
      <c r="M49">
        <v>206374.19273362501</v>
      </c>
      <c r="N49">
        <v>-7.5606253239805706E-5</v>
      </c>
      <c r="O49">
        <v>-1.46146501178883E-4</v>
      </c>
      <c r="P49" t="s">
        <v>257</v>
      </c>
      <c r="Q49" t="s">
        <v>252</v>
      </c>
    </row>
    <row r="50" spans="1:17" x14ac:dyDescent="0.35">
      <c r="A50" t="s">
        <v>254</v>
      </c>
      <c r="B50" t="s">
        <v>259</v>
      </c>
      <c r="C50" t="s">
        <v>256</v>
      </c>
      <c r="D50">
        <v>2.2802661727774698</v>
      </c>
      <c r="E50">
        <v>2080</v>
      </c>
      <c r="F50">
        <v>10619577.095143599</v>
      </c>
      <c r="G50">
        <v>1131491.58677266</v>
      </c>
      <c r="H50">
        <v>-848.58031956808099</v>
      </c>
      <c r="I50">
        <v>-176.32271441057</v>
      </c>
      <c r="J50">
        <v>84309.825847587999</v>
      </c>
      <c r="K50">
        <v>2943.58025074138</v>
      </c>
      <c r="L50">
        <v>3425922.8691807999</v>
      </c>
      <c r="M50">
        <v>203018.780473283</v>
      </c>
      <c r="N50">
        <v>-7.9907166920624599E-5</v>
      </c>
      <c r="O50">
        <v>-1.55832103810417E-4</v>
      </c>
      <c r="P50" t="s">
        <v>257</v>
      </c>
      <c r="Q50" t="s">
        <v>252</v>
      </c>
    </row>
    <row r="51" spans="1:17" x14ac:dyDescent="0.35">
      <c r="A51" t="s">
        <v>254</v>
      </c>
      <c r="B51" t="s">
        <v>259</v>
      </c>
      <c r="C51" t="s">
        <v>256</v>
      </c>
      <c r="D51">
        <v>2.4085830961071801</v>
      </c>
      <c r="E51">
        <v>2085</v>
      </c>
      <c r="F51">
        <v>10790915.887944801</v>
      </c>
      <c r="G51">
        <v>1149573.2546240699</v>
      </c>
      <c r="H51">
        <v>-908.35834956426299</v>
      </c>
      <c r="I51">
        <v>-190.227135892517</v>
      </c>
      <c r="J51">
        <v>72491.842020694894</v>
      </c>
      <c r="K51">
        <v>2162.3000138760099</v>
      </c>
      <c r="L51">
        <v>3464292.2883277</v>
      </c>
      <c r="M51">
        <v>205027.694279599</v>
      </c>
      <c r="N51">
        <v>-8.4178058563040694E-5</v>
      </c>
      <c r="O51">
        <v>-1.6547630620958101E-4</v>
      </c>
      <c r="P51" t="s">
        <v>257</v>
      </c>
      <c r="Q51" t="s">
        <v>252</v>
      </c>
    </row>
    <row r="52" spans="1:17" x14ac:dyDescent="0.35">
      <c r="A52" t="s">
        <v>254</v>
      </c>
      <c r="B52" t="s">
        <v>259</v>
      </c>
      <c r="C52" t="s">
        <v>256</v>
      </c>
      <c r="D52">
        <v>2.5200464505927802</v>
      </c>
      <c r="E52">
        <v>2090</v>
      </c>
      <c r="F52">
        <v>11025587.3649085</v>
      </c>
      <c r="G52">
        <v>1174527.06934209</v>
      </c>
      <c r="H52">
        <v>-966.91961319376298</v>
      </c>
      <c r="I52">
        <v>-203.68456972126</v>
      </c>
      <c r="J52">
        <v>72548.241317949301</v>
      </c>
      <c r="K52">
        <v>2118.2019995956798</v>
      </c>
      <c r="L52">
        <v>3531840.4925206602</v>
      </c>
      <c r="M52">
        <v>207789.55874978399</v>
      </c>
      <c r="N52">
        <v>-8.7697787083090595E-5</v>
      </c>
      <c r="O52">
        <v>-1.7341836985958401E-4</v>
      </c>
      <c r="P52" t="s">
        <v>257</v>
      </c>
      <c r="Q52" t="s">
        <v>252</v>
      </c>
    </row>
    <row r="53" spans="1:17" x14ac:dyDescent="0.35">
      <c r="A53" t="s">
        <v>254</v>
      </c>
      <c r="B53" t="s">
        <v>260</v>
      </c>
      <c r="C53" t="s">
        <v>256</v>
      </c>
      <c r="D53">
        <v>0.42862795654826502</v>
      </c>
      <c r="E53">
        <v>2010</v>
      </c>
      <c r="F53">
        <v>9054792.5880525298</v>
      </c>
      <c r="G53">
        <v>505598.54324571101</v>
      </c>
      <c r="H53">
        <v>-171.91372542178701</v>
      </c>
      <c r="I53">
        <v>-12.3963160838743</v>
      </c>
      <c r="J53">
        <v>754928.47009087598</v>
      </c>
      <c r="K53">
        <v>25829.824462095399</v>
      </c>
      <c r="L53">
        <v>3331944.0845048702</v>
      </c>
      <c r="M53">
        <v>119818.318340133</v>
      </c>
      <c r="N53">
        <v>-1.8985937419331001E-5</v>
      </c>
      <c r="O53">
        <v>-2.4518100871682899E-5</v>
      </c>
      <c r="P53" t="s">
        <v>257</v>
      </c>
      <c r="Q53" t="s">
        <v>252</v>
      </c>
    </row>
    <row r="54" spans="1:17" x14ac:dyDescent="0.35">
      <c r="A54" t="s">
        <v>254</v>
      </c>
      <c r="B54" t="s">
        <v>260</v>
      </c>
      <c r="C54" t="s">
        <v>256</v>
      </c>
      <c r="D54">
        <v>0.61285996481710903</v>
      </c>
      <c r="E54">
        <v>2015</v>
      </c>
      <c r="F54">
        <v>9296962.9600736108</v>
      </c>
      <c r="G54">
        <v>522905.30892451602</v>
      </c>
      <c r="H54">
        <v>-255.96448548428901</v>
      </c>
      <c r="I54">
        <v>-18.453675582892402</v>
      </c>
      <c r="J54">
        <v>755043.81231114699</v>
      </c>
      <c r="K54">
        <v>25751.903453940002</v>
      </c>
      <c r="L54">
        <v>3382282.7104288102</v>
      </c>
      <c r="M54">
        <v>122486.395989665</v>
      </c>
      <c r="N54">
        <v>-2.7532053917343199E-5</v>
      </c>
      <c r="O54">
        <v>-3.52906640417305E-5</v>
      </c>
      <c r="P54" t="s">
        <v>257</v>
      </c>
      <c r="Q54" t="s">
        <v>252</v>
      </c>
    </row>
    <row r="55" spans="1:17" x14ac:dyDescent="0.35">
      <c r="A55" t="s">
        <v>254</v>
      </c>
      <c r="B55" t="s">
        <v>260</v>
      </c>
      <c r="C55" t="s">
        <v>256</v>
      </c>
      <c r="D55">
        <v>0.76234411994100504</v>
      </c>
      <c r="E55">
        <v>2020</v>
      </c>
      <c r="F55">
        <v>9499523.8098366205</v>
      </c>
      <c r="G55">
        <v>538317.60839716694</v>
      </c>
      <c r="H55">
        <v>-329.45266114711302</v>
      </c>
      <c r="I55">
        <v>-23.7759610306666</v>
      </c>
      <c r="J55">
        <v>754138.490693931</v>
      </c>
      <c r="K55">
        <v>25652.3815837947</v>
      </c>
      <c r="L55">
        <v>3420620.4509561099</v>
      </c>
      <c r="M55">
        <v>124765.565627162</v>
      </c>
      <c r="N55">
        <v>-3.4680965882307702E-5</v>
      </c>
      <c r="O55">
        <v>-4.4167162024402703E-5</v>
      </c>
      <c r="P55" t="s">
        <v>257</v>
      </c>
      <c r="Q55" t="s">
        <v>252</v>
      </c>
    </row>
    <row r="56" spans="1:17" x14ac:dyDescent="0.35">
      <c r="A56" t="s">
        <v>254</v>
      </c>
      <c r="B56" t="s">
        <v>260</v>
      </c>
      <c r="C56" t="s">
        <v>256</v>
      </c>
      <c r="D56">
        <v>0.91377128405771901</v>
      </c>
      <c r="E56">
        <v>2025</v>
      </c>
      <c r="F56">
        <v>9778845.3135846704</v>
      </c>
      <c r="G56">
        <v>557998.73176916898</v>
      </c>
      <c r="H56">
        <v>-411.03172348753401</v>
      </c>
      <c r="I56">
        <v>-29.700067111109099</v>
      </c>
      <c r="J56">
        <v>760328.586852976</v>
      </c>
      <c r="K56">
        <v>25805.030578321901</v>
      </c>
      <c r="L56">
        <v>3488869.46234089</v>
      </c>
      <c r="M56">
        <v>128084.06529937701</v>
      </c>
      <c r="N56">
        <v>-4.2032746229918699E-5</v>
      </c>
      <c r="O56">
        <v>-5.3226047695383099E-5</v>
      </c>
      <c r="P56" t="s">
        <v>257</v>
      </c>
      <c r="Q56" t="s">
        <v>252</v>
      </c>
    </row>
    <row r="57" spans="1:17" x14ac:dyDescent="0.35">
      <c r="A57" t="s">
        <v>254</v>
      </c>
      <c r="B57" t="s">
        <v>260</v>
      </c>
      <c r="C57" t="s">
        <v>256</v>
      </c>
      <c r="D57">
        <v>0.96559376426806398</v>
      </c>
      <c r="E57">
        <v>2030</v>
      </c>
      <c r="F57">
        <v>10072270.9072269</v>
      </c>
      <c r="G57">
        <v>579011.87199805502</v>
      </c>
      <c r="H57">
        <v>-452.05838956361401</v>
      </c>
      <c r="I57">
        <v>-32.730759777619497</v>
      </c>
      <c r="J57">
        <v>767434.99548811605</v>
      </c>
      <c r="K57">
        <v>26006.015155880999</v>
      </c>
      <c r="L57">
        <v>3561761.7551082</v>
      </c>
      <c r="M57">
        <v>131612.68616611999</v>
      </c>
      <c r="N57">
        <v>-4.4881476454258099E-5</v>
      </c>
      <c r="O57">
        <v>-5.6528650551969098E-5</v>
      </c>
      <c r="P57" t="s">
        <v>257</v>
      </c>
      <c r="Q57" t="s">
        <v>252</v>
      </c>
    </row>
    <row r="58" spans="1:17" x14ac:dyDescent="0.35">
      <c r="A58" t="s">
        <v>254</v>
      </c>
      <c r="B58" t="s">
        <v>260</v>
      </c>
      <c r="C58" t="s">
        <v>256</v>
      </c>
      <c r="D58">
        <v>1.08500668135844</v>
      </c>
      <c r="E58">
        <v>2035</v>
      </c>
      <c r="F58">
        <v>10260829.2421259</v>
      </c>
      <c r="G58">
        <v>594529.00360996998</v>
      </c>
      <c r="H58">
        <v>-504.39506599157397</v>
      </c>
      <c r="I58">
        <v>-36.6272428943048</v>
      </c>
      <c r="J58">
        <v>707849.08385608497</v>
      </c>
      <c r="K58">
        <v>23964.7044366296</v>
      </c>
      <c r="L58">
        <v>3593380.8082710402</v>
      </c>
      <c r="M58">
        <v>127488.383772388</v>
      </c>
      <c r="N58">
        <v>-4.9157339440050202E-5</v>
      </c>
      <c r="O58">
        <v>-6.1607159065251295E-5</v>
      </c>
      <c r="P58" t="s">
        <v>257</v>
      </c>
      <c r="Q58" t="s">
        <v>252</v>
      </c>
    </row>
    <row r="59" spans="1:17" x14ac:dyDescent="0.35">
      <c r="A59" t="s">
        <v>254</v>
      </c>
      <c r="B59" t="s">
        <v>260</v>
      </c>
      <c r="C59" t="s">
        <v>256</v>
      </c>
      <c r="D59">
        <v>1.2292198413270401</v>
      </c>
      <c r="E59">
        <v>2040</v>
      </c>
      <c r="F59">
        <v>10248162.0910792</v>
      </c>
      <c r="G59">
        <v>598322.81281830405</v>
      </c>
      <c r="H59">
        <v>-546.53987372753897</v>
      </c>
      <c r="I59">
        <v>-39.8459117430085</v>
      </c>
      <c r="J59">
        <v>611113.33017777</v>
      </c>
      <c r="K59">
        <v>19105.719822910702</v>
      </c>
      <c r="L59">
        <v>3545396.8735304899</v>
      </c>
      <c r="M59">
        <v>118840.33119023</v>
      </c>
      <c r="N59">
        <v>-5.3330525890421602E-5</v>
      </c>
      <c r="O59">
        <v>-6.6596009527567101E-5</v>
      </c>
      <c r="P59" t="s">
        <v>257</v>
      </c>
      <c r="Q59" t="s">
        <v>252</v>
      </c>
    </row>
    <row r="60" spans="1:17" x14ac:dyDescent="0.35">
      <c r="A60" t="s">
        <v>254</v>
      </c>
      <c r="B60" t="s">
        <v>260</v>
      </c>
      <c r="C60" t="s">
        <v>256</v>
      </c>
      <c r="D60">
        <v>1.35085724597845</v>
      </c>
      <c r="E60">
        <v>2045</v>
      </c>
      <c r="F60">
        <v>10289964.9832754</v>
      </c>
      <c r="G60">
        <v>605040.39382724499</v>
      </c>
      <c r="H60">
        <v>-585.14778473633896</v>
      </c>
      <c r="I60">
        <v>-42.854052715863403</v>
      </c>
      <c r="J60">
        <v>470139.65103077301</v>
      </c>
      <c r="K60">
        <v>15124.7376615003</v>
      </c>
      <c r="L60">
        <v>3538927.5131755802</v>
      </c>
      <c r="M60">
        <v>116090.24859398299</v>
      </c>
      <c r="N60">
        <v>-5.6865867443416602E-5</v>
      </c>
      <c r="O60">
        <v>-7.0828416008368806E-5</v>
      </c>
      <c r="P60" t="s">
        <v>257</v>
      </c>
      <c r="Q60" t="s">
        <v>252</v>
      </c>
    </row>
    <row r="61" spans="1:17" x14ac:dyDescent="0.35">
      <c r="A61" t="s">
        <v>254</v>
      </c>
      <c r="B61" t="s">
        <v>260</v>
      </c>
      <c r="C61" t="s">
        <v>256</v>
      </c>
      <c r="D61">
        <v>1.53164784556419</v>
      </c>
      <c r="E61">
        <v>2050</v>
      </c>
      <c r="F61">
        <v>10352956.642221199</v>
      </c>
      <c r="G61">
        <v>612670.21325656096</v>
      </c>
      <c r="H61">
        <v>-641.16063222575099</v>
      </c>
      <c r="I61">
        <v>-47.216026786335</v>
      </c>
      <c r="J61">
        <v>271511.10520095401</v>
      </c>
      <c r="K61">
        <v>8772.4061634344598</v>
      </c>
      <c r="L61">
        <v>3523089.6874685301</v>
      </c>
      <c r="M61">
        <v>111571.970853837</v>
      </c>
      <c r="N61">
        <v>-6.1930195825507799E-5</v>
      </c>
      <c r="O61">
        <v>-7.70659740994507E-5</v>
      </c>
      <c r="P61" t="s">
        <v>257</v>
      </c>
      <c r="Q61" t="s">
        <v>252</v>
      </c>
    </row>
    <row r="62" spans="1:17" x14ac:dyDescent="0.35">
      <c r="A62" t="s">
        <v>254</v>
      </c>
      <c r="B62" t="s">
        <v>260</v>
      </c>
      <c r="C62" t="s">
        <v>256</v>
      </c>
      <c r="D62">
        <v>1.64170092024739</v>
      </c>
      <c r="E62">
        <v>2055</v>
      </c>
      <c r="F62">
        <v>10432446.6460639</v>
      </c>
      <c r="G62">
        <v>620949.71564929106</v>
      </c>
      <c r="H62">
        <v>-680.37993991773806</v>
      </c>
      <c r="I62">
        <v>-50.391309686300701</v>
      </c>
      <c r="J62">
        <v>230334.67907500599</v>
      </c>
      <c r="K62">
        <v>6383.4296541818203</v>
      </c>
      <c r="L62">
        <v>3527927.5889878399</v>
      </c>
      <c r="M62">
        <v>109609.352903437</v>
      </c>
      <c r="N62">
        <v>-6.5217677405945894E-5</v>
      </c>
      <c r="O62">
        <v>-8.1151997361991602E-5</v>
      </c>
      <c r="P62" t="s">
        <v>257</v>
      </c>
      <c r="Q62" t="s">
        <v>252</v>
      </c>
    </row>
    <row r="63" spans="1:17" x14ac:dyDescent="0.35">
      <c r="A63" t="s">
        <v>254</v>
      </c>
      <c r="B63" t="s">
        <v>260</v>
      </c>
      <c r="C63" t="s">
        <v>256</v>
      </c>
      <c r="D63">
        <v>1.79717289473674</v>
      </c>
      <c r="E63">
        <v>2060</v>
      </c>
      <c r="F63">
        <v>10552812.5842207</v>
      </c>
      <c r="G63">
        <v>631434.66744925501</v>
      </c>
      <c r="H63">
        <v>-735.74225268527005</v>
      </c>
      <c r="I63">
        <v>-54.833949600514799</v>
      </c>
      <c r="J63">
        <v>197604.39102442301</v>
      </c>
      <c r="K63">
        <v>3902.9456183898701</v>
      </c>
      <c r="L63">
        <v>3551237.8767530001</v>
      </c>
      <c r="M63">
        <v>108431.45329921501</v>
      </c>
      <c r="N63">
        <v>-6.9720015096771506E-5</v>
      </c>
      <c r="O63">
        <v>-8.6840258267766902E-5</v>
      </c>
      <c r="P63" t="s">
        <v>257</v>
      </c>
      <c r="Q63" t="s">
        <v>252</v>
      </c>
    </row>
    <row r="64" spans="1:17" x14ac:dyDescent="0.35">
      <c r="A64" t="s">
        <v>254</v>
      </c>
      <c r="B64" t="s">
        <v>260</v>
      </c>
      <c r="C64" t="s">
        <v>256</v>
      </c>
      <c r="D64">
        <v>1.90209664848524</v>
      </c>
      <c r="E64">
        <v>2065</v>
      </c>
      <c r="F64">
        <v>10636324.5187933</v>
      </c>
      <c r="G64">
        <v>639530.18501077895</v>
      </c>
      <c r="H64">
        <v>-774.64914832729596</v>
      </c>
      <c r="I64">
        <v>-58.031605730867199</v>
      </c>
      <c r="J64">
        <v>150355.702262529</v>
      </c>
      <c r="K64">
        <v>2687.6279396663899</v>
      </c>
      <c r="L64">
        <v>3544458.89337125</v>
      </c>
      <c r="M64">
        <v>106868.02166274399</v>
      </c>
      <c r="N64">
        <v>-7.2830529658865899E-5</v>
      </c>
      <c r="O64">
        <v>-9.0740995641807202E-5</v>
      </c>
      <c r="P64" t="s">
        <v>257</v>
      </c>
      <c r="Q64" t="s">
        <v>252</v>
      </c>
    </row>
    <row r="65" spans="1:17" x14ac:dyDescent="0.35">
      <c r="A65" t="s">
        <v>254</v>
      </c>
      <c r="B65" t="s">
        <v>260</v>
      </c>
      <c r="C65" t="s">
        <v>256</v>
      </c>
      <c r="D65">
        <v>2.0539225003577899</v>
      </c>
      <c r="E65">
        <v>2070</v>
      </c>
      <c r="F65">
        <v>10767004.545503199</v>
      </c>
      <c r="G65">
        <v>650263.59861772903</v>
      </c>
      <c r="H65">
        <v>-835.68440100991404</v>
      </c>
      <c r="I65">
        <v>-63.000941863926997</v>
      </c>
      <c r="J65">
        <v>87074.621614060394</v>
      </c>
      <c r="K65">
        <v>1025.65752599029</v>
      </c>
      <c r="L65">
        <v>3540574.3145777802</v>
      </c>
      <c r="M65">
        <v>104319.080403411</v>
      </c>
      <c r="N65">
        <v>-7.7615310505179994E-5</v>
      </c>
      <c r="O65">
        <v>-9.6885235461201594E-5</v>
      </c>
      <c r="P65" t="s">
        <v>257</v>
      </c>
      <c r="Q65" t="s">
        <v>252</v>
      </c>
    </row>
    <row r="66" spans="1:17" x14ac:dyDescent="0.35">
      <c r="A66" t="s">
        <v>254</v>
      </c>
      <c r="B66" t="s">
        <v>260</v>
      </c>
      <c r="C66" t="s">
        <v>256</v>
      </c>
      <c r="D66">
        <v>2.15113208653396</v>
      </c>
      <c r="E66">
        <v>2075</v>
      </c>
      <c r="F66">
        <v>10933010.065053901</v>
      </c>
      <c r="G66">
        <v>662995.69782481994</v>
      </c>
      <c r="H66">
        <v>-888.16250704464699</v>
      </c>
      <c r="I66">
        <v>-67.337207319450499</v>
      </c>
      <c r="J66">
        <v>86560.188995152101</v>
      </c>
      <c r="K66">
        <v>1012.05923289853</v>
      </c>
      <c r="L66">
        <v>3545495.8024708699</v>
      </c>
      <c r="M66">
        <v>101775.939247439</v>
      </c>
      <c r="N66">
        <v>-8.1236777590057996E-5</v>
      </c>
      <c r="O66">
        <v>-1.0156507431401599E-4</v>
      </c>
      <c r="P66" t="s">
        <v>257</v>
      </c>
      <c r="Q66" t="s">
        <v>252</v>
      </c>
    </row>
    <row r="67" spans="1:17" x14ac:dyDescent="0.35">
      <c r="A67" t="s">
        <v>254</v>
      </c>
      <c r="B67" t="s">
        <v>260</v>
      </c>
      <c r="C67" t="s">
        <v>256</v>
      </c>
      <c r="D67">
        <v>2.2802661727774698</v>
      </c>
      <c r="E67">
        <v>2080</v>
      </c>
      <c r="F67">
        <v>11076791.482895199</v>
      </c>
      <c r="G67">
        <v>674277.199021045</v>
      </c>
      <c r="H67">
        <v>-952.262410920555</v>
      </c>
      <c r="I67">
        <v>-72.640623058096395</v>
      </c>
      <c r="J67">
        <v>86239.027678846294</v>
      </c>
      <c r="K67">
        <v>1014.37841948311</v>
      </c>
      <c r="L67">
        <v>3529030.4849676099</v>
      </c>
      <c r="M67">
        <v>99911.164686467106</v>
      </c>
      <c r="N67">
        <v>-8.5969155634196004E-5</v>
      </c>
      <c r="O67">
        <v>-1.07731098075925E-4</v>
      </c>
      <c r="P67" t="s">
        <v>257</v>
      </c>
      <c r="Q67" t="s">
        <v>252</v>
      </c>
    </row>
    <row r="68" spans="1:17" x14ac:dyDescent="0.35">
      <c r="A68" t="s">
        <v>254</v>
      </c>
      <c r="B68" t="s">
        <v>260</v>
      </c>
      <c r="C68" t="s">
        <v>256</v>
      </c>
      <c r="D68">
        <v>2.4085830961071801</v>
      </c>
      <c r="E68">
        <v>2085</v>
      </c>
      <c r="F68">
        <v>11253027.7549785</v>
      </c>
      <c r="G68">
        <v>687461.38759033603</v>
      </c>
      <c r="H68">
        <v>-1020.30592219073</v>
      </c>
      <c r="I68">
        <v>-78.279563266050999</v>
      </c>
      <c r="J68">
        <v>73759.481776357497</v>
      </c>
      <c r="K68">
        <v>894.660258213411</v>
      </c>
      <c r="L68">
        <v>3569000.2268637698</v>
      </c>
      <c r="M68">
        <v>100319.755743532</v>
      </c>
      <c r="N68">
        <v>-9.0669457536824097E-5</v>
      </c>
      <c r="O68">
        <v>-1.13867578134728E-4</v>
      </c>
      <c r="P68" t="s">
        <v>257</v>
      </c>
      <c r="Q68" t="s">
        <v>252</v>
      </c>
    </row>
    <row r="69" spans="1:17" x14ac:dyDescent="0.35">
      <c r="A69" t="s">
        <v>254</v>
      </c>
      <c r="B69" t="s">
        <v>260</v>
      </c>
      <c r="C69" t="s">
        <v>256</v>
      </c>
      <c r="D69">
        <v>2.5200464505927802</v>
      </c>
      <c r="E69">
        <v>2090</v>
      </c>
      <c r="F69">
        <v>11497250.698999099</v>
      </c>
      <c r="G69">
        <v>702863.73525149398</v>
      </c>
      <c r="H69">
        <v>-1086.97720140211</v>
      </c>
      <c r="I69">
        <v>-83.626981512914099</v>
      </c>
      <c r="J69">
        <v>73810.282968979795</v>
      </c>
      <c r="K69">
        <v>856.16034856520605</v>
      </c>
      <c r="L69">
        <v>3637827.7182149598</v>
      </c>
      <c r="M69">
        <v>101802.333055487</v>
      </c>
      <c r="N69">
        <v>-9.4542358852515293E-5</v>
      </c>
      <c r="O69">
        <v>-1.18980361795151E-4</v>
      </c>
      <c r="P69" t="s">
        <v>257</v>
      </c>
      <c r="Q69" t="s">
        <v>252</v>
      </c>
    </row>
    <row r="70" spans="1:17" x14ac:dyDescent="0.35">
      <c r="A70" t="s">
        <v>254</v>
      </c>
      <c r="B70" t="s">
        <v>261</v>
      </c>
      <c r="C70" t="s">
        <v>256</v>
      </c>
      <c r="D70">
        <v>0.42862795654826502</v>
      </c>
      <c r="E70">
        <v>2010</v>
      </c>
      <c r="F70">
        <v>9332448.5044947006</v>
      </c>
      <c r="G70">
        <v>227942.62680353699</v>
      </c>
      <c r="H70">
        <v>-179.65530585963899</v>
      </c>
      <c r="I70">
        <v>-4.6547356460220604</v>
      </c>
      <c r="J70">
        <v>760565.17083395098</v>
      </c>
      <c r="K70">
        <v>20193.123719021201</v>
      </c>
      <c r="L70">
        <v>3371704.6980713499</v>
      </c>
      <c r="M70">
        <v>80057.704773660706</v>
      </c>
      <c r="N70">
        <v>-1.9250607787775499E-5</v>
      </c>
      <c r="O70">
        <v>-2.0420645805902602E-5</v>
      </c>
      <c r="P70" t="s">
        <v>257</v>
      </c>
      <c r="Q70" t="s">
        <v>252</v>
      </c>
    </row>
    <row r="71" spans="1:17" x14ac:dyDescent="0.35">
      <c r="A71" t="s">
        <v>254</v>
      </c>
      <c r="B71" t="s">
        <v>261</v>
      </c>
      <c r="C71" t="s">
        <v>256</v>
      </c>
      <c r="D71">
        <v>0.61285996481710903</v>
      </c>
      <c r="E71">
        <v>2015</v>
      </c>
      <c r="F71">
        <v>9585400.1632457301</v>
      </c>
      <c r="G71">
        <v>234468.10575239701</v>
      </c>
      <c r="H71">
        <v>-267.48022687768201</v>
      </c>
      <c r="I71">
        <v>-6.9379341894998303</v>
      </c>
      <c r="J71">
        <v>760597.053271326</v>
      </c>
      <c r="K71">
        <v>20198.662493760399</v>
      </c>
      <c r="L71">
        <v>3423311.7255372298</v>
      </c>
      <c r="M71">
        <v>81457.3808812473</v>
      </c>
      <c r="N71">
        <v>-2.79049619548809E-5</v>
      </c>
      <c r="O71">
        <v>-2.9590097839688299E-5</v>
      </c>
      <c r="P71" t="s">
        <v>257</v>
      </c>
      <c r="Q71" t="s">
        <v>252</v>
      </c>
    </row>
    <row r="72" spans="1:17" x14ac:dyDescent="0.35">
      <c r="A72" t="s">
        <v>254</v>
      </c>
      <c r="B72" t="s">
        <v>261</v>
      </c>
      <c r="C72" t="s">
        <v>256</v>
      </c>
      <c r="D72">
        <v>0.76234411994100504</v>
      </c>
      <c r="E72">
        <v>2020</v>
      </c>
      <c r="F72">
        <v>9797682.11734109</v>
      </c>
      <c r="G72">
        <v>240159.30089270099</v>
      </c>
      <c r="H72">
        <v>-344.27861937755603</v>
      </c>
      <c r="I72">
        <v>-8.9500028002241603</v>
      </c>
      <c r="J72">
        <v>759608.08079136501</v>
      </c>
      <c r="K72">
        <v>20182.7914863613</v>
      </c>
      <c r="L72">
        <v>3462806.9654863202</v>
      </c>
      <c r="M72">
        <v>82579.051096954907</v>
      </c>
      <c r="N72">
        <v>-3.5138782342020602E-5</v>
      </c>
      <c r="O72">
        <v>-3.7266942262722897E-5</v>
      </c>
      <c r="P72" t="s">
        <v>257</v>
      </c>
      <c r="Q72" t="s">
        <v>252</v>
      </c>
    </row>
    <row r="73" spans="1:17" x14ac:dyDescent="0.35">
      <c r="A73" t="s">
        <v>254</v>
      </c>
      <c r="B73" t="s">
        <v>261</v>
      </c>
      <c r="C73" t="s">
        <v>256</v>
      </c>
      <c r="D73">
        <v>0.91377128405771901</v>
      </c>
      <c r="E73">
        <v>2025</v>
      </c>
      <c r="F73">
        <v>10089161.419971099</v>
      </c>
      <c r="G73">
        <v>247682.625382773</v>
      </c>
      <c r="H73">
        <v>-429.54668627947098</v>
      </c>
      <c r="I73">
        <v>-11.1851043191723</v>
      </c>
      <c r="J73">
        <v>765779.17853126302</v>
      </c>
      <c r="K73">
        <v>20354.4389000351</v>
      </c>
      <c r="L73">
        <v>3532568.7316529602</v>
      </c>
      <c r="M73">
        <v>84384.795987309495</v>
      </c>
      <c r="N73">
        <v>-4.2575063317869202E-5</v>
      </c>
      <c r="O73">
        <v>-4.5159018731680099E-5</v>
      </c>
      <c r="P73" t="s">
        <v>257</v>
      </c>
      <c r="Q73" t="s">
        <v>252</v>
      </c>
    </row>
    <row r="74" spans="1:17" x14ac:dyDescent="0.35">
      <c r="A74" t="s">
        <v>254</v>
      </c>
      <c r="B74" t="s">
        <v>261</v>
      </c>
      <c r="C74" t="s">
        <v>256</v>
      </c>
      <c r="D74">
        <v>0.96559376426806398</v>
      </c>
      <c r="E74">
        <v>2030</v>
      </c>
      <c r="F74">
        <v>10395756.220073201</v>
      </c>
      <c r="G74">
        <v>255526.559151797</v>
      </c>
      <c r="H74">
        <v>-472.46985706617801</v>
      </c>
      <c r="I74">
        <v>-12.319292275055901</v>
      </c>
      <c r="J74">
        <v>772889.46360709099</v>
      </c>
      <c r="K74">
        <v>20551.547036906599</v>
      </c>
      <c r="L74">
        <v>3607095.8558382001</v>
      </c>
      <c r="M74">
        <v>86278.585436115696</v>
      </c>
      <c r="N74">
        <v>-4.5448339405447502E-5</v>
      </c>
      <c r="O74">
        <v>-4.8211396560690003E-5</v>
      </c>
      <c r="P74" t="s">
        <v>257</v>
      </c>
      <c r="Q74" t="s">
        <v>252</v>
      </c>
    </row>
    <row r="75" spans="1:17" x14ac:dyDescent="0.35">
      <c r="A75" t="s">
        <v>254</v>
      </c>
      <c r="B75" t="s">
        <v>261</v>
      </c>
      <c r="C75" t="s">
        <v>256</v>
      </c>
      <c r="D75">
        <v>1.08500668135844</v>
      </c>
      <c r="E75">
        <v>2035</v>
      </c>
      <c r="F75">
        <v>10594633.275415</v>
      </c>
      <c r="G75">
        <v>260724.97032082101</v>
      </c>
      <c r="H75">
        <v>-527.22531716344201</v>
      </c>
      <c r="I75">
        <v>-13.7969917224368</v>
      </c>
      <c r="J75">
        <v>712838.02149918</v>
      </c>
      <c r="K75">
        <v>18975.766793534101</v>
      </c>
      <c r="L75">
        <v>3634247.6152424002</v>
      </c>
      <c r="M75">
        <v>86621.576801028903</v>
      </c>
      <c r="N75">
        <v>-4.9763432433935697E-5</v>
      </c>
      <c r="O75">
        <v>-5.2917799570404103E-5</v>
      </c>
      <c r="P75" t="s">
        <v>257</v>
      </c>
      <c r="Q75" t="s">
        <v>252</v>
      </c>
    </row>
    <row r="76" spans="1:17" x14ac:dyDescent="0.35">
      <c r="A76" t="s">
        <v>254</v>
      </c>
      <c r="B76" t="s">
        <v>261</v>
      </c>
      <c r="C76" t="s">
        <v>256</v>
      </c>
      <c r="D76">
        <v>1.2292198413270401</v>
      </c>
      <c r="E76">
        <v>2040</v>
      </c>
      <c r="F76">
        <v>10585686.2216307</v>
      </c>
      <c r="G76">
        <v>260798.68226688201</v>
      </c>
      <c r="H76">
        <v>-571.365371342976</v>
      </c>
      <c r="I76">
        <v>-15.020414127571399</v>
      </c>
      <c r="J76">
        <v>614763.572583033</v>
      </c>
      <c r="K76">
        <v>15455.477417648301</v>
      </c>
      <c r="L76">
        <v>3579116.9916286301</v>
      </c>
      <c r="M76">
        <v>85120.213092094302</v>
      </c>
      <c r="N76">
        <v>-5.3975279389583203E-5</v>
      </c>
      <c r="O76">
        <v>-5.7593903454621901E-5</v>
      </c>
      <c r="P76" t="s">
        <v>257</v>
      </c>
      <c r="Q76" t="s">
        <v>252</v>
      </c>
    </row>
    <row r="77" spans="1:17" x14ac:dyDescent="0.35">
      <c r="A77" t="s">
        <v>254</v>
      </c>
      <c r="B77" t="s">
        <v>261</v>
      </c>
      <c r="C77" t="s">
        <v>256</v>
      </c>
      <c r="D77">
        <v>1.35085724597845</v>
      </c>
      <c r="E77">
        <v>2045</v>
      </c>
      <c r="F77">
        <v>10632780.1202158</v>
      </c>
      <c r="G77">
        <v>262225.25688687799</v>
      </c>
      <c r="H77">
        <v>-611.86214160130896</v>
      </c>
      <c r="I77">
        <v>-16.139695850893698</v>
      </c>
      <c r="J77">
        <v>473204.94382450799</v>
      </c>
      <c r="K77">
        <v>12059.4448677656</v>
      </c>
      <c r="L77">
        <v>3570384.6972637</v>
      </c>
      <c r="M77">
        <v>84633.064505862596</v>
      </c>
      <c r="N77">
        <v>-5.75448880427795E-5</v>
      </c>
      <c r="O77">
        <v>-6.1548975268451204E-5</v>
      </c>
      <c r="P77" t="s">
        <v>257</v>
      </c>
      <c r="Q77" t="s">
        <v>252</v>
      </c>
    </row>
    <row r="78" spans="1:17" x14ac:dyDescent="0.35">
      <c r="A78" t="s">
        <v>254</v>
      </c>
      <c r="B78" t="s">
        <v>261</v>
      </c>
      <c r="C78" t="s">
        <v>256</v>
      </c>
      <c r="D78">
        <v>1.53164784556419</v>
      </c>
      <c r="E78">
        <v>2050</v>
      </c>
      <c r="F78">
        <v>10701485.732716501</v>
      </c>
      <c r="G78">
        <v>264141.12276126799</v>
      </c>
      <c r="H78">
        <v>-670.61986726972304</v>
      </c>
      <c r="I78">
        <v>-17.756791742363799</v>
      </c>
      <c r="J78">
        <v>272840.12992872699</v>
      </c>
      <c r="K78">
        <v>7443.3814356617704</v>
      </c>
      <c r="L78">
        <v>3551232.4703315701</v>
      </c>
      <c r="M78">
        <v>83429.187990800303</v>
      </c>
      <c r="N78">
        <v>-6.2666052548153003E-5</v>
      </c>
      <c r="O78">
        <v>-6.7224639453102196E-5</v>
      </c>
      <c r="P78" t="s">
        <v>257</v>
      </c>
      <c r="Q78" t="s">
        <v>252</v>
      </c>
    </row>
    <row r="79" spans="1:17" x14ac:dyDescent="0.35">
      <c r="A79" t="s">
        <v>254</v>
      </c>
      <c r="B79" t="s">
        <v>261</v>
      </c>
      <c r="C79" t="s">
        <v>256</v>
      </c>
      <c r="D79">
        <v>1.64170092024739</v>
      </c>
      <c r="E79">
        <v>2055</v>
      </c>
      <c r="F79">
        <v>10786968.168420199</v>
      </c>
      <c r="G79">
        <v>266428.19329301402</v>
      </c>
      <c r="H79">
        <v>-711.88371104764406</v>
      </c>
      <c r="I79">
        <v>-18.8875385563945</v>
      </c>
      <c r="J79">
        <v>230753.19010592799</v>
      </c>
      <c r="K79">
        <v>5964.9186232600696</v>
      </c>
      <c r="L79">
        <v>3554836.18482175</v>
      </c>
      <c r="M79">
        <v>82700.7570695295</v>
      </c>
      <c r="N79">
        <v>-6.5994791115797294E-5</v>
      </c>
      <c r="O79">
        <v>-7.0891666242026605E-5</v>
      </c>
      <c r="P79" t="s">
        <v>257</v>
      </c>
      <c r="Q79" t="s">
        <v>252</v>
      </c>
    </row>
    <row r="80" spans="1:17" x14ac:dyDescent="0.35">
      <c r="A80" t="s">
        <v>254</v>
      </c>
      <c r="B80" t="s">
        <v>261</v>
      </c>
      <c r="C80" t="s">
        <v>256</v>
      </c>
      <c r="D80">
        <v>1.79717289473674</v>
      </c>
      <c r="E80">
        <v>2060</v>
      </c>
      <c r="F80">
        <v>10914519.772172101</v>
      </c>
      <c r="G80">
        <v>269727.479497922</v>
      </c>
      <c r="H80">
        <v>-770.09761436518897</v>
      </c>
      <c r="I80">
        <v>-20.478587920595999</v>
      </c>
      <c r="J80">
        <v>197014.04035539299</v>
      </c>
      <c r="K80">
        <v>4493.2962874198902</v>
      </c>
      <c r="L80">
        <v>3577224.44346595</v>
      </c>
      <c r="M80">
        <v>82444.886586262699</v>
      </c>
      <c r="N80">
        <v>-7.0557168839315205E-5</v>
      </c>
      <c r="O80">
        <v>-7.5923253940293203E-5</v>
      </c>
      <c r="P80" t="s">
        <v>257</v>
      </c>
      <c r="Q80" t="s">
        <v>252</v>
      </c>
    </row>
    <row r="81" spans="1:17" x14ac:dyDescent="0.35">
      <c r="A81" t="s">
        <v>254</v>
      </c>
      <c r="B81" t="s">
        <v>261</v>
      </c>
      <c r="C81" t="s">
        <v>256</v>
      </c>
      <c r="D81">
        <v>1.90209664848524</v>
      </c>
      <c r="E81">
        <v>2065</v>
      </c>
      <c r="F81">
        <v>11003786.363713101</v>
      </c>
      <c r="G81">
        <v>272068.34009096603</v>
      </c>
      <c r="H81">
        <v>-811.08050085079401</v>
      </c>
      <c r="I81">
        <v>-21.600253207368699</v>
      </c>
      <c r="J81">
        <v>149885.61689275099</v>
      </c>
      <c r="K81">
        <v>3157.7133094445999</v>
      </c>
      <c r="L81">
        <v>3569339.4275306398</v>
      </c>
      <c r="M81">
        <v>81987.487503354598</v>
      </c>
      <c r="N81">
        <v>-7.3709219176180604E-5</v>
      </c>
      <c r="O81">
        <v>-7.9392748160798994E-5</v>
      </c>
      <c r="P81" t="s">
        <v>257</v>
      </c>
      <c r="Q81" t="s">
        <v>252</v>
      </c>
    </row>
    <row r="82" spans="1:17" x14ac:dyDescent="0.35">
      <c r="A82" t="s">
        <v>254</v>
      </c>
      <c r="B82" t="s">
        <v>261</v>
      </c>
      <c r="C82" t="s">
        <v>256</v>
      </c>
      <c r="D82">
        <v>2.0539225003577899</v>
      </c>
      <c r="E82">
        <v>2070</v>
      </c>
      <c r="F82">
        <v>11141665.222552801</v>
      </c>
      <c r="G82">
        <v>275602.92156812898</v>
      </c>
      <c r="H82">
        <v>-875.33194706940799</v>
      </c>
      <c r="I82">
        <v>-23.353395804433301</v>
      </c>
      <c r="J82">
        <v>86413.4817733604</v>
      </c>
      <c r="K82">
        <v>1686.7973666902101</v>
      </c>
      <c r="L82">
        <v>3563315.6721276599</v>
      </c>
      <c r="M82">
        <v>81577.722853531595</v>
      </c>
      <c r="N82">
        <v>-7.8563834901229505E-5</v>
      </c>
      <c r="O82">
        <v>-8.4735661260616801E-5</v>
      </c>
      <c r="P82" t="s">
        <v>257</v>
      </c>
      <c r="Q82" t="s">
        <v>252</v>
      </c>
    </row>
    <row r="83" spans="1:17" x14ac:dyDescent="0.35">
      <c r="A83" t="s">
        <v>254</v>
      </c>
      <c r="B83" t="s">
        <v>261</v>
      </c>
      <c r="C83" t="s">
        <v>256</v>
      </c>
      <c r="D83">
        <v>2.15113208653396</v>
      </c>
      <c r="E83">
        <v>2075</v>
      </c>
      <c r="F83">
        <v>11315972.232144</v>
      </c>
      <c r="G83">
        <v>280033.53073466098</v>
      </c>
      <c r="H83">
        <v>-930.64125881508403</v>
      </c>
      <c r="I83">
        <v>-24.858455549013499</v>
      </c>
      <c r="J83">
        <v>85890.358155355105</v>
      </c>
      <c r="K83">
        <v>1681.8900726955401</v>
      </c>
      <c r="L83">
        <v>3566030.7572126598</v>
      </c>
      <c r="M83">
        <v>81240.984505650602</v>
      </c>
      <c r="N83">
        <v>-8.22413876353916E-5</v>
      </c>
      <c r="O83">
        <v>-8.8769568000653202E-5</v>
      </c>
      <c r="P83" t="s">
        <v>257</v>
      </c>
      <c r="Q83" t="s">
        <v>252</v>
      </c>
    </row>
    <row r="84" spans="1:17" x14ac:dyDescent="0.35">
      <c r="A84" t="s">
        <v>254</v>
      </c>
      <c r="B84" t="s">
        <v>261</v>
      </c>
      <c r="C84" t="s">
        <v>256</v>
      </c>
      <c r="D84">
        <v>2.2802661727774698</v>
      </c>
      <c r="E84">
        <v>2080</v>
      </c>
      <c r="F84">
        <v>11467181.66028</v>
      </c>
      <c r="G84">
        <v>283887.02163629502</v>
      </c>
      <c r="H84">
        <v>-998.20457835768798</v>
      </c>
      <c r="I84">
        <v>-26.698455620963099</v>
      </c>
      <c r="J84">
        <v>85644.629200332594</v>
      </c>
      <c r="K84">
        <v>1608.77689799678</v>
      </c>
      <c r="L84">
        <v>3548632.01711724</v>
      </c>
      <c r="M84">
        <v>80309.632536836798</v>
      </c>
      <c r="N84">
        <v>-8.7048815300037495E-5</v>
      </c>
      <c r="O84">
        <v>-9.4046059122660896E-5</v>
      </c>
      <c r="P84" t="s">
        <v>257</v>
      </c>
      <c r="Q84" t="s">
        <v>252</v>
      </c>
    </row>
    <row r="85" spans="1:17" x14ac:dyDescent="0.35">
      <c r="A85" t="s">
        <v>254</v>
      </c>
      <c r="B85" t="s">
        <v>261</v>
      </c>
      <c r="C85" t="s">
        <v>256</v>
      </c>
      <c r="D85">
        <v>2.4085830961071801</v>
      </c>
      <c r="E85">
        <v>2085</v>
      </c>
      <c r="F85">
        <v>11651921.958029799</v>
      </c>
      <c r="G85">
        <v>288567.18453909399</v>
      </c>
      <c r="H85">
        <v>-1069.9346296139499</v>
      </c>
      <c r="I85">
        <v>-28.650855842826601</v>
      </c>
      <c r="J85">
        <v>73341.482404054594</v>
      </c>
      <c r="K85">
        <v>1312.65963051628</v>
      </c>
      <c r="L85">
        <v>3588429.2750742701</v>
      </c>
      <c r="M85">
        <v>80890.707533029097</v>
      </c>
      <c r="N85">
        <v>-9.1824733590549194E-5</v>
      </c>
      <c r="O85">
        <v>-9.9286604222127394E-5</v>
      </c>
      <c r="P85" t="s">
        <v>257</v>
      </c>
      <c r="Q85" t="s">
        <v>252</v>
      </c>
    </row>
    <row r="86" spans="1:17" x14ac:dyDescent="0.35">
      <c r="A86" t="s">
        <v>254</v>
      </c>
      <c r="B86" t="s">
        <v>261</v>
      </c>
      <c r="C86" t="s">
        <v>256</v>
      </c>
      <c r="D86">
        <v>2.5200464505927802</v>
      </c>
      <c r="E86">
        <v>2090</v>
      </c>
      <c r="F86">
        <v>11905251.9452303</v>
      </c>
      <c r="G86">
        <v>294862.48902037099</v>
      </c>
      <c r="H86">
        <v>-1140.05753890544</v>
      </c>
      <c r="I86">
        <v>-30.5466440095853</v>
      </c>
      <c r="J86">
        <v>73365.747914591295</v>
      </c>
      <c r="K86">
        <v>1300.6954029536901</v>
      </c>
      <c r="L86">
        <v>3657608.47798061</v>
      </c>
      <c r="M86">
        <v>82021.573289840293</v>
      </c>
      <c r="N86">
        <v>-9.57608914242418E-5</v>
      </c>
      <c r="O86">
        <v>-1.03596236032163E-4</v>
      </c>
      <c r="P86" t="s">
        <v>257</v>
      </c>
      <c r="Q86" t="s">
        <v>252</v>
      </c>
    </row>
    <row r="87" spans="1:17" x14ac:dyDescent="0.35">
      <c r="A87" t="s">
        <v>254</v>
      </c>
      <c r="B87" t="s">
        <v>262</v>
      </c>
      <c r="C87" t="s">
        <v>256</v>
      </c>
      <c r="D87">
        <v>0.42862795654826502</v>
      </c>
      <c r="E87">
        <v>2010</v>
      </c>
      <c r="F87">
        <v>9390766.3647885695</v>
      </c>
      <c r="G87">
        <v>169624.76650967399</v>
      </c>
      <c r="H87">
        <v>-179.8490704084</v>
      </c>
      <c r="I87">
        <v>-4.4609710972609697</v>
      </c>
      <c r="J87">
        <v>774143.60135347105</v>
      </c>
      <c r="K87">
        <v>6614.6931995003997</v>
      </c>
      <c r="L87">
        <v>3421678.7995065199</v>
      </c>
      <c r="M87">
        <v>30083.603338488199</v>
      </c>
      <c r="N87">
        <v>-1.9151692569283701E-5</v>
      </c>
      <c r="O87">
        <v>-2.6299055197264199E-5</v>
      </c>
      <c r="P87" t="s">
        <v>257</v>
      </c>
      <c r="Q87" t="s">
        <v>252</v>
      </c>
    </row>
    <row r="88" spans="1:17" x14ac:dyDescent="0.35">
      <c r="A88" t="s">
        <v>254</v>
      </c>
      <c r="B88" t="s">
        <v>262</v>
      </c>
      <c r="C88" t="s">
        <v>256</v>
      </c>
      <c r="D88">
        <v>0.61285996481710903</v>
      </c>
      <c r="E88">
        <v>2015</v>
      </c>
      <c r="F88">
        <v>9644087.0929585397</v>
      </c>
      <c r="G88">
        <v>175781.17603958599</v>
      </c>
      <c r="H88">
        <v>-267.78739655452199</v>
      </c>
      <c r="I88">
        <v>-6.6307645126591899</v>
      </c>
      <c r="J88">
        <v>774152.53458519396</v>
      </c>
      <c r="K88">
        <v>6643.1811798927902</v>
      </c>
      <c r="L88">
        <v>3474002.28728134</v>
      </c>
      <c r="M88">
        <v>30766.8191371375</v>
      </c>
      <c r="N88">
        <v>-2.7767003136050298E-5</v>
      </c>
      <c r="O88">
        <v>-3.7721698432407402E-5</v>
      </c>
      <c r="P88" t="s">
        <v>257</v>
      </c>
      <c r="Q88" t="s">
        <v>252</v>
      </c>
    </row>
    <row r="89" spans="1:17" x14ac:dyDescent="0.35">
      <c r="A89" t="s">
        <v>254</v>
      </c>
      <c r="B89" t="s">
        <v>262</v>
      </c>
      <c r="C89" t="s">
        <v>256</v>
      </c>
      <c r="D89">
        <v>0.76234411994100504</v>
      </c>
      <c r="E89">
        <v>2020</v>
      </c>
      <c r="F89">
        <v>9856568.8419516496</v>
      </c>
      <c r="G89">
        <v>181272.576282138</v>
      </c>
      <c r="H89">
        <v>-344.69645464949599</v>
      </c>
      <c r="I89">
        <v>-8.5321675282834004</v>
      </c>
      <c r="J89">
        <v>773134.75747104804</v>
      </c>
      <c r="K89">
        <v>6656.1148066780197</v>
      </c>
      <c r="L89">
        <v>3514041.9776980402</v>
      </c>
      <c r="M89">
        <v>31344.0388852334</v>
      </c>
      <c r="N89">
        <v>-3.4971242039359097E-5</v>
      </c>
      <c r="O89">
        <v>-4.7068164988198197E-5</v>
      </c>
      <c r="P89" t="s">
        <v>257</v>
      </c>
      <c r="Q89" t="s">
        <v>252</v>
      </c>
    </row>
    <row r="90" spans="1:17" x14ac:dyDescent="0.35">
      <c r="A90" t="s">
        <v>254</v>
      </c>
      <c r="B90" t="s">
        <v>262</v>
      </c>
      <c r="C90" t="s">
        <v>256</v>
      </c>
      <c r="D90">
        <v>0.91377128405771901</v>
      </c>
      <c r="E90">
        <v>2025</v>
      </c>
      <c r="F90">
        <v>10148643.416657699</v>
      </c>
      <c r="G90">
        <v>188200.62869612899</v>
      </c>
      <c r="H90">
        <v>-430.08479298277001</v>
      </c>
      <c r="I90">
        <v>-10.6469976158729</v>
      </c>
      <c r="J90">
        <v>779404.76124555198</v>
      </c>
      <c r="K90">
        <v>6728.8561857453597</v>
      </c>
      <c r="L90">
        <v>3584774.93820675</v>
      </c>
      <c r="M90">
        <v>32178.5894335226</v>
      </c>
      <c r="N90">
        <v>-4.2378550051018703E-5</v>
      </c>
      <c r="O90">
        <v>-5.6572593246028202E-5</v>
      </c>
      <c r="P90" t="s">
        <v>257</v>
      </c>
      <c r="Q90" t="s">
        <v>252</v>
      </c>
    </row>
    <row r="91" spans="1:17" x14ac:dyDescent="0.35">
      <c r="A91" t="s">
        <v>254</v>
      </c>
      <c r="B91" t="s">
        <v>262</v>
      </c>
      <c r="C91" t="s">
        <v>256</v>
      </c>
      <c r="D91">
        <v>0.96559376426806398</v>
      </c>
      <c r="E91">
        <v>2030</v>
      </c>
      <c r="F91">
        <v>10455605.990302199</v>
      </c>
      <c r="G91">
        <v>195676.78892274501</v>
      </c>
      <c r="H91">
        <v>-473.06053536896297</v>
      </c>
      <c r="I91">
        <v>-11.728613972270701</v>
      </c>
      <c r="J91">
        <v>786630.297069742</v>
      </c>
      <c r="K91">
        <v>6810.7135742549099</v>
      </c>
      <c r="L91">
        <v>3660308.4520423599</v>
      </c>
      <c r="M91">
        <v>33065.989231957697</v>
      </c>
      <c r="N91">
        <v>-4.5244678864882199E-5</v>
      </c>
      <c r="O91">
        <v>-5.9938708299742298E-5</v>
      </c>
      <c r="P91" t="s">
        <v>257</v>
      </c>
      <c r="Q91" t="s">
        <v>252</v>
      </c>
    </row>
    <row r="92" spans="1:17" x14ac:dyDescent="0.35">
      <c r="A92" t="s">
        <v>254</v>
      </c>
      <c r="B92" t="s">
        <v>262</v>
      </c>
      <c r="C92" t="s">
        <v>256</v>
      </c>
      <c r="D92">
        <v>1.08500668135844</v>
      </c>
      <c r="E92">
        <v>2035</v>
      </c>
      <c r="F92">
        <v>10653959.6350816</v>
      </c>
      <c r="G92">
        <v>201398.610654221</v>
      </c>
      <c r="H92">
        <v>-527.84843612434497</v>
      </c>
      <c r="I92">
        <v>-13.173872761533801</v>
      </c>
      <c r="J92">
        <v>725383.48170363298</v>
      </c>
      <c r="K92">
        <v>6430.3065890814496</v>
      </c>
      <c r="L92">
        <v>3688509.5190682299</v>
      </c>
      <c r="M92">
        <v>32359.672975204099</v>
      </c>
      <c r="N92">
        <v>-4.9544812839935401E-5</v>
      </c>
      <c r="O92">
        <v>-6.5411934663997797E-5</v>
      </c>
      <c r="P92" t="s">
        <v>257</v>
      </c>
      <c r="Q92" t="s">
        <v>252</v>
      </c>
    </row>
    <row r="93" spans="1:17" x14ac:dyDescent="0.35">
      <c r="A93" t="s">
        <v>254</v>
      </c>
      <c r="B93" t="s">
        <v>262</v>
      </c>
      <c r="C93" t="s">
        <v>256</v>
      </c>
      <c r="D93">
        <v>1.2292198413270401</v>
      </c>
      <c r="E93">
        <v>2040</v>
      </c>
      <c r="F93">
        <v>10643324.419333801</v>
      </c>
      <c r="G93">
        <v>203160.48456375199</v>
      </c>
      <c r="H93">
        <v>-571.96737231473196</v>
      </c>
      <c r="I93">
        <v>-14.418413155815299</v>
      </c>
      <c r="J93">
        <v>625336.45491944195</v>
      </c>
      <c r="K93">
        <v>4882.5950812394203</v>
      </c>
      <c r="L93">
        <v>3634372.4749809098</v>
      </c>
      <c r="M93">
        <v>29864.729739811501</v>
      </c>
      <c r="N93">
        <v>-5.37395413105837E-5</v>
      </c>
      <c r="O93">
        <v>-7.0970558998104593E-5</v>
      </c>
      <c r="P93" t="s">
        <v>257</v>
      </c>
      <c r="Q93" t="s">
        <v>252</v>
      </c>
    </row>
    <row r="94" spans="1:17" x14ac:dyDescent="0.35">
      <c r="A94" t="s">
        <v>254</v>
      </c>
      <c r="B94" t="s">
        <v>262</v>
      </c>
      <c r="C94" t="s">
        <v>256</v>
      </c>
      <c r="D94">
        <v>1.35085724597845</v>
      </c>
      <c r="E94">
        <v>2045</v>
      </c>
      <c r="F94">
        <v>10689112.878321599</v>
      </c>
      <c r="G94">
        <v>205892.498781064</v>
      </c>
      <c r="H94">
        <v>-612.41797282001903</v>
      </c>
      <c r="I94">
        <v>-15.583864632183399</v>
      </c>
      <c r="J94">
        <v>481298.57929527498</v>
      </c>
      <c r="K94">
        <v>3965.8093969983702</v>
      </c>
      <c r="L94">
        <v>3625693.8259782102</v>
      </c>
      <c r="M94">
        <v>29323.935791354801</v>
      </c>
      <c r="N94">
        <v>-5.7293620134001301E-5</v>
      </c>
      <c r="O94">
        <v>-7.5689326830476501E-5</v>
      </c>
      <c r="P94" t="s">
        <v>257</v>
      </c>
      <c r="Q94" t="s">
        <v>252</v>
      </c>
    </row>
    <row r="95" spans="1:17" x14ac:dyDescent="0.35">
      <c r="A95" t="s">
        <v>254</v>
      </c>
      <c r="B95" t="s">
        <v>262</v>
      </c>
      <c r="C95" t="s">
        <v>256</v>
      </c>
      <c r="D95">
        <v>1.53164784556419</v>
      </c>
      <c r="E95">
        <v>2050</v>
      </c>
      <c r="F95">
        <v>10756729.362459799</v>
      </c>
      <c r="G95">
        <v>208897.49301794599</v>
      </c>
      <c r="H95">
        <v>-671.0955935536</v>
      </c>
      <c r="I95">
        <v>-17.281065458486299</v>
      </c>
      <c r="J95">
        <v>277601.34100229602</v>
      </c>
      <c r="K95">
        <v>2682.17036209239</v>
      </c>
      <c r="L95">
        <v>3606154.0715839402</v>
      </c>
      <c r="M95">
        <v>28507.586738428799</v>
      </c>
      <c r="N95">
        <v>-6.2388442707843203E-5</v>
      </c>
      <c r="O95">
        <v>-8.2725097409386701E-5</v>
      </c>
      <c r="P95" t="s">
        <v>257</v>
      </c>
      <c r="Q95" t="s">
        <v>252</v>
      </c>
    </row>
    <row r="96" spans="1:17" x14ac:dyDescent="0.35">
      <c r="A96" t="s">
        <v>254</v>
      </c>
      <c r="B96" t="s">
        <v>262</v>
      </c>
      <c r="C96" t="s">
        <v>256</v>
      </c>
      <c r="D96">
        <v>1.64170092024739</v>
      </c>
      <c r="E96">
        <v>2055</v>
      </c>
      <c r="F96">
        <v>10841307.392635301</v>
      </c>
      <c r="G96">
        <v>212088.96907792901</v>
      </c>
      <c r="H96">
        <v>-712.25370982257402</v>
      </c>
      <c r="I96">
        <v>-18.517539781465</v>
      </c>
      <c r="J96">
        <v>234706.45790300099</v>
      </c>
      <c r="K96">
        <v>2011.6508261874501</v>
      </c>
      <c r="L96">
        <v>3609407.8734069099</v>
      </c>
      <c r="M96">
        <v>28129.068484365602</v>
      </c>
      <c r="N96">
        <v>-6.5698138059107502E-5</v>
      </c>
      <c r="O96">
        <v>-8.7310244667467793E-5</v>
      </c>
      <c r="P96" t="s">
        <v>257</v>
      </c>
      <c r="Q96" t="s">
        <v>252</v>
      </c>
    </row>
    <row r="97" spans="1:17" x14ac:dyDescent="0.35">
      <c r="A97" t="s">
        <v>254</v>
      </c>
      <c r="B97" t="s">
        <v>262</v>
      </c>
      <c r="C97" t="s">
        <v>256</v>
      </c>
      <c r="D97">
        <v>1.79717289473674</v>
      </c>
      <c r="E97">
        <v>2060</v>
      </c>
      <c r="F97">
        <v>10968233.0748371</v>
      </c>
      <c r="G97">
        <v>216014.176832875</v>
      </c>
      <c r="H97">
        <v>-770.32664172372699</v>
      </c>
      <c r="I97">
        <v>-20.249560562057301</v>
      </c>
      <c r="J97">
        <v>200182.24696028599</v>
      </c>
      <c r="K97">
        <v>1325.0896825264399</v>
      </c>
      <c r="L97">
        <v>3631677.7191881002</v>
      </c>
      <c r="M97">
        <v>27991.610864111801</v>
      </c>
      <c r="N97">
        <v>-7.0232519355463001E-5</v>
      </c>
      <c r="O97">
        <v>-9.3741812963154798E-5</v>
      </c>
      <c r="P97" t="s">
        <v>257</v>
      </c>
      <c r="Q97" t="s">
        <v>252</v>
      </c>
    </row>
    <row r="98" spans="1:17" x14ac:dyDescent="0.35">
      <c r="A98" t="s">
        <v>254</v>
      </c>
      <c r="B98" t="s">
        <v>262</v>
      </c>
      <c r="C98" t="s">
        <v>256</v>
      </c>
      <c r="D98">
        <v>1.90209664848524</v>
      </c>
      <c r="E98">
        <v>2065</v>
      </c>
      <c r="F98">
        <v>11056746.536614999</v>
      </c>
      <c r="G98">
        <v>219108.167189022</v>
      </c>
      <c r="H98">
        <v>-811.177986322057</v>
      </c>
      <c r="I98">
        <v>-21.502767736106001</v>
      </c>
      <c r="J98">
        <v>152134.36378589401</v>
      </c>
      <c r="K98">
        <v>908.96641630131603</v>
      </c>
      <c r="L98">
        <v>3623541.4581993399</v>
      </c>
      <c r="M98">
        <v>27785.456834651999</v>
      </c>
      <c r="N98">
        <v>-7.3364979800866103E-5</v>
      </c>
      <c r="O98">
        <v>-9.8137682460534901E-5</v>
      </c>
      <c r="P98" t="s">
        <v>257</v>
      </c>
      <c r="Q98" t="s">
        <v>252</v>
      </c>
    </row>
    <row r="99" spans="1:17" x14ac:dyDescent="0.35">
      <c r="A99" t="s">
        <v>254</v>
      </c>
      <c r="B99" t="s">
        <v>262</v>
      </c>
      <c r="C99" t="s">
        <v>256</v>
      </c>
      <c r="D99">
        <v>2.0539225003577899</v>
      </c>
      <c r="E99">
        <v>2070</v>
      </c>
      <c r="F99">
        <v>11194179.889936401</v>
      </c>
      <c r="G99">
        <v>223088.254184502</v>
      </c>
      <c r="H99">
        <v>-875.23744582109805</v>
      </c>
      <c r="I99">
        <v>-23.447897052743301</v>
      </c>
      <c r="J99">
        <v>87842.702756622602</v>
      </c>
      <c r="K99">
        <v>257.57638342805501</v>
      </c>
      <c r="L99">
        <v>3617569.8793360898</v>
      </c>
      <c r="M99">
        <v>27323.5156450988</v>
      </c>
      <c r="N99">
        <v>-7.81868305160915E-5</v>
      </c>
      <c r="O99">
        <v>-1.0510592383474901E-4</v>
      </c>
      <c r="P99" t="s">
        <v>257</v>
      </c>
      <c r="Q99" t="s">
        <v>252</v>
      </c>
    </row>
    <row r="100" spans="1:17" x14ac:dyDescent="0.35">
      <c r="A100" t="s">
        <v>254</v>
      </c>
      <c r="B100" t="s">
        <v>262</v>
      </c>
      <c r="C100" t="s">
        <v>256</v>
      </c>
      <c r="D100">
        <v>2.15113208653396</v>
      </c>
      <c r="E100">
        <v>2075</v>
      </c>
      <c r="F100">
        <v>11368262.511336099</v>
      </c>
      <c r="G100">
        <v>227743.251542602</v>
      </c>
      <c r="H100">
        <v>-930.35747470018498</v>
      </c>
      <c r="I100">
        <v>-25.1422396639129</v>
      </c>
      <c r="J100">
        <v>87308.881033076294</v>
      </c>
      <c r="K100">
        <v>263.36719497438202</v>
      </c>
      <c r="L100">
        <v>3620844.5701692398</v>
      </c>
      <c r="M100">
        <v>26427.171549076302</v>
      </c>
      <c r="N100">
        <v>-8.18381413846188E-5</v>
      </c>
      <c r="O100">
        <v>-1.1039729824534299E-4</v>
      </c>
      <c r="P100" t="s">
        <v>257</v>
      </c>
      <c r="Q100" t="s">
        <v>252</v>
      </c>
    </row>
    <row r="101" spans="1:17" x14ac:dyDescent="0.35">
      <c r="A101" t="s">
        <v>254</v>
      </c>
      <c r="B101" t="s">
        <v>262</v>
      </c>
      <c r="C101" t="s">
        <v>256</v>
      </c>
      <c r="D101">
        <v>2.2802661727774698</v>
      </c>
      <c r="E101">
        <v>2080</v>
      </c>
      <c r="F101">
        <v>11519175.660941999</v>
      </c>
      <c r="G101">
        <v>231893.020974215</v>
      </c>
      <c r="H101">
        <v>-997.68052492717004</v>
      </c>
      <c r="I101">
        <v>-27.222509051481399</v>
      </c>
      <c r="J101">
        <v>86984.970536286797</v>
      </c>
      <c r="K101">
        <v>268.43556204256402</v>
      </c>
      <c r="L101">
        <v>3603018.06308022</v>
      </c>
      <c r="M101">
        <v>25923.586573860499</v>
      </c>
      <c r="N101">
        <v>-8.6610409832536505E-5</v>
      </c>
      <c r="O101">
        <v>-1.1739253271666299E-4</v>
      </c>
      <c r="P101" t="s">
        <v>257</v>
      </c>
      <c r="Q101" t="s">
        <v>252</v>
      </c>
    </row>
    <row r="102" spans="1:17" x14ac:dyDescent="0.35">
      <c r="A102" t="s">
        <v>254</v>
      </c>
      <c r="B102" t="s">
        <v>262</v>
      </c>
      <c r="C102" t="s">
        <v>256</v>
      </c>
      <c r="D102">
        <v>2.4085830961071801</v>
      </c>
      <c r="E102">
        <v>2085</v>
      </c>
      <c r="F102">
        <v>11703794.8309134</v>
      </c>
      <c r="G102">
        <v>236694.311655481</v>
      </c>
      <c r="H102">
        <v>-1069.15056165698</v>
      </c>
      <c r="I102">
        <v>-29.4349237998033</v>
      </c>
      <c r="J102">
        <v>74439.551549244497</v>
      </c>
      <c r="K102">
        <v>214.590485326421</v>
      </c>
      <c r="L102">
        <v>3643371.1044520801</v>
      </c>
      <c r="M102">
        <v>25948.8781552168</v>
      </c>
      <c r="N102">
        <v>-9.1350760766329895E-5</v>
      </c>
      <c r="O102">
        <v>-1.2435839118367601E-4</v>
      </c>
      <c r="P102" t="s">
        <v>257</v>
      </c>
      <c r="Q102" t="s">
        <v>252</v>
      </c>
    </row>
    <row r="103" spans="1:17" x14ac:dyDescent="0.35">
      <c r="A103" t="s">
        <v>254</v>
      </c>
      <c r="B103" t="s">
        <v>262</v>
      </c>
      <c r="C103" t="s">
        <v>256</v>
      </c>
      <c r="D103">
        <v>2.5200464505927802</v>
      </c>
      <c r="E103">
        <v>2090</v>
      </c>
      <c r="F103">
        <v>11958063.984666901</v>
      </c>
      <c r="G103">
        <v>242050.44958376299</v>
      </c>
      <c r="H103">
        <v>-1139.0948847685399</v>
      </c>
      <c r="I103">
        <v>-31.509298146486099</v>
      </c>
      <c r="J103">
        <v>74455.348824384098</v>
      </c>
      <c r="K103">
        <v>211.09449316084601</v>
      </c>
      <c r="L103">
        <v>3713445.98413163</v>
      </c>
      <c r="M103">
        <v>26184.067138820799</v>
      </c>
      <c r="N103">
        <v>-9.5257466946918197E-5</v>
      </c>
      <c r="O103">
        <v>-1.30176573522877E-4</v>
      </c>
      <c r="P103" t="s">
        <v>257</v>
      </c>
      <c r="Q103" t="s">
        <v>252</v>
      </c>
    </row>
    <row r="104" spans="1:17" x14ac:dyDescent="0.35">
      <c r="A104" t="s">
        <v>254</v>
      </c>
      <c r="B104" t="s">
        <v>263</v>
      </c>
      <c r="C104" t="s">
        <v>256</v>
      </c>
      <c r="D104">
        <v>0.42862795654826502</v>
      </c>
      <c r="E104">
        <v>2010</v>
      </c>
      <c r="F104">
        <v>9556416.3483925592</v>
      </c>
      <c r="G104">
        <v>3974.78290567775</v>
      </c>
      <c r="H104">
        <v>-184.21580587541601</v>
      </c>
      <c r="I104">
        <v>-9.4235630245450203E-2</v>
      </c>
      <c r="J104">
        <v>780569.89883469802</v>
      </c>
      <c r="K104">
        <v>188.39571827376199</v>
      </c>
      <c r="L104">
        <v>3450548.2279073098</v>
      </c>
      <c r="M104">
        <v>1214.17493769766</v>
      </c>
      <c r="N104">
        <v>-1.9276661790316602E-5</v>
      </c>
      <c r="O104">
        <v>-2.3708371622218601E-5</v>
      </c>
      <c r="P104" t="s">
        <v>257</v>
      </c>
      <c r="Q104" t="s">
        <v>252</v>
      </c>
    </row>
    <row r="105" spans="1:17" x14ac:dyDescent="0.35">
      <c r="A105" t="s">
        <v>254</v>
      </c>
      <c r="B105" t="s">
        <v>263</v>
      </c>
      <c r="C105" t="s">
        <v>256</v>
      </c>
      <c r="D105">
        <v>0.61285996481710903</v>
      </c>
      <c r="E105">
        <v>2015</v>
      </c>
      <c r="F105">
        <v>9815758.7659361009</v>
      </c>
      <c r="G105">
        <v>4109.5030620328198</v>
      </c>
      <c r="H105">
        <v>-274.27772734694003</v>
      </c>
      <c r="I105">
        <v>-0.140433720241605</v>
      </c>
      <c r="J105">
        <v>780605.65312051203</v>
      </c>
      <c r="K105">
        <v>190.06264457425499</v>
      </c>
      <c r="L105">
        <v>3503530.8910769401</v>
      </c>
      <c r="M105">
        <v>1238.2153415374501</v>
      </c>
      <c r="N105">
        <v>-2.7942590469803899E-5</v>
      </c>
      <c r="O105">
        <v>-3.41729202100016E-5</v>
      </c>
      <c r="P105" t="s">
        <v>257</v>
      </c>
      <c r="Q105" t="s">
        <v>252</v>
      </c>
    </row>
    <row r="106" spans="1:17" x14ac:dyDescent="0.35">
      <c r="A106" t="s">
        <v>254</v>
      </c>
      <c r="B106" t="s">
        <v>263</v>
      </c>
      <c r="C106" t="s">
        <v>256</v>
      </c>
      <c r="D106">
        <v>0.76234411994100504</v>
      </c>
      <c r="E106">
        <v>2020</v>
      </c>
      <c r="F106">
        <v>10033614.4943057</v>
      </c>
      <c r="G106">
        <v>4226.92392807342</v>
      </c>
      <c r="H106">
        <v>-353.04766896527298</v>
      </c>
      <c r="I106">
        <v>-0.18095321250722701</v>
      </c>
      <c r="J106">
        <v>779599.72088557796</v>
      </c>
      <c r="K106">
        <v>191.151392147444</v>
      </c>
      <c r="L106">
        <v>3544126.9527101899</v>
      </c>
      <c r="M106">
        <v>1259.0638730804001</v>
      </c>
      <c r="N106">
        <v>-3.5186489292132403E-5</v>
      </c>
      <c r="O106">
        <v>-4.2809668587932999E-5</v>
      </c>
      <c r="P106" t="s">
        <v>257</v>
      </c>
      <c r="Q106" t="s">
        <v>252</v>
      </c>
    </row>
    <row r="107" spans="1:17" x14ac:dyDescent="0.35">
      <c r="A107" t="s">
        <v>254</v>
      </c>
      <c r="B107" t="s">
        <v>263</v>
      </c>
      <c r="C107" t="s">
        <v>256</v>
      </c>
      <c r="D107">
        <v>0.91377128405771901</v>
      </c>
      <c r="E107">
        <v>2025</v>
      </c>
      <c r="F107">
        <v>10332467.5263984</v>
      </c>
      <c r="G107">
        <v>4376.5189554544504</v>
      </c>
      <c r="H107">
        <v>-440.50581374892698</v>
      </c>
      <c r="I107">
        <v>-0.22597684971622001</v>
      </c>
      <c r="J107">
        <v>785939.93563871505</v>
      </c>
      <c r="K107">
        <v>193.68179258267699</v>
      </c>
      <c r="L107">
        <v>3615662.8590354598</v>
      </c>
      <c r="M107">
        <v>1290.66860481501</v>
      </c>
      <c r="N107">
        <v>-4.2633167016831202E-5</v>
      </c>
      <c r="O107">
        <v>-5.1633924590817799E-5</v>
      </c>
      <c r="P107" t="s">
        <v>257</v>
      </c>
      <c r="Q107" t="s">
        <v>252</v>
      </c>
    </row>
    <row r="108" spans="1:17" x14ac:dyDescent="0.35">
      <c r="A108" t="s">
        <v>254</v>
      </c>
      <c r="B108" t="s">
        <v>263</v>
      </c>
      <c r="C108" t="s">
        <v>256</v>
      </c>
      <c r="D108">
        <v>0.96559376426806398</v>
      </c>
      <c r="E108">
        <v>2030</v>
      </c>
      <c r="F108">
        <v>10646751.106792901</v>
      </c>
      <c r="G108">
        <v>4531.6724320782096</v>
      </c>
      <c r="H108">
        <v>-484.54044832953099</v>
      </c>
      <c r="I108">
        <v>-0.24870101170256201</v>
      </c>
      <c r="J108">
        <v>793244.76993201405</v>
      </c>
      <c r="K108">
        <v>196.240711983008</v>
      </c>
      <c r="L108">
        <v>3692050.2795148301</v>
      </c>
      <c r="M108">
        <v>1324.16175948468</v>
      </c>
      <c r="N108">
        <v>-4.5510639205267299E-5</v>
      </c>
      <c r="O108">
        <v>-5.4880624191212501E-5</v>
      </c>
      <c r="P108" t="s">
        <v>257</v>
      </c>
      <c r="Q108" t="s">
        <v>252</v>
      </c>
    </row>
    <row r="109" spans="1:17" x14ac:dyDescent="0.35">
      <c r="A109" t="s">
        <v>254</v>
      </c>
      <c r="B109" t="s">
        <v>263</v>
      </c>
      <c r="C109" t="s">
        <v>256</v>
      </c>
      <c r="D109">
        <v>1.08500668135844</v>
      </c>
      <c r="E109">
        <v>2035</v>
      </c>
      <c r="F109">
        <v>10850718.867575999</v>
      </c>
      <c r="G109">
        <v>4639.3781598122496</v>
      </c>
      <c r="H109">
        <v>-540.74810854616203</v>
      </c>
      <c r="I109">
        <v>-0.27420033971704399</v>
      </c>
      <c r="J109">
        <v>731632.88746545301</v>
      </c>
      <c r="K109">
        <v>180.900827261643</v>
      </c>
      <c r="L109">
        <v>3719532.8502600701</v>
      </c>
      <c r="M109">
        <v>1336.3417833593501</v>
      </c>
      <c r="N109">
        <v>-4.9835233512686299E-5</v>
      </c>
      <c r="O109">
        <v>-5.9102821600587299E-5</v>
      </c>
      <c r="P109" t="s">
        <v>257</v>
      </c>
      <c r="Q109" t="s">
        <v>252</v>
      </c>
    </row>
    <row r="110" spans="1:17" x14ac:dyDescent="0.35">
      <c r="A110" t="s">
        <v>254</v>
      </c>
      <c r="B110" t="s">
        <v>263</v>
      </c>
      <c r="C110" t="s">
        <v>256</v>
      </c>
      <c r="D110">
        <v>1.2292198413270401</v>
      </c>
      <c r="E110">
        <v>2040</v>
      </c>
      <c r="F110">
        <v>10841829.7591729</v>
      </c>
      <c r="G110">
        <v>4655.14472463316</v>
      </c>
      <c r="H110">
        <v>-586.09388822209496</v>
      </c>
      <c r="I110">
        <v>-0.29189724845204401</v>
      </c>
      <c r="J110">
        <v>630092.71759570797</v>
      </c>
      <c r="K110">
        <v>126.332404973404</v>
      </c>
      <c r="L110">
        <v>3662949.71313653</v>
      </c>
      <c r="M110">
        <v>1287.4915841884799</v>
      </c>
      <c r="N110">
        <v>-5.4058576941426399E-5</v>
      </c>
      <c r="O110">
        <v>-6.2704226338536903E-5</v>
      </c>
      <c r="P110" t="s">
        <v>257</v>
      </c>
      <c r="Q110" t="s">
        <v>252</v>
      </c>
    </row>
    <row r="111" spans="1:17" x14ac:dyDescent="0.35">
      <c r="A111" t="s">
        <v>254</v>
      </c>
      <c r="B111" t="s">
        <v>263</v>
      </c>
      <c r="C111" t="s">
        <v>256</v>
      </c>
      <c r="D111">
        <v>1.35085724597845</v>
      </c>
      <c r="E111">
        <v>2045</v>
      </c>
      <c r="F111">
        <v>10890311.341637</v>
      </c>
      <c r="G111">
        <v>4694.0354656401896</v>
      </c>
      <c r="H111">
        <v>-627.69318788873898</v>
      </c>
      <c r="I111">
        <v>-0.30864956346276601</v>
      </c>
      <c r="J111">
        <v>485174.14912162197</v>
      </c>
      <c r="K111">
        <v>90.239570651886197</v>
      </c>
      <c r="L111">
        <v>3653719.4762306302</v>
      </c>
      <c r="M111">
        <v>1298.28553893553</v>
      </c>
      <c r="N111">
        <v>-5.7637763347396202E-5</v>
      </c>
      <c r="O111">
        <v>-6.5753564437688095E-5</v>
      </c>
      <c r="P111" t="s">
        <v>257</v>
      </c>
      <c r="Q111" t="s">
        <v>252</v>
      </c>
    </row>
    <row r="112" spans="1:17" x14ac:dyDescent="0.35">
      <c r="A112" t="s">
        <v>254</v>
      </c>
      <c r="B112" t="s">
        <v>263</v>
      </c>
      <c r="C112" t="s">
        <v>256</v>
      </c>
      <c r="D112">
        <v>1.53164784556419</v>
      </c>
      <c r="E112">
        <v>2050</v>
      </c>
      <c r="F112">
        <v>10960885.852835299</v>
      </c>
      <c r="G112">
        <v>4741.0026424274802</v>
      </c>
      <c r="H112">
        <v>-688.04390408612005</v>
      </c>
      <c r="I112">
        <v>-0.33275492596672401</v>
      </c>
      <c r="J112">
        <v>280232.67676618701</v>
      </c>
      <c r="K112">
        <v>50.834598201189401</v>
      </c>
      <c r="L112">
        <v>3633332.0932755698</v>
      </c>
      <c r="M112">
        <v>1329.5650468040001</v>
      </c>
      <c r="N112">
        <v>-6.27726548131269E-5</v>
      </c>
      <c r="O112">
        <v>-7.0186614744502206E-5</v>
      </c>
      <c r="P112" t="s">
        <v>257</v>
      </c>
      <c r="Q112" t="s">
        <v>252</v>
      </c>
    </row>
    <row r="113" spans="1:17" x14ac:dyDescent="0.35">
      <c r="A113" t="s">
        <v>254</v>
      </c>
      <c r="B113" t="s">
        <v>263</v>
      </c>
      <c r="C113" t="s">
        <v>256</v>
      </c>
      <c r="D113">
        <v>1.64170092024739</v>
      </c>
      <c r="E113">
        <v>2055</v>
      </c>
      <c r="F113">
        <v>11048602.2266204</v>
      </c>
      <c r="G113">
        <v>4794.1350928239299</v>
      </c>
      <c r="H113">
        <v>-730.42087113249795</v>
      </c>
      <c r="I113">
        <v>-0.35037847154086299</v>
      </c>
      <c r="J113">
        <v>236678.14848597901</v>
      </c>
      <c r="K113">
        <v>39.960243209235699</v>
      </c>
      <c r="L113">
        <v>3636198.85741723</v>
      </c>
      <c r="M113">
        <v>1338.08447404973</v>
      </c>
      <c r="N113">
        <v>-6.6109798882308505E-5</v>
      </c>
      <c r="O113">
        <v>-7.3084813998113102E-5</v>
      </c>
      <c r="P113" t="s">
        <v>257</v>
      </c>
      <c r="Q113" t="s">
        <v>252</v>
      </c>
    </row>
    <row r="114" spans="1:17" x14ac:dyDescent="0.35">
      <c r="A114" t="s">
        <v>254</v>
      </c>
      <c r="B114" t="s">
        <v>263</v>
      </c>
      <c r="C114" t="s">
        <v>256</v>
      </c>
      <c r="D114">
        <v>1.79717289473674</v>
      </c>
      <c r="E114">
        <v>2060</v>
      </c>
      <c r="F114">
        <v>11179382.2454341</v>
      </c>
      <c r="G114">
        <v>4865.00623593608</v>
      </c>
      <c r="H114">
        <v>-790.20117687662002</v>
      </c>
      <c r="I114">
        <v>-0.37502540916450899</v>
      </c>
      <c r="J114">
        <v>201475.96946079799</v>
      </c>
      <c r="K114">
        <v>31.367182014305499</v>
      </c>
      <c r="L114">
        <v>3658329.5662441002</v>
      </c>
      <c r="M114">
        <v>1339.7638081083001</v>
      </c>
      <c r="N114">
        <v>-7.0683796253532606E-5</v>
      </c>
      <c r="O114">
        <v>-7.7086316230044998E-5</v>
      </c>
      <c r="P114" t="s">
        <v>257</v>
      </c>
      <c r="Q114" t="s">
        <v>252</v>
      </c>
    </row>
    <row r="115" spans="1:17" x14ac:dyDescent="0.35">
      <c r="A115" t="s">
        <v>254</v>
      </c>
      <c r="B115" t="s">
        <v>263</v>
      </c>
      <c r="C115" t="s">
        <v>256</v>
      </c>
      <c r="D115">
        <v>1.90209664848524</v>
      </c>
      <c r="E115">
        <v>2065</v>
      </c>
      <c r="F115">
        <v>11270936.777889799</v>
      </c>
      <c r="G115">
        <v>4917.9259142082301</v>
      </c>
      <c r="H115">
        <v>-832.288153089346</v>
      </c>
      <c r="I115">
        <v>-0.39260096881742201</v>
      </c>
      <c r="J115">
        <v>153013.937533038</v>
      </c>
      <c r="K115">
        <v>29.3926691570754</v>
      </c>
      <c r="L115">
        <v>3649975.1804874898</v>
      </c>
      <c r="M115">
        <v>1351.7345465057599</v>
      </c>
      <c r="N115">
        <v>-7.38437424937067E-5</v>
      </c>
      <c r="O115">
        <v>-7.9830598440527696E-5</v>
      </c>
      <c r="P115" t="s">
        <v>257</v>
      </c>
      <c r="Q115" t="s">
        <v>252</v>
      </c>
    </row>
    <row r="116" spans="1:17" x14ac:dyDescent="0.35">
      <c r="A116" t="s">
        <v>254</v>
      </c>
      <c r="B116" t="s">
        <v>263</v>
      </c>
      <c r="C116" t="s">
        <v>256</v>
      </c>
      <c r="D116">
        <v>2.0539225003577899</v>
      </c>
      <c r="E116">
        <v>2070</v>
      </c>
      <c r="F116">
        <v>11412276.305850299</v>
      </c>
      <c r="G116">
        <v>4991.8382706600996</v>
      </c>
      <c r="H116">
        <v>-898.26545235189599</v>
      </c>
      <c r="I116">
        <v>-0.41989052194534898</v>
      </c>
      <c r="J116">
        <v>88076.765208584606</v>
      </c>
      <c r="K116">
        <v>23.5139314660709</v>
      </c>
      <c r="L116">
        <v>3643529.8756908202</v>
      </c>
      <c r="M116">
        <v>1363.5192903633499</v>
      </c>
      <c r="N116">
        <v>-7.8710454275578604E-5</v>
      </c>
      <c r="O116">
        <v>-8.4115409830740596E-5</v>
      </c>
      <c r="P116" t="s">
        <v>257</v>
      </c>
      <c r="Q116" t="s">
        <v>252</v>
      </c>
    </row>
    <row r="117" spans="1:17" x14ac:dyDescent="0.35">
      <c r="A117" t="s">
        <v>254</v>
      </c>
      <c r="B117" t="s">
        <v>263</v>
      </c>
      <c r="C117" t="s">
        <v>256</v>
      </c>
      <c r="D117">
        <v>2.15113208653396</v>
      </c>
      <c r="E117">
        <v>2075</v>
      </c>
      <c r="F117">
        <v>11590924.313416701</v>
      </c>
      <c r="G117">
        <v>5081.44946199065</v>
      </c>
      <c r="H117">
        <v>-955.05577492729799</v>
      </c>
      <c r="I117">
        <v>-0.44393943679955</v>
      </c>
      <c r="J117">
        <v>87548.587994585803</v>
      </c>
      <c r="K117">
        <v>23.660233464841401</v>
      </c>
      <c r="L117">
        <v>3645905.6560018598</v>
      </c>
      <c r="M117">
        <v>1366.08571645252</v>
      </c>
      <c r="N117">
        <v>-8.2396860604275006E-5</v>
      </c>
      <c r="O117">
        <v>-8.7364725384012201E-5</v>
      </c>
      <c r="P117" t="s">
        <v>257</v>
      </c>
      <c r="Q117" t="s">
        <v>252</v>
      </c>
    </row>
    <row r="118" spans="1:17" x14ac:dyDescent="0.35">
      <c r="A118" t="s">
        <v>254</v>
      </c>
      <c r="B118" t="s">
        <v>263</v>
      </c>
      <c r="C118" t="s">
        <v>256</v>
      </c>
      <c r="D118">
        <v>2.2802661727774698</v>
      </c>
      <c r="E118">
        <v>2080</v>
      </c>
      <c r="F118">
        <v>11745908.4039916</v>
      </c>
      <c r="G118">
        <v>5160.2779246968803</v>
      </c>
      <c r="H118">
        <v>-1024.4301948054101</v>
      </c>
      <c r="I118">
        <v>-0.472839173243434</v>
      </c>
      <c r="J118">
        <v>87229.655905344698</v>
      </c>
      <c r="K118">
        <v>23.750192984682801</v>
      </c>
      <c r="L118">
        <v>3627529.7795977201</v>
      </c>
      <c r="M118">
        <v>1411.8700563595601</v>
      </c>
      <c r="N118">
        <v>-8.7215918903069302E-5</v>
      </c>
      <c r="O118">
        <v>-9.1630563342420999E-5</v>
      </c>
      <c r="P118" t="s">
        <v>257</v>
      </c>
      <c r="Q118" t="s">
        <v>252</v>
      </c>
    </row>
    <row r="119" spans="1:17" x14ac:dyDescent="0.35">
      <c r="A119" t="s">
        <v>254</v>
      </c>
      <c r="B119" t="s">
        <v>263</v>
      </c>
      <c r="C119" t="s">
        <v>256</v>
      </c>
      <c r="D119">
        <v>2.4085830961071801</v>
      </c>
      <c r="E119">
        <v>2085</v>
      </c>
      <c r="F119">
        <v>11935235.189292099</v>
      </c>
      <c r="G119">
        <v>5253.9532767383998</v>
      </c>
      <c r="H119">
        <v>-1098.0818137599399</v>
      </c>
      <c r="I119">
        <v>-0.50367169683638902</v>
      </c>
      <c r="J119">
        <v>74632.968231479899</v>
      </c>
      <c r="K119">
        <v>21.1738030910379</v>
      </c>
      <c r="L119">
        <v>3667821.8572852602</v>
      </c>
      <c r="M119">
        <v>1498.1253220395799</v>
      </c>
      <c r="N119">
        <v>-9.2003366196344806E-5</v>
      </c>
      <c r="O119">
        <v>-9.5865279020727006E-5</v>
      </c>
      <c r="P119" t="s">
        <v>257</v>
      </c>
      <c r="Q119" t="s">
        <v>252</v>
      </c>
    </row>
    <row r="120" spans="1:17" x14ac:dyDescent="0.35">
      <c r="A120" t="s">
        <v>254</v>
      </c>
      <c r="B120" t="s">
        <v>263</v>
      </c>
      <c r="C120" t="s">
        <v>256</v>
      </c>
      <c r="D120">
        <v>2.5200464505927802</v>
      </c>
      <c r="E120">
        <v>2090</v>
      </c>
      <c r="F120">
        <v>12194744.145393301</v>
      </c>
      <c r="G120">
        <v>5370.2888573212003</v>
      </c>
      <c r="H120">
        <v>-1170.07020767466</v>
      </c>
      <c r="I120">
        <v>-0.53397524035748101</v>
      </c>
      <c r="J120">
        <v>74644.847167629399</v>
      </c>
      <c r="K120">
        <v>21.5961499155949</v>
      </c>
      <c r="L120">
        <v>3738099.3793110601</v>
      </c>
      <c r="M120">
        <v>1530.6719593877599</v>
      </c>
      <c r="N120">
        <v>-9.5948729528423304E-5</v>
      </c>
      <c r="O120">
        <v>-9.9431381540961996E-5</v>
      </c>
      <c r="P120" t="s">
        <v>257</v>
      </c>
      <c r="Q120" t="s">
        <v>252</v>
      </c>
    </row>
    <row r="121" spans="1:17" x14ac:dyDescent="0.35">
      <c r="A121" t="s">
        <v>254</v>
      </c>
      <c r="B121" t="s">
        <v>264</v>
      </c>
      <c r="C121" t="s">
        <v>256</v>
      </c>
      <c r="D121">
        <v>0.42862795654826502</v>
      </c>
      <c r="E121">
        <v>2010</v>
      </c>
      <c r="F121">
        <v>2136581.5670256298</v>
      </c>
      <c r="G121">
        <v>7423809.5642726095</v>
      </c>
      <c r="H121">
        <v>-57.649769599395398</v>
      </c>
      <c r="I121">
        <v>-126.660271906266</v>
      </c>
      <c r="J121">
        <v>186023.96566148699</v>
      </c>
      <c r="K121">
        <v>594734.328891485</v>
      </c>
      <c r="L121">
        <v>534364.90502362896</v>
      </c>
      <c r="M121">
        <v>2917397.4978213799</v>
      </c>
      <c r="N121">
        <v>-2.6982246074345101E-5</v>
      </c>
      <c r="O121">
        <v>-1.7061357893099001E-5</v>
      </c>
      <c r="P121" t="s">
        <v>257</v>
      </c>
      <c r="Q121" t="s">
        <v>252</v>
      </c>
    </row>
    <row r="122" spans="1:17" x14ac:dyDescent="0.35">
      <c r="A122" t="s">
        <v>254</v>
      </c>
      <c r="B122" t="s">
        <v>264</v>
      </c>
      <c r="C122" t="s">
        <v>256</v>
      </c>
      <c r="D122">
        <v>0.61285996481710903</v>
      </c>
      <c r="E122">
        <v>2015</v>
      </c>
      <c r="F122">
        <v>2199533.7936228202</v>
      </c>
      <c r="G122">
        <v>7620334.4753753096</v>
      </c>
      <c r="H122">
        <v>-85.572328317054101</v>
      </c>
      <c r="I122">
        <v>-188.84583275012801</v>
      </c>
      <c r="J122">
        <v>185518.64046427599</v>
      </c>
      <c r="K122">
        <v>595277.07530081004</v>
      </c>
      <c r="L122">
        <v>542873.16969418596</v>
      </c>
      <c r="M122">
        <v>2961895.9367242898</v>
      </c>
      <c r="N122">
        <v>-3.8904757255904303E-5</v>
      </c>
      <c r="O122">
        <v>-2.4781829900035498E-5</v>
      </c>
      <c r="P122" t="s">
        <v>257</v>
      </c>
      <c r="Q122" t="s">
        <v>252</v>
      </c>
    </row>
    <row r="123" spans="1:17" x14ac:dyDescent="0.35">
      <c r="A123" t="s">
        <v>254</v>
      </c>
      <c r="B123" t="s">
        <v>264</v>
      </c>
      <c r="C123" t="s">
        <v>256</v>
      </c>
      <c r="D123">
        <v>0.76234411994100504</v>
      </c>
      <c r="E123">
        <v>2020</v>
      </c>
      <c r="F123">
        <v>2256315.57139538</v>
      </c>
      <c r="G123">
        <v>7781525.84683841</v>
      </c>
      <c r="H123">
        <v>-110.00328911459999</v>
      </c>
      <c r="I123">
        <v>-243.22533306317999</v>
      </c>
      <c r="J123">
        <v>185136.93334353101</v>
      </c>
      <c r="K123">
        <v>594653.93893419404</v>
      </c>
      <c r="L123">
        <v>550216.87442905805</v>
      </c>
      <c r="M123">
        <v>2995169.1421542098</v>
      </c>
      <c r="N123">
        <v>-4.8753503503310902E-5</v>
      </c>
      <c r="O123">
        <v>-3.1256766070114801E-5</v>
      </c>
      <c r="P123" t="s">
        <v>257</v>
      </c>
      <c r="Q123" t="s">
        <v>252</v>
      </c>
    </row>
    <row r="124" spans="1:17" x14ac:dyDescent="0.35">
      <c r="A124" t="s">
        <v>254</v>
      </c>
      <c r="B124" t="s">
        <v>264</v>
      </c>
      <c r="C124" t="s">
        <v>256</v>
      </c>
      <c r="D124">
        <v>0.91377128405771901</v>
      </c>
      <c r="E124">
        <v>2025</v>
      </c>
      <c r="F124">
        <v>2330611.67599349</v>
      </c>
      <c r="G124">
        <v>8006232.3693603501</v>
      </c>
      <c r="H124">
        <v>-137.08617412345899</v>
      </c>
      <c r="I124">
        <v>-303.64561647518502</v>
      </c>
      <c r="J124">
        <v>186474.096645176</v>
      </c>
      <c r="K124">
        <v>599659.52078612102</v>
      </c>
      <c r="L124">
        <v>562111.42586183001</v>
      </c>
      <c r="M124">
        <v>3054842.1017784402</v>
      </c>
      <c r="N124">
        <v>-5.88198263724144E-5</v>
      </c>
      <c r="O124">
        <v>-3.7926155832951898E-5</v>
      </c>
      <c r="P124" t="s">
        <v>257</v>
      </c>
      <c r="Q124" t="s">
        <v>252</v>
      </c>
    </row>
    <row r="125" spans="1:17" x14ac:dyDescent="0.35">
      <c r="A125" t="s">
        <v>254</v>
      </c>
      <c r="B125" t="s">
        <v>264</v>
      </c>
      <c r="C125" t="s">
        <v>256</v>
      </c>
      <c r="D125">
        <v>0.96559376426806398</v>
      </c>
      <c r="E125">
        <v>2030</v>
      </c>
      <c r="F125">
        <v>2409819.2992342399</v>
      </c>
      <c r="G125">
        <v>8241463.4799907301</v>
      </c>
      <c r="H125">
        <v>-150.704255964157</v>
      </c>
      <c r="I125">
        <v>-334.08489337707601</v>
      </c>
      <c r="J125">
        <v>188115.43667195499</v>
      </c>
      <c r="K125">
        <v>605325.57397204195</v>
      </c>
      <c r="L125">
        <v>574802.75228819496</v>
      </c>
      <c r="M125">
        <v>3118571.6889861198</v>
      </c>
      <c r="N125">
        <v>-6.2537575332742196E-5</v>
      </c>
      <c r="O125">
        <v>-4.0537083515348203E-5</v>
      </c>
      <c r="P125" t="s">
        <v>257</v>
      </c>
      <c r="Q125" t="s">
        <v>252</v>
      </c>
    </row>
    <row r="126" spans="1:17" x14ac:dyDescent="0.35">
      <c r="A126" t="s">
        <v>254</v>
      </c>
      <c r="B126" t="s">
        <v>264</v>
      </c>
      <c r="C126" t="s">
        <v>256</v>
      </c>
      <c r="D126">
        <v>1.08500668135844</v>
      </c>
      <c r="E126">
        <v>2035</v>
      </c>
      <c r="F126">
        <v>2465772.1689075301</v>
      </c>
      <c r="G126">
        <v>8389586.0768282991</v>
      </c>
      <c r="H126">
        <v>-169.28006951541499</v>
      </c>
      <c r="I126">
        <v>-371.74223937046497</v>
      </c>
      <c r="J126">
        <v>178034.642015169</v>
      </c>
      <c r="K126">
        <v>553779.14627754502</v>
      </c>
      <c r="L126">
        <v>564884.90069414303</v>
      </c>
      <c r="M126">
        <v>3155984.2913492899</v>
      </c>
      <c r="N126">
        <v>-6.8651950756024003E-5</v>
      </c>
      <c r="O126">
        <v>-4.4309961893972499E-5</v>
      </c>
      <c r="P126" t="s">
        <v>257</v>
      </c>
      <c r="Q126" t="s">
        <v>252</v>
      </c>
    </row>
    <row r="127" spans="1:17" x14ac:dyDescent="0.35">
      <c r="A127" t="s">
        <v>254</v>
      </c>
      <c r="B127" t="s">
        <v>264</v>
      </c>
      <c r="C127" t="s">
        <v>256</v>
      </c>
      <c r="D127">
        <v>1.2292198413270401</v>
      </c>
      <c r="E127">
        <v>2040</v>
      </c>
      <c r="F127">
        <v>2473239.7313431301</v>
      </c>
      <c r="G127">
        <v>8373245.1725544101</v>
      </c>
      <c r="H127">
        <v>-185.35643027266801</v>
      </c>
      <c r="I127">
        <v>-401.02935519788002</v>
      </c>
      <c r="J127">
        <v>144407.44742615099</v>
      </c>
      <c r="K127">
        <v>485811.60257453</v>
      </c>
      <c r="L127">
        <v>538106.84505236906</v>
      </c>
      <c r="M127">
        <v>3126130.3596683498</v>
      </c>
      <c r="N127">
        <v>-7.4944789186290298E-5</v>
      </c>
      <c r="O127">
        <v>-4.78941374501206E-5</v>
      </c>
      <c r="P127" t="s">
        <v>257</v>
      </c>
      <c r="Q127" t="s">
        <v>252</v>
      </c>
    </row>
    <row r="128" spans="1:17" x14ac:dyDescent="0.35">
      <c r="A128" t="s">
        <v>254</v>
      </c>
      <c r="B128" t="s">
        <v>264</v>
      </c>
      <c r="C128" t="s">
        <v>256</v>
      </c>
      <c r="D128">
        <v>1.35085724597845</v>
      </c>
      <c r="E128">
        <v>2045</v>
      </c>
      <c r="F128">
        <v>2493040.6377976802</v>
      </c>
      <c r="G128">
        <v>8401964.7393049803</v>
      </c>
      <c r="H128">
        <v>-200.10909684543699</v>
      </c>
      <c r="I128">
        <v>-427.89274060676502</v>
      </c>
      <c r="J128">
        <v>121943.90420672399</v>
      </c>
      <c r="K128">
        <v>363320.48448555003</v>
      </c>
      <c r="L128">
        <v>531746.46081291803</v>
      </c>
      <c r="M128">
        <v>3123271.3009566399</v>
      </c>
      <c r="N128">
        <v>-8.0267081816288007E-5</v>
      </c>
      <c r="O128">
        <v>-5.0927700113409503E-5</v>
      </c>
      <c r="P128" t="s">
        <v>257</v>
      </c>
      <c r="Q128" t="s">
        <v>252</v>
      </c>
    </row>
    <row r="129" spans="1:17" x14ac:dyDescent="0.35">
      <c r="A129" t="s">
        <v>254</v>
      </c>
      <c r="B129" t="s">
        <v>264</v>
      </c>
      <c r="C129" t="s">
        <v>256</v>
      </c>
      <c r="D129">
        <v>1.53164784556419</v>
      </c>
      <c r="E129">
        <v>2050</v>
      </c>
      <c r="F129">
        <v>2516851.8001250802</v>
      </c>
      <c r="G129">
        <v>8448775.0553527009</v>
      </c>
      <c r="H129">
        <v>-221.65112808146699</v>
      </c>
      <c r="I129">
        <v>-466.72553093061902</v>
      </c>
      <c r="J129">
        <v>95157.038118468001</v>
      </c>
      <c r="K129">
        <v>185126.47324592</v>
      </c>
      <c r="L129">
        <v>515512.0252573</v>
      </c>
      <c r="M129">
        <v>3119149.63306507</v>
      </c>
      <c r="N129">
        <v>-8.8066817470322195E-5</v>
      </c>
      <c r="O129">
        <v>-5.5241798707248901E-5</v>
      </c>
      <c r="P129" t="s">
        <v>257</v>
      </c>
      <c r="Q129" t="s">
        <v>252</v>
      </c>
    </row>
    <row r="130" spans="1:17" x14ac:dyDescent="0.35">
      <c r="A130" t="s">
        <v>254</v>
      </c>
      <c r="B130" t="s">
        <v>264</v>
      </c>
      <c r="C130" t="s">
        <v>256</v>
      </c>
      <c r="D130">
        <v>1.64170092024739</v>
      </c>
      <c r="E130">
        <v>2055</v>
      </c>
      <c r="F130">
        <v>2543652.3299310198</v>
      </c>
      <c r="G130">
        <v>8509744.0317821708</v>
      </c>
      <c r="H130">
        <v>-236.75415747321401</v>
      </c>
      <c r="I130">
        <v>-494.01709213082501</v>
      </c>
      <c r="J130">
        <v>83328.249667603799</v>
      </c>
      <c r="K130">
        <v>153389.85906158399</v>
      </c>
      <c r="L130">
        <v>508681.56575742899</v>
      </c>
      <c r="M130">
        <v>3128855.3761338498</v>
      </c>
      <c r="N130">
        <v>-9.3076461231489702E-5</v>
      </c>
      <c r="O130">
        <v>-5.8053108329201398E-5</v>
      </c>
      <c r="P130" t="s">
        <v>257</v>
      </c>
      <c r="Q130" t="s">
        <v>252</v>
      </c>
    </row>
    <row r="131" spans="1:17" x14ac:dyDescent="0.35">
      <c r="A131" t="s">
        <v>254</v>
      </c>
      <c r="B131" t="s">
        <v>264</v>
      </c>
      <c r="C131" t="s">
        <v>256</v>
      </c>
      <c r="D131">
        <v>1.79717289473674</v>
      </c>
      <c r="E131">
        <v>2060</v>
      </c>
      <c r="F131">
        <v>2579769.4612802998</v>
      </c>
      <c r="G131">
        <v>8604477.7903896905</v>
      </c>
      <c r="H131">
        <v>-258.10311722455998</v>
      </c>
      <c r="I131">
        <v>-532.47308506122499</v>
      </c>
      <c r="J131">
        <v>68726.119798033498</v>
      </c>
      <c r="K131">
        <v>132781.216844779</v>
      </c>
      <c r="L131">
        <v>505336.407374139</v>
      </c>
      <c r="M131">
        <v>3154332.9226780701</v>
      </c>
      <c r="N131">
        <v>-1.00048907896005E-4</v>
      </c>
      <c r="O131">
        <v>-6.1883254048948996E-5</v>
      </c>
      <c r="P131" t="s">
        <v>257</v>
      </c>
      <c r="Q131" t="s">
        <v>252</v>
      </c>
    </row>
    <row r="132" spans="1:17" x14ac:dyDescent="0.35">
      <c r="A132" t="s">
        <v>254</v>
      </c>
      <c r="B132" t="s">
        <v>264</v>
      </c>
      <c r="C132" t="s">
        <v>256</v>
      </c>
      <c r="D132">
        <v>1.90209664848524</v>
      </c>
      <c r="E132">
        <v>2065</v>
      </c>
      <c r="F132">
        <v>2606436.6899340898</v>
      </c>
      <c r="G132">
        <v>8669418.0138699599</v>
      </c>
      <c r="H132">
        <v>-273.22998662160899</v>
      </c>
      <c r="I132">
        <v>-559.45076743655397</v>
      </c>
      <c r="J132">
        <v>51267.910731959702</v>
      </c>
      <c r="K132">
        <v>101775.419470236</v>
      </c>
      <c r="L132">
        <v>502166.52099322999</v>
      </c>
      <c r="M132">
        <v>3149160.3940407601</v>
      </c>
      <c r="N132">
        <v>-1.0482893663859501E-4</v>
      </c>
      <c r="O132">
        <v>-6.4531525246735601E-5</v>
      </c>
      <c r="P132" t="s">
        <v>257</v>
      </c>
      <c r="Q132" t="s">
        <v>252</v>
      </c>
    </row>
    <row r="133" spans="1:17" x14ac:dyDescent="0.35">
      <c r="A133" t="s">
        <v>254</v>
      </c>
      <c r="B133" t="s">
        <v>264</v>
      </c>
      <c r="C133" t="s">
        <v>256</v>
      </c>
      <c r="D133">
        <v>2.0539225003577899</v>
      </c>
      <c r="E133">
        <v>2070</v>
      </c>
      <c r="F133">
        <v>2644162.5527824601</v>
      </c>
      <c r="G133">
        <v>8773105.5913384501</v>
      </c>
      <c r="H133">
        <v>-296.92171063930601</v>
      </c>
      <c r="I133">
        <v>-601.76363223453495</v>
      </c>
      <c r="J133">
        <v>6843.98538693507</v>
      </c>
      <c r="K133">
        <v>81256.293753115606</v>
      </c>
      <c r="L133">
        <v>497312.97510573303</v>
      </c>
      <c r="M133">
        <v>3147580.4198754602</v>
      </c>
      <c r="N133">
        <v>-1.12293289354262E-4</v>
      </c>
      <c r="O133">
        <v>-6.8591860199271603E-5</v>
      </c>
      <c r="P133" t="s">
        <v>257</v>
      </c>
      <c r="Q133" t="s">
        <v>252</v>
      </c>
    </row>
    <row r="134" spans="1:17" x14ac:dyDescent="0.35">
      <c r="A134" t="s">
        <v>254</v>
      </c>
      <c r="B134" t="s">
        <v>264</v>
      </c>
      <c r="C134" t="s">
        <v>256</v>
      </c>
      <c r="D134">
        <v>2.15113208653396</v>
      </c>
      <c r="E134">
        <v>2075</v>
      </c>
      <c r="F134">
        <v>2690226.9164803699</v>
      </c>
      <c r="G134">
        <v>8905778.8463983107</v>
      </c>
      <c r="H134">
        <v>-317.216187925128</v>
      </c>
      <c r="I134">
        <v>-638.28352643896994</v>
      </c>
      <c r="J134">
        <v>6880.4937861255403</v>
      </c>
      <c r="K134">
        <v>80691.754441925106</v>
      </c>
      <c r="L134">
        <v>493863.04148989799</v>
      </c>
      <c r="M134">
        <v>3153408.7002284098</v>
      </c>
      <c r="N134">
        <v>-1.1791428670267801E-4</v>
      </c>
      <c r="O134">
        <v>-7.1670713752015604E-5</v>
      </c>
      <c r="P134" t="s">
        <v>257</v>
      </c>
      <c r="Q134" t="s">
        <v>252</v>
      </c>
    </row>
    <row r="135" spans="1:17" x14ac:dyDescent="0.35">
      <c r="A135" t="s">
        <v>254</v>
      </c>
      <c r="B135" t="s">
        <v>264</v>
      </c>
      <c r="C135" t="s">
        <v>256</v>
      </c>
      <c r="D135">
        <v>2.2802661727774698</v>
      </c>
      <c r="E135">
        <v>2080</v>
      </c>
      <c r="F135">
        <v>2730559.0300175701</v>
      </c>
      <c r="G135">
        <v>9020509.6518986896</v>
      </c>
      <c r="H135">
        <v>-342.18876647223999</v>
      </c>
      <c r="I135">
        <v>-682.71426750641103</v>
      </c>
      <c r="J135">
        <v>6794.0369281490102</v>
      </c>
      <c r="K135">
        <v>80459.369170180405</v>
      </c>
      <c r="L135">
        <v>487469.86188390601</v>
      </c>
      <c r="M135">
        <v>3141471.7877701698</v>
      </c>
      <c r="N135">
        <v>-1.2531820872960201E-4</v>
      </c>
      <c r="O135">
        <v>-7.5684666815107202E-5</v>
      </c>
      <c r="P135" t="s">
        <v>257</v>
      </c>
      <c r="Q135" t="s">
        <v>252</v>
      </c>
    </row>
    <row r="136" spans="1:17" x14ac:dyDescent="0.35">
      <c r="A136" t="s">
        <v>254</v>
      </c>
      <c r="B136" t="s">
        <v>264</v>
      </c>
      <c r="C136" t="s">
        <v>256</v>
      </c>
      <c r="D136">
        <v>2.4085830961071801</v>
      </c>
      <c r="E136">
        <v>2085</v>
      </c>
      <c r="F136">
        <v>2778683.8135307902</v>
      </c>
      <c r="G136">
        <v>9161805.3290380705</v>
      </c>
      <c r="H136">
        <v>-368.68741562855303</v>
      </c>
      <c r="I136">
        <v>-729.89806982822597</v>
      </c>
      <c r="J136">
        <v>5357.6801895235803</v>
      </c>
      <c r="K136">
        <v>69296.461845047306</v>
      </c>
      <c r="L136">
        <v>491176.62174868799</v>
      </c>
      <c r="M136">
        <v>3178143.3608586099</v>
      </c>
      <c r="N136">
        <v>-1.32684191642544E-4</v>
      </c>
      <c r="O136">
        <v>-7.9667493863336695E-5</v>
      </c>
      <c r="P136" t="s">
        <v>257</v>
      </c>
      <c r="Q136" t="s">
        <v>252</v>
      </c>
    </row>
    <row r="137" spans="1:17" x14ac:dyDescent="0.35">
      <c r="A137" t="s">
        <v>254</v>
      </c>
      <c r="B137" t="s">
        <v>264</v>
      </c>
      <c r="C137" t="s">
        <v>256</v>
      </c>
      <c r="D137">
        <v>2.5200464505927802</v>
      </c>
      <c r="E137">
        <v>2090</v>
      </c>
      <c r="F137">
        <v>2839898.6812248202</v>
      </c>
      <c r="G137">
        <v>9360215.7530258</v>
      </c>
      <c r="H137">
        <v>-394.17074684161003</v>
      </c>
      <c r="I137">
        <v>-776.43343607341296</v>
      </c>
      <c r="J137">
        <v>5275.49510731184</v>
      </c>
      <c r="K137">
        <v>69390.948210233095</v>
      </c>
      <c r="L137">
        <v>497891.98691526201</v>
      </c>
      <c r="M137">
        <v>3241738.0643551899</v>
      </c>
      <c r="N137">
        <v>-1.3879746817995899E-4</v>
      </c>
      <c r="O137">
        <v>-8.2950378128027801E-5</v>
      </c>
      <c r="P137" t="s">
        <v>257</v>
      </c>
      <c r="Q137" t="s">
        <v>252</v>
      </c>
    </row>
    <row r="138" spans="1:17" x14ac:dyDescent="0.35">
      <c r="A138" t="s">
        <v>254</v>
      </c>
      <c r="B138" t="s">
        <v>265</v>
      </c>
      <c r="C138" t="s">
        <v>256</v>
      </c>
      <c r="D138">
        <v>0.42862795654826502</v>
      </c>
      <c r="E138">
        <v>2010</v>
      </c>
      <c r="F138">
        <v>6762125.8238435797</v>
      </c>
      <c r="G138">
        <v>2798265.3074546601</v>
      </c>
      <c r="H138">
        <v>-129.528036081816</v>
      </c>
      <c r="I138">
        <v>-54.782005423845597</v>
      </c>
      <c r="J138">
        <v>517455.76197976503</v>
      </c>
      <c r="K138">
        <v>263302.53257320699</v>
      </c>
      <c r="L138">
        <v>2404142.3233169401</v>
      </c>
      <c r="M138">
        <v>1047620.0795280701</v>
      </c>
      <c r="N138">
        <v>-1.9154928413945501E-5</v>
      </c>
      <c r="O138">
        <v>-1.9577130616566099E-5</v>
      </c>
      <c r="P138" t="s">
        <v>257</v>
      </c>
      <c r="Q138" t="s">
        <v>252</v>
      </c>
    </row>
    <row r="139" spans="1:17" x14ac:dyDescent="0.35">
      <c r="A139" t="s">
        <v>254</v>
      </c>
      <c r="B139" t="s">
        <v>265</v>
      </c>
      <c r="C139" t="s">
        <v>256</v>
      </c>
      <c r="D139">
        <v>0.61285996481710903</v>
      </c>
      <c r="E139">
        <v>2015</v>
      </c>
      <c r="F139">
        <v>6947512.1055203304</v>
      </c>
      <c r="G139">
        <v>2872356.1634777999</v>
      </c>
      <c r="H139">
        <v>-192.795700412532</v>
      </c>
      <c r="I139">
        <v>-81.6224606546497</v>
      </c>
      <c r="J139">
        <v>516639.844497849</v>
      </c>
      <c r="K139">
        <v>264155.871267237</v>
      </c>
      <c r="L139">
        <v>2442687.0226997999</v>
      </c>
      <c r="M139">
        <v>1062082.0837186701</v>
      </c>
      <c r="N139">
        <v>-2.7750322343352399E-5</v>
      </c>
      <c r="O139">
        <v>-2.84165528260335E-5</v>
      </c>
      <c r="P139" t="s">
        <v>257</v>
      </c>
      <c r="Q139" t="s">
        <v>252</v>
      </c>
    </row>
    <row r="140" spans="1:17" x14ac:dyDescent="0.35">
      <c r="A140" t="s">
        <v>254</v>
      </c>
      <c r="B140" t="s">
        <v>265</v>
      </c>
      <c r="C140" t="s">
        <v>256</v>
      </c>
      <c r="D140">
        <v>0.76234411994100504</v>
      </c>
      <c r="E140">
        <v>2020</v>
      </c>
      <c r="F140">
        <v>7103889.3363830103</v>
      </c>
      <c r="G140">
        <v>2933952.0818507802</v>
      </c>
      <c r="H140">
        <v>-248.07265528307499</v>
      </c>
      <c r="I140">
        <v>-105.155966894705</v>
      </c>
      <c r="J140">
        <v>515345.24571935902</v>
      </c>
      <c r="K140">
        <v>264445.626558366</v>
      </c>
      <c r="L140">
        <v>2473036.4899844602</v>
      </c>
      <c r="M140">
        <v>1072349.52659881</v>
      </c>
      <c r="N140">
        <v>-3.4920681268577099E-5</v>
      </c>
      <c r="O140">
        <v>-3.5841064871233803E-5</v>
      </c>
      <c r="P140" t="s">
        <v>257</v>
      </c>
      <c r="Q140" t="s">
        <v>252</v>
      </c>
    </row>
    <row r="141" spans="1:17" x14ac:dyDescent="0.35">
      <c r="A141" t="s">
        <v>254</v>
      </c>
      <c r="B141" t="s">
        <v>265</v>
      </c>
      <c r="C141" t="s">
        <v>256</v>
      </c>
      <c r="D141">
        <v>0.91377128405771901</v>
      </c>
      <c r="E141">
        <v>2025</v>
      </c>
      <c r="F141">
        <v>7317269.5145413196</v>
      </c>
      <c r="G141">
        <v>3019574.5308125201</v>
      </c>
      <c r="H141">
        <v>-309.42132725459999</v>
      </c>
      <c r="I141">
        <v>-131.310463344043</v>
      </c>
      <c r="J141">
        <v>518971.14296002698</v>
      </c>
      <c r="K141">
        <v>267162.47447126999</v>
      </c>
      <c r="L141">
        <v>2524815.7528063199</v>
      </c>
      <c r="M141">
        <v>1092137.77483395</v>
      </c>
      <c r="N141">
        <v>-4.2286446691583497E-5</v>
      </c>
      <c r="O141">
        <v>-4.3486412408144598E-5</v>
      </c>
      <c r="P141" t="s">
        <v>257</v>
      </c>
      <c r="Q141" t="s">
        <v>252</v>
      </c>
    </row>
    <row r="142" spans="1:17" x14ac:dyDescent="0.35">
      <c r="A142" t="s">
        <v>254</v>
      </c>
      <c r="B142" t="s">
        <v>265</v>
      </c>
      <c r="C142" t="s">
        <v>256</v>
      </c>
      <c r="D142">
        <v>0.96559376426806398</v>
      </c>
      <c r="E142">
        <v>2030</v>
      </c>
      <c r="F142">
        <v>7541790.4217025796</v>
      </c>
      <c r="G142">
        <v>3109492.3575223899</v>
      </c>
      <c r="H142">
        <v>-340.25989364622501</v>
      </c>
      <c r="I142">
        <v>-144.529255695009</v>
      </c>
      <c r="J142">
        <v>523283.31205612601</v>
      </c>
      <c r="K142">
        <v>270157.69858787098</v>
      </c>
      <c r="L142">
        <v>2580118.0899618799</v>
      </c>
      <c r="M142">
        <v>1113256.3513124301</v>
      </c>
      <c r="N142">
        <v>-4.51165936230578E-5</v>
      </c>
      <c r="O142">
        <v>-4.6480016374816998E-5</v>
      </c>
      <c r="P142" t="s">
        <v>257</v>
      </c>
      <c r="Q142" t="s">
        <v>252</v>
      </c>
    </row>
    <row r="143" spans="1:17" x14ac:dyDescent="0.35">
      <c r="A143" t="s">
        <v>254</v>
      </c>
      <c r="B143" t="s">
        <v>265</v>
      </c>
      <c r="C143" t="s">
        <v>256</v>
      </c>
      <c r="D143">
        <v>1.08500668135844</v>
      </c>
      <c r="E143">
        <v>2035</v>
      </c>
      <c r="F143">
        <v>7688367.3647521501</v>
      </c>
      <c r="G143">
        <v>3166990.8809836898</v>
      </c>
      <c r="H143">
        <v>-378.79869400105201</v>
      </c>
      <c r="I143">
        <v>-162.22361488482699</v>
      </c>
      <c r="J143">
        <v>481503.24190379999</v>
      </c>
      <c r="K143">
        <v>250310.54638891501</v>
      </c>
      <c r="L143">
        <v>2591991.1431267899</v>
      </c>
      <c r="M143">
        <v>1128878.04891664</v>
      </c>
      <c r="N143">
        <v>-4.9269067934719203E-5</v>
      </c>
      <c r="O143">
        <v>-5.1223265548033202E-5</v>
      </c>
      <c r="P143" t="s">
        <v>257</v>
      </c>
      <c r="Q143" t="s">
        <v>252</v>
      </c>
    </row>
    <row r="144" spans="1:17" x14ac:dyDescent="0.35">
      <c r="A144" t="s">
        <v>254</v>
      </c>
      <c r="B144" t="s">
        <v>265</v>
      </c>
      <c r="C144" t="s">
        <v>256</v>
      </c>
      <c r="D144">
        <v>1.2292198413270401</v>
      </c>
      <c r="E144">
        <v>2040</v>
      </c>
      <c r="F144">
        <v>7683889.0618722299</v>
      </c>
      <c r="G144">
        <v>3162595.84202532</v>
      </c>
      <c r="H144">
        <v>-409.13575332650601</v>
      </c>
      <c r="I144">
        <v>-177.250032144041</v>
      </c>
      <c r="J144">
        <v>418149.55681257503</v>
      </c>
      <c r="K144">
        <v>212069.49318810599</v>
      </c>
      <c r="L144">
        <v>2535181.0355681898</v>
      </c>
      <c r="M144">
        <v>1129056.1691525299</v>
      </c>
      <c r="N144">
        <v>-5.3245921437967501E-5</v>
      </c>
      <c r="O144">
        <v>-5.6045742484291297E-5</v>
      </c>
      <c r="P144" t="s">
        <v>257</v>
      </c>
      <c r="Q144" t="s">
        <v>252</v>
      </c>
    </row>
    <row r="145" spans="1:17" x14ac:dyDescent="0.35">
      <c r="A145" t="s">
        <v>254</v>
      </c>
      <c r="B145" t="s">
        <v>265</v>
      </c>
      <c r="C145" t="s">
        <v>256</v>
      </c>
      <c r="D145">
        <v>1.35085724597845</v>
      </c>
      <c r="E145">
        <v>2045</v>
      </c>
      <c r="F145">
        <v>7719709.5068138</v>
      </c>
      <c r="G145">
        <v>3175295.8702888601</v>
      </c>
      <c r="H145">
        <v>-437.06552724379497</v>
      </c>
      <c r="I145">
        <v>-190.936310208408</v>
      </c>
      <c r="J145">
        <v>311003.95768877899</v>
      </c>
      <c r="K145">
        <v>174260.43100349401</v>
      </c>
      <c r="L145">
        <v>2527774.94421949</v>
      </c>
      <c r="M145">
        <v>1127242.8175500699</v>
      </c>
      <c r="N145">
        <v>-5.6616836016694499E-5</v>
      </c>
      <c r="O145">
        <v>-6.0131817004831699E-5</v>
      </c>
      <c r="P145" t="s">
        <v>257</v>
      </c>
      <c r="Q145" t="s">
        <v>252</v>
      </c>
    </row>
    <row r="146" spans="1:17" x14ac:dyDescent="0.35">
      <c r="A146" t="s">
        <v>254</v>
      </c>
      <c r="B146" t="s">
        <v>265</v>
      </c>
      <c r="C146" t="s">
        <v>256</v>
      </c>
      <c r="D146">
        <v>1.53164784556419</v>
      </c>
      <c r="E146">
        <v>2050</v>
      </c>
      <c r="F146">
        <v>7770818.1879826803</v>
      </c>
      <c r="G146">
        <v>3194808.66749509</v>
      </c>
      <c r="H146">
        <v>-477.56559147876101</v>
      </c>
      <c r="I146">
        <v>-210.811067533326</v>
      </c>
      <c r="J146">
        <v>160114.80301745399</v>
      </c>
      <c r="K146">
        <v>120168.708346935</v>
      </c>
      <c r="L146">
        <v>2510580.16556826</v>
      </c>
      <c r="M146">
        <v>1124081.4927541099</v>
      </c>
      <c r="N146">
        <v>-6.1456281684379099E-5</v>
      </c>
      <c r="O146">
        <v>-6.5985506324112194E-5</v>
      </c>
      <c r="P146" t="s">
        <v>257</v>
      </c>
      <c r="Q146" t="s">
        <v>252</v>
      </c>
    </row>
    <row r="147" spans="1:17" x14ac:dyDescent="0.35">
      <c r="A147" t="s">
        <v>254</v>
      </c>
      <c r="B147" t="s">
        <v>265</v>
      </c>
      <c r="C147" t="s">
        <v>256</v>
      </c>
      <c r="D147">
        <v>1.64170092024739</v>
      </c>
      <c r="E147">
        <v>2055</v>
      </c>
      <c r="F147">
        <v>7833806.3661444802</v>
      </c>
      <c r="G147">
        <v>3219589.9955687099</v>
      </c>
      <c r="H147">
        <v>-506.16818458971801</v>
      </c>
      <c r="I147">
        <v>-224.603065014321</v>
      </c>
      <c r="J147">
        <v>132807.33558881399</v>
      </c>
      <c r="K147">
        <v>103910.773140374</v>
      </c>
      <c r="L147">
        <v>2514039.4345178702</v>
      </c>
      <c r="M147">
        <v>1123497.50737341</v>
      </c>
      <c r="N147">
        <v>-6.4613313239044999E-5</v>
      </c>
      <c r="O147">
        <v>-6.9761387419967606E-5</v>
      </c>
      <c r="P147" t="s">
        <v>257</v>
      </c>
      <c r="Q147" t="s">
        <v>252</v>
      </c>
    </row>
    <row r="148" spans="1:17" x14ac:dyDescent="0.35">
      <c r="A148" t="s">
        <v>254</v>
      </c>
      <c r="B148" t="s">
        <v>265</v>
      </c>
      <c r="C148" t="s">
        <v>256</v>
      </c>
      <c r="D148">
        <v>1.79717289473674</v>
      </c>
      <c r="E148">
        <v>2060</v>
      </c>
      <c r="F148">
        <v>7927174.9799771598</v>
      </c>
      <c r="G148">
        <v>3257072.2716928301</v>
      </c>
      <c r="H148">
        <v>-546.49871983633295</v>
      </c>
      <c r="I148">
        <v>-244.07748244945199</v>
      </c>
      <c r="J148">
        <v>114474.61623484999</v>
      </c>
      <c r="K148">
        <v>87032.720407962406</v>
      </c>
      <c r="L148">
        <v>2532223.6902035801</v>
      </c>
      <c r="M148">
        <v>1127445.63984864</v>
      </c>
      <c r="N148">
        <v>-6.8939908759010004E-5</v>
      </c>
      <c r="O148">
        <v>-7.4937693145689802E-5</v>
      </c>
      <c r="P148" t="s">
        <v>257</v>
      </c>
      <c r="Q148" t="s">
        <v>252</v>
      </c>
    </row>
    <row r="149" spans="1:17" x14ac:dyDescent="0.35">
      <c r="A149" t="s">
        <v>254</v>
      </c>
      <c r="B149" t="s">
        <v>265</v>
      </c>
      <c r="C149" t="s">
        <v>256</v>
      </c>
      <c r="D149">
        <v>1.90209664848524</v>
      </c>
      <c r="E149">
        <v>2065</v>
      </c>
      <c r="F149">
        <v>7992633.9291273598</v>
      </c>
      <c r="G149">
        <v>3283220.7746766899</v>
      </c>
      <c r="H149">
        <v>-574.90314655959799</v>
      </c>
      <c r="I149">
        <v>-257.77760749856498</v>
      </c>
      <c r="J149">
        <v>85329.431923092707</v>
      </c>
      <c r="K149">
        <v>67713.898279102694</v>
      </c>
      <c r="L149">
        <v>2525314.0187533</v>
      </c>
      <c r="M149">
        <v>1126012.8962806901</v>
      </c>
      <c r="N149">
        <v>-7.1929122696898806E-5</v>
      </c>
      <c r="O149">
        <v>-7.8513638037012599E-5</v>
      </c>
      <c r="P149" t="s">
        <v>257</v>
      </c>
      <c r="Q149" t="s">
        <v>252</v>
      </c>
    </row>
    <row r="150" spans="1:17" x14ac:dyDescent="0.35">
      <c r="A150" t="s">
        <v>254</v>
      </c>
      <c r="B150" t="s">
        <v>265</v>
      </c>
      <c r="C150" t="s">
        <v>256</v>
      </c>
      <c r="D150">
        <v>2.0539225003577899</v>
      </c>
      <c r="E150">
        <v>2070</v>
      </c>
      <c r="F150">
        <v>8093314.3170106597</v>
      </c>
      <c r="G150">
        <v>3323953.8271102598</v>
      </c>
      <c r="H150">
        <v>-619.456685593153</v>
      </c>
      <c r="I150">
        <v>-279.22865728068803</v>
      </c>
      <c r="J150">
        <v>52259.138322471903</v>
      </c>
      <c r="K150">
        <v>35841.140817578802</v>
      </c>
      <c r="L150">
        <v>2522337.2731962702</v>
      </c>
      <c r="M150">
        <v>1122556.1217849101</v>
      </c>
      <c r="N150">
        <v>-7.6539309030809399E-5</v>
      </c>
      <c r="O150">
        <v>-8.4004974739207295E-5</v>
      </c>
      <c r="P150" t="s">
        <v>257</v>
      </c>
      <c r="Q150" t="s">
        <v>252</v>
      </c>
    </row>
    <row r="151" spans="1:17" x14ac:dyDescent="0.35">
      <c r="A151" t="s">
        <v>254</v>
      </c>
      <c r="B151" t="s">
        <v>265</v>
      </c>
      <c r="C151" t="s">
        <v>256</v>
      </c>
      <c r="D151">
        <v>2.15113208653396</v>
      </c>
      <c r="E151">
        <v>2075</v>
      </c>
      <c r="F151">
        <v>8220388.22060371</v>
      </c>
      <c r="G151">
        <v>3375617.5422749799</v>
      </c>
      <c r="H151">
        <v>-657.95448063895606</v>
      </c>
      <c r="I151">
        <v>-297.54523372514097</v>
      </c>
      <c r="J151">
        <v>52047.895832341703</v>
      </c>
      <c r="K151">
        <v>35524.352395708898</v>
      </c>
      <c r="L151">
        <v>2524760.6900112899</v>
      </c>
      <c r="M151">
        <v>1122511.05170702</v>
      </c>
      <c r="N151">
        <v>-8.0039344004441195E-5</v>
      </c>
      <c r="O151">
        <v>-8.8145422281640405E-5</v>
      </c>
      <c r="P151" t="s">
        <v>257</v>
      </c>
      <c r="Q151" t="s">
        <v>252</v>
      </c>
    </row>
    <row r="152" spans="1:17" x14ac:dyDescent="0.35">
      <c r="A152" t="s">
        <v>254</v>
      </c>
      <c r="B152" t="s">
        <v>265</v>
      </c>
      <c r="C152" t="s">
        <v>256</v>
      </c>
      <c r="D152">
        <v>2.2802661727774698</v>
      </c>
      <c r="E152">
        <v>2080</v>
      </c>
      <c r="F152">
        <v>8330610.0452714702</v>
      </c>
      <c r="G152">
        <v>3420458.6366447899</v>
      </c>
      <c r="H152">
        <v>-704.89193124330302</v>
      </c>
      <c r="I152">
        <v>-320.01110273534903</v>
      </c>
      <c r="J152">
        <v>51970.157873556098</v>
      </c>
      <c r="K152">
        <v>35283.248224773197</v>
      </c>
      <c r="L152">
        <v>2513722.9287157902</v>
      </c>
      <c r="M152">
        <v>1115218.72093828</v>
      </c>
      <c r="N152">
        <v>-8.4614683368045297E-5</v>
      </c>
      <c r="O152">
        <v>-9.3557951353931599E-5</v>
      </c>
      <c r="P152" t="s">
        <v>257</v>
      </c>
      <c r="Q152" t="s">
        <v>252</v>
      </c>
    </row>
    <row r="153" spans="1:17" x14ac:dyDescent="0.35">
      <c r="A153" t="s">
        <v>254</v>
      </c>
      <c r="B153" t="s">
        <v>265</v>
      </c>
      <c r="C153" t="s">
        <v>256</v>
      </c>
      <c r="D153">
        <v>2.4085830961071801</v>
      </c>
      <c r="E153">
        <v>2085</v>
      </c>
      <c r="F153">
        <v>8465141.2900074292</v>
      </c>
      <c r="G153">
        <v>3475347.8525614301</v>
      </c>
      <c r="H153">
        <v>-754.75359697826298</v>
      </c>
      <c r="I153">
        <v>-343.83188847851602</v>
      </c>
      <c r="J153">
        <v>44846.526375689296</v>
      </c>
      <c r="K153">
        <v>29807.615658881601</v>
      </c>
      <c r="L153">
        <v>2539490.4237198802</v>
      </c>
      <c r="M153">
        <v>1129829.55888742</v>
      </c>
      <c r="N153">
        <v>-8.9160188958594506E-5</v>
      </c>
      <c r="O153">
        <v>-9.8934524849103304E-5</v>
      </c>
      <c r="P153" t="s">
        <v>257</v>
      </c>
      <c r="Q153" t="s">
        <v>252</v>
      </c>
    </row>
    <row r="154" spans="1:17" x14ac:dyDescent="0.35">
      <c r="A154" t="s">
        <v>254</v>
      </c>
      <c r="B154" t="s">
        <v>265</v>
      </c>
      <c r="C154" t="s">
        <v>256</v>
      </c>
      <c r="D154">
        <v>2.5200464505927802</v>
      </c>
      <c r="E154">
        <v>2090</v>
      </c>
      <c r="F154">
        <v>8649246.9929610696</v>
      </c>
      <c r="G154">
        <v>3550867.4412895502</v>
      </c>
      <c r="H154">
        <v>-803.62150474339603</v>
      </c>
      <c r="I154">
        <v>-366.98267817162701</v>
      </c>
      <c r="J154">
        <v>45346.647735445898</v>
      </c>
      <c r="K154">
        <v>29319.795582099101</v>
      </c>
      <c r="L154">
        <v>2590568.7058270802</v>
      </c>
      <c r="M154">
        <v>1149061.34544336</v>
      </c>
      <c r="N154">
        <v>-9.2912308481582205E-5</v>
      </c>
      <c r="O154">
        <v>-1.03350148728264E-4</v>
      </c>
      <c r="P154" t="s">
        <v>257</v>
      </c>
      <c r="Q154" t="s">
        <v>252</v>
      </c>
    </row>
    <row r="155" spans="1:17" x14ac:dyDescent="0.35">
      <c r="A155" t="s">
        <v>254</v>
      </c>
      <c r="B155" t="s">
        <v>266</v>
      </c>
      <c r="C155" t="s">
        <v>256</v>
      </c>
      <c r="D155">
        <v>0.42862795654826502</v>
      </c>
      <c r="E155">
        <v>2010</v>
      </c>
      <c r="F155">
        <v>7423809.5642726095</v>
      </c>
      <c r="G155">
        <v>2136581.5670256298</v>
      </c>
      <c r="H155">
        <v>-126.660271906266</v>
      </c>
      <c r="I155">
        <v>-57.649769599395398</v>
      </c>
      <c r="J155">
        <v>594734.328891485</v>
      </c>
      <c r="K155">
        <v>186023.96566148699</v>
      </c>
      <c r="L155">
        <v>2917397.4978213799</v>
      </c>
      <c r="M155">
        <v>534364.90502362896</v>
      </c>
      <c r="N155">
        <v>-1.7061357893099001E-5</v>
      </c>
      <c r="O155">
        <v>-2.6982246074345101E-5</v>
      </c>
      <c r="P155" t="s">
        <v>257</v>
      </c>
      <c r="Q155" t="s">
        <v>252</v>
      </c>
    </row>
    <row r="156" spans="1:17" x14ac:dyDescent="0.35">
      <c r="A156" t="s">
        <v>254</v>
      </c>
      <c r="B156" t="s">
        <v>266</v>
      </c>
      <c r="C156" t="s">
        <v>256</v>
      </c>
      <c r="D156">
        <v>0.61285996481710903</v>
      </c>
      <c r="E156">
        <v>2015</v>
      </c>
      <c r="F156">
        <v>7620334.4753753096</v>
      </c>
      <c r="G156">
        <v>2199533.7936228202</v>
      </c>
      <c r="H156">
        <v>-188.84583275012801</v>
      </c>
      <c r="I156">
        <v>-85.572328317054101</v>
      </c>
      <c r="J156">
        <v>595277.07530081004</v>
      </c>
      <c r="K156">
        <v>185518.64046427599</v>
      </c>
      <c r="L156">
        <v>2961895.9367242898</v>
      </c>
      <c r="M156">
        <v>542873.16969418596</v>
      </c>
      <c r="N156">
        <v>-2.4781829900035498E-5</v>
      </c>
      <c r="O156">
        <v>-3.8904757255904303E-5</v>
      </c>
      <c r="P156" t="s">
        <v>257</v>
      </c>
      <c r="Q156" t="s">
        <v>252</v>
      </c>
    </row>
    <row r="157" spans="1:17" x14ac:dyDescent="0.35">
      <c r="A157" t="s">
        <v>254</v>
      </c>
      <c r="B157" t="s">
        <v>266</v>
      </c>
      <c r="C157" t="s">
        <v>256</v>
      </c>
      <c r="D157">
        <v>0.76234411994100504</v>
      </c>
      <c r="E157">
        <v>2020</v>
      </c>
      <c r="F157">
        <v>7781525.84683841</v>
      </c>
      <c r="G157">
        <v>2256315.57139538</v>
      </c>
      <c r="H157">
        <v>-243.22533306317999</v>
      </c>
      <c r="I157">
        <v>-110.00328911459999</v>
      </c>
      <c r="J157">
        <v>594653.93893419404</v>
      </c>
      <c r="K157">
        <v>185136.93334353101</v>
      </c>
      <c r="L157">
        <v>2995169.1421542098</v>
      </c>
      <c r="M157">
        <v>550216.87442905805</v>
      </c>
      <c r="N157">
        <v>-3.1256766070114801E-5</v>
      </c>
      <c r="O157">
        <v>-4.8753503503310902E-5</v>
      </c>
      <c r="P157" t="s">
        <v>257</v>
      </c>
      <c r="Q157" t="s">
        <v>252</v>
      </c>
    </row>
    <row r="158" spans="1:17" x14ac:dyDescent="0.35">
      <c r="A158" t="s">
        <v>254</v>
      </c>
      <c r="B158" t="s">
        <v>266</v>
      </c>
      <c r="C158" t="s">
        <v>256</v>
      </c>
      <c r="D158">
        <v>0.91377128405771901</v>
      </c>
      <c r="E158">
        <v>2025</v>
      </c>
      <c r="F158">
        <v>8006232.3693603501</v>
      </c>
      <c r="G158">
        <v>2330611.67599349</v>
      </c>
      <c r="H158">
        <v>-303.64561647518502</v>
      </c>
      <c r="I158">
        <v>-137.08617412345899</v>
      </c>
      <c r="J158">
        <v>599659.52078612102</v>
      </c>
      <c r="K158">
        <v>186474.096645176</v>
      </c>
      <c r="L158">
        <v>3054842.1017784402</v>
      </c>
      <c r="M158">
        <v>562111.42586183001</v>
      </c>
      <c r="N158">
        <v>-3.7926155832951898E-5</v>
      </c>
      <c r="O158">
        <v>-5.88198263724144E-5</v>
      </c>
      <c r="P158" t="s">
        <v>257</v>
      </c>
      <c r="Q158" t="s">
        <v>252</v>
      </c>
    </row>
    <row r="159" spans="1:17" x14ac:dyDescent="0.35">
      <c r="A159" t="s">
        <v>254</v>
      </c>
      <c r="B159" t="s">
        <v>266</v>
      </c>
      <c r="C159" t="s">
        <v>256</v>
      </c>
      <c r="D159">
        <v>0.96559376426806398</v>
      </c>
      <c r="E159">
        <v>2030</v>
      </c>
      <c r="F159">
        <v>8241463.4799907301</v>
      </c>
      <c r="G159">
        <v>2409819.2992342399</v>
      </c>
      <c r="H159">
        <v>-334.08489337707601</v>
      </c>
      <c r="I159">
        <v>-150.704255964157</v>
      </c>
      <c r="J159">
        <v>605325.57397204195</v>
      </c>
      <c r="K159">
        <v>188115.43667195499</v>
      </c>
      <c r="L159">
        <v>3118571.6889861198</v>
      </c>
      <c r="M159">
        <v>574802.75228819496</v>
      </c>
      <c r="N159">
        <v>-4.0537083515348203E-5</v>
      </c>
      <c r="O159">
        <v>-6.2537575332742196E-5</v>
      </c>
      <c r="P159" t="s">
        <v>257</v>
      </c>
      <c r="Q159" t="s">
        <v>252</v>
      </c>
    </row>
    <row r="160" spans="1:17" x14ac:dyDescent="0.35">
      <c r="A160" t="s">
        <v>254</v>
      </c>
      <c r="B160" t="s">
        <v>266</v>
      </c>
      <c r="C160" t="s">
        <v>256</v>
      </c>
      <c r="D160">
        <v>1.08500668135844</v>
      </c>
      <c r="E160">
        <v>2035</v>
      </c>
      <c r="F160">
        <v>8389586.0768282991</v>
      </c>
      <c r="G160">
        <v>2465772.1689075301</v>
      </c>
      <c r="H160">
        <v>-371.74223937046497</v>
      </c>
      <c r="I160">
        <v>-169.28006951541499</v>
      </c>
      <c r="J160">
        <v>553779.14627754502</v>
      </c>
      <c r="K160">
        <v>178034.642015169</v>
      </c>
      <c r="L160">
        <v>3155984.2913492899</v>
      </c>
      <c r="M160">
        <v>564884.90069414303</v>
      </c>
      <c r="N160">
        <v>-4.4309961893972499E-5</v>
      </c>
      <c r="O160">
        <v>-6.8651950756024003E-5</v>
      </c>
      <c r="P160" t="s">
        <v>257</v>
      </c>
      <c r="Q160" t="s">
        <v>252</v>
      </c>
    </row>
    <row r="161" spans="1:17" x14ac:dyDescent="0.35">
      <c r="A161" t="s">
        <v>254</v>
      </c>
      <c r="B161" t="s">
        <v>266</v>
      </c>
      <c r="C161" t="s">
        <v>256</v>
      </c>
      <c r="D161">
        <v>1.2292198413270401</v>
      </c>
      <c r="E161">
        <v>2040</v>
      </c>
      <c r="F161">
        <v>8373245.1725544101</v>
      </c>
      <c r="G161">
        <v>2473239.7313431301</v>
      </c>
      <c r="H161">
        <v>-401.02935519788002</v>
      </c>
      <c r="I161">
        <v>-185.35643027266801</v>
      </c>
      <c r="J161">
        <v>485811.60257453</v>
      </c>
      <c r="K161">
        <v>144407.44742615099</v>
      </c>
      <c r="L161">
        <v>3126130.3596683498</v>
      </c>
      <c r="M161">
        <v>538106.84505236906</v>
      </c>
      <c r="N161">
        <v>-4.78941374501206E-5</v>
      </c>
      <c r="O161">
        <v>-7.4944789186290298E-5</v>
      </c>
      <c r="P161" t="s">
        <v>257</v>
      </c>
      <c r="Q161" t="s">
        <v>252</v>
      </c>
    </row>
    <row r="162" spans="1:17" x14ac:dyDescent="0.35">
      <c r="A162" t="s">
        <v>254</v>
      </c>
      <c r="B162" t="s">
        <v>266</v>
      </c>
      <c r="C162" t="s">
        <v>256</v>
      </c>
      <c r="D162">
        <v>1.35085724597845</v>
      </c>
      <c r="E162">
        <v>2045</v>
      </c>
      <c r="F162">
        <v>8401964.7393049803</v>
      </c>
      <c r="G162">
        <v>2493040.6377976802</v>
      </c>
      <c r="H162">
        <v>-427.89274060676502</v>
      </c>
      <c r="I162">
        <v>-200.10909684543699</v>
      </c>
      <c r="J162">
        <v>363320.48448555003</v>
      </c>
      <c r="K162">
        <v>121943.90420672399</v>
      </c>
      <c r="L162">
        <v>3123271.3009566399</v>
      </c>
      <c r="M162">
        <v>531746.46081291803</v>
      </c>
      <c r="N162">
        <v>-5.0927700113409503E-5</v>
      </c>
      <c r="O162">
        <v>-8.0267081816288007E-5</v>
      </c>
      <c r="P162" t="s">
        <v>257</v>
      </c>
      <c r="Q162" t="s">
        <v>252</v>
      </c>
    </row>
    <row r="163" spans="1:17" x14ac:dyDescent="0.35">
      <c r="A163" t="s">
        <v>254</v>
      </c>
      <c r="B163" t="s">
        <v>266</v>
      </c>
      <c r="C163" t="s">
        <v>256</v>
      </c>
      <c r="D163">
        <v>1.53164784556419</v>
      </c>
      <c r="E163">
        <v>2050</v>
      </c>
      <c r="F163">
        <v>8448775.0553527009</v>
      </c>
      <c r="G163">
        <v>2516851.8001250802</v>
      </c>
      <c r="H163">
        <v>-466.72553093061902</v>
      </c>
      <c r="I163">
        <v>-221.65112808146699</v>
      </c>
      <c r="J163">
        <v>185126.47324592</v>
      </c>
      <c r="K163">
        <v>95157.038118468001</v>
      </c>
      <c r="L163">
        <v>3119149.63306507</v>
      </c>
      <c r="M163">
        <v>515512.0252573</v>
      </c>
      <c r="N163">
        <v>-5.5241798707248901E-5</v>
      </c>
      <c r="O163">
        <v>-8.8066817470322195E-5</v>
      </c>
      <c r="P163" t="s">
        <v>257</v>
      </c>
      <c r="Q163" t="s">
        <v>252</v>
      </c>
    </row>
    <row r="164" spans="1:17" x14ac:dyDescent="0.35">
      <c r="A164" t="s">
        <v>254</v>
      </c>
      <c r="B164" t="s">
        <v>266</v>
      </c>
      <c r="C164" t="s">
        <v>256</v>
      </c>
      <c r="D164">
        <v>1.64170092024739</v>
      </c>
      <c r="E164">
        <v>2055</v>
      </c>
      <c r="F164">
        <v>8509744.0317821708</v>
      </c>
      <c r="G164">
        <v>2543652.3299310198</v>
      </c>
      <c r="H164">
        <v>-494.01709213082501</v>
      </c>
      <c r="I164">
        <v>-236.75415747321401</v>
      </c>
      <c r="J164">
        <v>153389.85906158399</v>
      </c>
      <c r="K164">
        <v>83328.249667603799</v>
      </c>
      <c r="L164">
        <v>3128855.3761338498</v>
      </c>
      <c r="M164">
        <v>508681.56575742899</v>
      </c>
      <c r="N164">
        <v>-5.8053108329201398E-5</v>
      </c>
      <c r="O164">
        <v>-9.3076461231489702E-5</v>
      </c>
      <c r="P164" t="s">
        <v>257</v>
      </c>
      <c r="Q164" t="s">
        <v>252</v>
      </c>
    </row>
    <row r="165" spans="1:17" x14ac:dyDescent="0.35">
      <c r="A165" t="s">
        <v>254</v>
      </c>
      <c r="B165" t="s">
        <v>266</v>
      </c>
      <c r="C165" t="s">
        <v>256</v>
      </c>
      <c r="D165">
        <v>1.79717289473674</v>
      </c>
      <c r="E165">
        <v>2060</v>
      </c>
      <c r="F165">
        <v>8604477.7903896905</v>
      </c>
      <c r="G165">
        <v>2579769.4612802998</v>
      </c>
      <c r="H165">
        <v>-532.47308506122499</v>
      </c>
      <c r="I165">
        <v>-258.10311722455998</v>
      </c>
      <c r="J165">
        <v>132781.216844779</v>
      </c>
      <c r="K165">
        <v>68726.119798033498</v>
      </c>
      <c r="L165">
        <v>3154332.9226780701</v>
      </c>
      <c r="M165">
        <v>505336.407374139</v>
      </c>
      <c r="N165">
        <v>-6.1883254048948996E-5</v>
      </c>
      <c r="O165">
        <v>-1.00048907896005E-4</v>
      </c>
      <c r="P165" t="s">
        <v>257</v>
      </c>
      <c r="Q165" t="s">
        <v>252</v>
      </c>
    </row>
    <row r="166" spans="1:17" x14ac:dyDescent="0.35">
      <c r="A166" t="s">
        <v>254</v>
      </c>
      <c r="B166" t="s">
        <v>266</v>
      </c>
      <c r="C166" t="s">
        <v>256</v>
      </c>
      <c r="D166">
        <v>1.90209664848524</v>
      </c>
      <c r="E166">
        <v>2065</v>
      </c>
      <c r="F166">
        <v>8669418.0138699599</v>
      </c>
      <c r="G166">
        <v>2606436.6899340898</v>
      </c>
      <c r="H166">
        <v>-559.45076743655397</v>
      </c>
      <c r="I166">
        <v>-273.22998662160899</v>
      </c>
      <c r="J166">
        <v>101775.419470236</v>
      </c>
      <c r="K166">
        <v>51267.910731959702</v>
      </c>
      <c r="L166">
        <v>3149160.3940407601</v>
      </c>
      <c r="M166">
        <v>502166.52099322999</v>
      </c>
      <c r="N166">
        <v>-6.4531525246735601E-5</v>
      </c>
      <c r="O166">
        <v>-1.0482893663859501E-4</v>
      </c>
      <c r="P166" t="s">
        <v>257</v>
      </c>
      <c r="Q166" t="s">
        <v>252</v>
      </c>
    </row>
    <row r="167" spans="1:17" x14ac:dyDescent="0.35">
      <c r="A167" t="s">
        <v>254</v>
      </c>
      <c r="B167" t="s">
        <v>266</v>
      </c>
      <c r="C167" t="s">
        <v>256</v>
      </c>
      <c r="D167">
        <v>2.0539225003577899</v>
      </c>
      <c r="E167">
        <v>2070</v>
      </c>
      <c r="F167">
        <v>8773105.5913384501</v>
      </c>
      <c r="G167">
        <v>2644162.5527824601</v>
      </c>
      <c r="H167">
        <v>-601.76363223453495</v>
      </c>
      <c r="I167">
        <v>-296.92171063930601</v>
      </c>
      <c r="J167">
        <v>81256.293753115606</v>
      </c>
      <c r="K167">
        <v>6843.98538693507</v>
      </c>
      <c r="L167">
        <v>3147580.4198754602</v>
      </c>
      <c r="M167">
        <v>497312.97510573303</v>
      </c>
      <c r="N167">
        <v>-6.8591860199271603E-5</v>
      </c>
      <c r="O167">
        <v>-1.12293289354262E-4</v>
      </c>
      <c r="P167" t="s">
        <v>257</v>
      </c>
      <c r="Q167" t="s">
        <v>252</v>
      </c>
    </row>
    <row r="168" spans="1:17" x14ac:dyDescent="0.35">
      <c r="A168" t="s">
        <v>254</v>
      </c>
      <c r="B168" t="s">
        <v>266</v>
      </c>
      <c r="C168" t="s">
        <v>256</v>
      </c>
      <c r="D168">
        <v>2.15113208653396</v>
      </c>
      <c r="E168">
        <v>2075</v>
      </c>
      <c r="F168">
        <v>8905778.8463983107</v>
      </c>
      <c r="G168">
        <v>2690226.9164803699</v>
      </c>
      <c r="H168">
        <v>-638.28352643896994</v>
      </c>
      <c r="I168">
        <v>-317.216187925128</v>
      </c>
      <c r="J168">
        <v>80691.754441925106</v>
      </c>
      <c r="K168">
        <v>6880.4937861255403</v>
      </c>
      <c r="L168">
        <v>3153408.7002284098</v>
      </c>
      <c r="M168">
        <v>493863.04148989799</v>
      </c>
      <c r="N168">
        <v>-7.1670713752015604E-5</v>
      </c>
      <c r="O168">
        <v>-1.1791428670267801E-4</v>
      </c>
      <c r="P168" t="s">
        <v>257</v>
      </c>
      <c r="Q168" t="s">
        <v>252</v>
      </c>
    </row>
    <row r="169" spans="1:17" x14ac:dyDescent="0.35">
      <c r="A169" t="s">
        <v>254</v>
      </c>
      <c r="B169" t="s">
        <v>266</v>
      </c>
      <c r="C169" t="s">
        <v>256</v>
      </c>
      <c r="D169">
        <v>2.2802661727774698</v>
      </c>
      <c r="E169">
        <v>2080</v>
      </c>
      <c r="F169">
        <v>9020509.6518986896</v>
      </c>
      <c r="G169">
        <v>2730559.0300175701</v>
      </c>
      <c r="H169">
        <v>-682.71426750641103</v>
      </c>
      <c r="I169">
        <v>-342.18876647223999</v>
      </c>
      <c r="J169">
        <v>80459.369170180405</v>
      </c>
      <c r="K169">
        <v>6794.0369281490102</v>
      </c>
      <c r="L169">
        <v>3141471.7877701698</v>
      </c>
      <c r="M169">
        <v>487469.86188390601</v>
      </c>
      <c r="N169">
        <v>-7.5684666815107202E-5</v>
      </c>
      <c r="O169">
        <v>-1.2531820872960201E-4</v>
      </c>
      <c r="P169" t="s">
        <v>257</v>
      </c>
      <c r="Q169" t="s">
        <v>252</v>
      </c>
    </row>
    <row r="170" spans="1:17" x14ac:dyDescent="0.35">
      <c r="A170" t="s">
        <v>254</v>
      </c>
      <c r="B170" t="s">
        <v>266</v>
      </c>
      <c r="C170" t="s">
        <v>256</v>
      </c>
      <c r="D170">
        <v>2.4085830961071801</v>
      </c>
      <c r="E170">
        <v>2085</v>
      </c>
      <c r="F170">
        <v>9161805.3290380705</v>
      </c>
      <c r="G170">
        <v>2778683.8135307902</v>
      </c>
      <c r="H170">
        <v>-729.89806982822597</v>
      </c>
      <c r="I170">
        <v>-368.68741562855303</v>
      </c>
      <c r="J170">
        <v>69296.461845047306</v>
      </c>
      <c r="K170">
        <v>5357.6801895235703</v>
      </c>
      <c r="L170">
        <v>3178143.3608586099</v>
      </c>
      <c r="M170">
        <v>491176.62174868799</v>
      </c>
      <c r="N170">
        <v>-7.9667493863336695E-5</v>
      </c>
      <c r="O170">
        <v>-1.32684191642544E-4</v>
      </c>
      <c r="P170" t="s">
        <v>257</v>
      </c>
      <c r="Q170" t="s">
        <v>252</v>
      </c>
    </row>
    <row r="171" spans="1:17" x14ac:dyDescent="0.35">
      <c r="A171" t="s">
        <v>254</v>
      </c>
      <c r="B171" t="s">
        <v>266</v>
      </c>
      <c r="C171" t="s">
        <v>256</v>
      </c>
      <c r="D171">
        <v>2.5200464505927802</v>
      </c>
      <c r="E171">
        <v>2090</v>
      </c>
      <c r="F171">
        <v>9360215.7530258</v>
      </c>
      <c r="G171">
        <v>2839898.6812248202</v>
      </c>
      <c r="H171">
        <v>-776.43343607341296</v>
      </c>
      <c r="I171">
        <v>-394.17074684161003</v>
      </c>
      <c r="J171">
        <v>69390.948210233095</v>
      </c>
      <c r="K171">
        <v>5275.49510731184</v>
      </c>
      <c r="L171">
        <v>3241738.0643551899</v>
      </c>
      <c r="M171">
        <v>497891.98691526201</v>
      </c>
      <c r="N171">
        <v>-8.2950378128027801E-5</v>
      </c>
      <c r="O171">
        <v>-1.3879746817995899E-4</v>
      </c>
      <c r="P171" t="s">
        <v>257</v>
      </c>
      <c r="Q171" t="s">
        <v>252</v>
      </c>
    </row>
    <row r="172" spans="1:17" x14ac:dyDescent="0.35">
      <c r="A172" t="s">
        <v>254</v>
      </c>
      <c r="B172" t="s">
        <v>267</v>
      </c>
      <c r="C172" t="s">
        <v>256</v>
      </c>
      <c r="D172">
        <v>0.42862795654826502</v>
      </c>
      <c r="E172">
        <v>2010</v>
      </c>
      <c r="F172">
        <v>8662489.0210461207</v>
      </c>
      <c r="G172">
        <v>897902.110252121</v>
      </c>
      <c r="H172">
        <v>-166.49034347776299</v>
      </c>
      <c r="I172">
        <v>-17.8196980278985</v>
      </c>
      <c r="J172">
        <v>700860.701083133</v>
      </c>
      <c r="K172">
        <v>79897.593469839194</v>
      </c>
      <c r="L172">
        <v>3129250.96500075</v>
      </c>
      <c r="M172">
        <v>322511.43784425303</v>
      </c>
      <c r="N172">
        <v>-1.9219688829996E-5</v>
      </c>
      <c r="O172">
        <v>-1.9845925100782902E-5</v>
      </c>
      <c r="P172" t="s">
        <v>257</v>
      </c>
      <c r="Q172" t="s">
        <v>252</v>
      </c>
    </row>
    <row r="173" spans="1:17" x14ac:dyDescent="0.35">
      <c r="A173" t="s">
        <v>254</v>
      </c>
      <c r="B173" t="s">
        <v>267</v>
      </c>
      <c r="C173" t="s">
        <v>256</v>
      </c>
      <c r="D173">
        <v>0.61285996481710903</v>
      </c>
      <c r="E173">
        <v>2015</v>
      </c>
      <c r="F173">
        <v>8898181.1342414692</v>
      </c>
      <c r="G173">
        <v>921687.13475666102</v>
      </c>
      <c r="H173">
        <v>-247.90453391604899</v>
      </c>
      <c r="I173">
        <v>-26.513627151132798</v>
      </c>
      <c r="J173">
        <v>700724.40719659196</v>
      </c>
      <c r="K173">
        <v>80071.308568494496</v>
      </c>
      <c r="L173">
        <v>3177692.7995480099</v>
      </c>
      <c r="M173">
        <v>327076.30687046901</v>
      </c>
      <c r="N173">
        <v>-2.7860135703697598E-5</v>
      </c>
      <c r="O173">
        <v>-2.87664068980769E-5</v>
      </c>
      <c r="P173" t="s">
        <v>257</v>
      </c>
      <c r="Q173" t="s">
        <v>252</v>
      </c>
    </row>
    <row r="174" spans="1:17" x14ac:dyDescent="0.35">
      <c r="A174" t="s">
        <v>254</v>
      </c>
      <c r="B174" t="s">
        <v>267</v>
      </c>
      <c r="C174" t="s">
        <v>256</v>
      </c>
      <c r="D174">
        <v>0.76234411994100504</v>
      </c>
      <c r="E174">
        <v>2020</v>
      </c>
      <c r="F174">
        <v>9096075.7987852693</v>
      </c>
      <c r="G174">
        <v>941765.61944851698</v>
      </c>
      <c r="H174">
        <v>-319.09133328389601</v>
      </c>
      <c r="I174">
        <v>-34.137288893883401</v>
      </c>
      <c r="J174">
        <v>699741.28941020195</v>
      </c>
      <c r="K174">
        <v>80049.582867523597</v>
      </c>
      <c r="L174">
        <v>3215029.9383192598</v>
      </c>
      <c r="M174">
        <v>330356.07826400799</v>
      </c>
      <c r="N174">
        <v>-3.50801093067528E-5</v>
      </c>
      <c r="O174">
        <v>-3.6248179152976202E-5</v>
      </c>
      <c r="P174" t="s">
        <v>257</v>
      </c>
      <c r="Q174" t="s">
        <v>252</v>
      </c>
    </row>
    <row r="175" spans="1:17" x14ac:dyDescent="0.35">
      <c r="A175" t="s">
        <v>254</v>
      </c>
      <c r="B175" t="s">
        <v>267</v>
      </c>
      <c r="C175" t="s">
        <v>256</v>
      </c>
      <c r="D175">
        <v>0.91377128405771901</v>
      </c>
      <c r="E175">
        <v>2025</v>
      </c>
      <c r="F175">
        <v>9367095.5634639394</v>
      </c>
      <c r="G175">
        <v>969748.48188989598</v>
      </c>
      <c r="H175">
        <v>-398.112817826651</v>
      </c>
      <c r="I175">
        <v>-42.618972771992702</v>
      </c>
      <c r="J175">
        <v>705361.44458402402</v>
      </c>
      <c r="K175">
        <v>80772.172847274298</v>
      </c>
      <c r="L175">
        <v>3280356.4951675301</v>
      </c>
      <c r="M175">
        <v>336597.03247273801</v>
      </c>
      <c r="N175">
        <v>-4.2501201693668703E-5</v>
      </c>
      <c r="O175">
        <v>-4.3948481042150903E-5</v>
      </c>
      <c r="P175" t="s">
        <v>257</v>
      </c>
      <c r="Q175" t="s">
        <v>252</v>
      </c>
    </row>
    <row r="176" spans="1:17" x14ac:dyDescent="0.35">
      <c r="A176" t="s">
        <v>254</v>
      </c>
      <c r="B176" t="s">
        <v>267</v>
      </c>
      <c r="C176" t="s">
        <v>256</v>
      </c>
      <c r="D176">
        <v>0.96559376426806398</v>
      </c>
      <c r="E176">
        <v>2030</v>
      </c>
      <c r="F176">
        <v>9651862.0204807892</v>
      </c>
      <c r="G176">
        <v>999420.75874418498</v>
      </c>
      <c r="H176">
        <v>-437.86991676705799</v>
      </c>
      <c r="I176">
        <v>-46.919232574175901</v>
      </c>
      <c r="J176">
        <v>711851.48713834397</v>
      </c>
      <c r="K176">
        <v>81589.523505653298</v>
      </c>
      <c r="L176">
        <v>3350083.6681194399</v>
      </c>
      <c r="M176">
        <v>343290.77315487101</v>
      </c>
      <c r="N176">
        <v>-4.53663672188764E-5</v>
      </c>
      <c r="O176">
        <v>-4.6946425880859198E-5</v>
      </c>
      <c r="P176" t="s">
        <v>257</v>
      </c>
      <c r="Q176" t="s">
        <v>252</v>
      </c>
    </row>
    <row r="177" spans="1:17" x14ac:dyDescent="0.35">
      <c r="A177" t="s">
        <v>254</v>
      </c>
      <c r="B177" t="s">
        <v>267</v>
      </c>
      <c r="C177" t="s">
        <v>256</v>
      </c>
      <c r="D177">
        <v>1.08500668135844</v>
      </c>
      <c r="E177">
        <v>2035</v>
      </c>
      <c r="F177">
        <v>9836568.9416394699</v>
      </c>
      <c r="G177">
        <v>1018789.30409637</v>
      </c>
      <c r="H177">
        <v>-488.40124573001702</v>
      </c>
      <c r="I177">
        <v>-52.621063155862601</v>
      </c>
      <c r="J177">
        <v>656386.26451120398</v>
      </c>
      <c r="K177">
        <v>75427.523781510594</v>
      </c>
      <c r="L177">
        <v>3372821.7430305802</v>
      </c>
      <c r="M177">
        <v>348047.44901285198</v>
      </c>
      <c r="N177">
        <v>-4.9651585692908699E-5</v>
      </c>
      <c r="O177">
        <v>-5.16505846147803E-5</v>
      </c>
      <c r="P177" t="s">
        <v>257</v>
      </c>
      <c r="Q177" t="s">
        <v>252</v>
      </c>
    </row>
    <row r="178" spans="1:17" x14ac:dyDescent="0.35">
      <c r="A178" t="s">
        <v>254</v>
      </c>
      <c r="B178" t="s">
        <v>267</v>
      </c>
      <c r="C178" t="s">
        <v>256</v>
      </c>
      <c r="D178">
        <v>1.2292198413270401</v>
      </c>
      <c r="E178">
        <v>2040</v>
      </c>
      <c r="F178">
        <v>9828347.4389976598</v>
      </c>
      <c r="G178">
        <v>1018137.46489989</v>
      </c>
      <c r="H178">
        <v>-528.96095305240397</v>
      </c>
      <c r="I178">
        <v>-57.424832418143303</v>
      </c>
      <c r="J178">
        <v>566281.64068082802</v>
      </c>
      <c r="K178">
        <v>63937.409319853497</v>
      </c>
      <c r="L178">
        <v>3314360.5346460599</v>
      </c>
      <c r="M178">
        <v>349876.67007465998</v>
      </c>
      <c r="N178">
        <v>-5.3819928155322701E-5</v>
      </c>
      <c r="O178">
        <v>-5.6401845917525498E-5</v>
      </c>
      <c r="P178" t="s">
        <v>257</v>
      </c>
      <c r="Q178" t="s">
        <v>252</v>
      </c>
    </row>
    <row r="179" spans="1:17" x14ac:dyDescent="0.35">
      <c r="A179" t="s">
        <v>254</v>
      </c>
      <c r="B179" t="s">
        <v>267</v>
      </c>
      <c r="C179" t="s">
        <v>256</v>
      </c>
      <c r="D179">
        <v>1.35085724597845</v>
      </c>
      <c r="E179">
        <v>2045</v>
      </c>
      <c r="F179">
        <v>9872137.6932463497</v>
      </c>
      <c r="G179">
        <v>1022867.68385631</v>
      </c>
      <c r="H179">
        <v>-566.182511426205</v>
      </c>
      <c r="I179">
        <v>-61.819326025996801</v>
      </c>
      <c r="J179">
        <v>433045.01430604799</v>
      </c>
      <c r="K179">
        <v>52219.374386225601</v>
      </c>
      <c r="L179">
        <v>3304294.4881863701</v>
      </c>
      <c r="M179">
        <v>350723.273583189</v>
      </c>
      <c r="N179">
        <v>-5.7351561436743098E-5</v>
      </c>
      <c r="O179">
        <v>-6.0437265739916499E-5</v>
      </c>
      <c r="P179" t="s">
        <v>257</v>
      </c>
      <c r="Q179" t="s">
        <v>252</v>
      </c>
    </row>
    <row r="180" spans="1:17" x14ac:dyDescent="0.35">
      <c r="A180" t="s">
        <v>254</v>
      </c>
      <c r="B180" t="s">
        <v>267</v>
      </c>
      <c r="C180" t="s">
        <v>256</v>
      </c>
      <c r="D180">
        <v>1.53164784556419</v>
      </c>
      <c r="E180">
        <v>2050</v>
      </c>
      <c r="F180">
        <v>9935909.0993127692</v>
      </c>
      <c r="G180">
        <v>1029717.756165</v>
      </c>
      <c r="H180">
        <v>-620.17150497075102</v>
      </c>
      <c r="I180">
        <v>-68.205154041335902</v>
      </c>
      <c r="J180">
        <v>244563.38975012099</v>
      </c>
      <c r="K180">
        <v>35720.121614267096</v>
      </c>
      <c r="L180">
        <v>3283920.4875975298</v>
      </c>
      <c r="M180">
        <v>350741.17072483798</v>
      </c>
      <c r="N180">
        <v>-6.24171878760088E-5</v>
      </c>
      <c r="O180">
        <v>-6.6236746557963298E-5</v>
      </c>
      <c r="P180" t="s">
        <v>257</v>
      </c>
      <c r="Q180" t="s">
        <v>252</v>
      </c>
    </row>
    <row r="181" spans="1:17" x14ac:dyDescent="0.35">
      <c r="A181" t="s">
        <v>254</v>
      </c>
      <c r="B181" t="s">
        <v>267</v>
      </c>
      <c r="C181" t="s">
        <v>256</v>
      </c>
      <c r="D181">
        <v>1.64170092024739</v>
      </c>
      <c r="E181">
        <v>2055</v>
      </c>
      <c r="F181">
        <v>10015170.8705949</v>
      </c>
      <c r="G181">
        <v>1038225.49111829</v>
      </c>
      <c r="H181">
        <v>-658.08232322762603</v>
      </c>
      <c r="I181">
        <v>-72.688926376413093</v>
      </c>
      <c r="J181">
        <v>206282.88257431201</v>
      </c>
      <c r="K181">
        <v>30435.2261548758</v>
      </c>
      <c r="L181">
        <v>3286778.10598063</v>
      </c>
      <c r="M181">
        <v>350758.83591064397</v>
      </c>
      <c r="N181">
        <v>-6.5708546736810205E-5</v>
      </c>
      <c r="O181">
        <v>-7.0012658134716694E-5</v>
      </c>
      <c r="P181" t="s">
        <v>257</v>
      </c>
      <c r="Q181" t="s">
        <v>252</v>
      </c>
    </row>
    <row r="182" spans="1:17" x14ac:dyDescent="0.35">
      <c r="A182" t="s">
        <v>254</v>
      </c>
      <c r="B182" t="s">
        <v>267</v>
      </c>
      <c r="C182" t="s">
        <v>256</v>
      </c>
      <c r="D182">
        <v>1.79717289473674</v>
      </c>
      <c r="E182">
        <v>2060</v>
      </c>
      <c r="F182">
        <v>10133455.0414127</v>
      </c>
      <c r="G182">
        <v>1050792.2102572599</v>
      </c>
      <c r="H182">
        <v>-711.56549352692696</v>
      </c>
      <c r="I182">
        <v>-79.010708758858101</v>
      </c>
      <c r="J182">
        <v>175846.7679988</v>
      </c>
      <c r="K182">
        <v>25660.568644012601</v>
      </c>
      <c r="L182">
        <v>3307559.2098680302</v>
      </c>
      <c r="M182">
        <v>352110.120184183</v>
      </c>
      <c r="N182">
        <v>-7.0219435584304506E-5</v>
      </c>
      <c r="O182">
        <v>-7.5191563077456005E-5</v>
      </c>
      <c r="P182" t="s">
        <v>257</v>
      </c>
      <c r="Q182" t="s">
        <v>252</v>
      </c>
    </row>
    <row r="183" spans="1:17" x14ac:dyDescent="0.35">
      <c r="A183" t="s">
        <v>254</v>
      </c>
      <c r="B183" t="s">
        <v>267</v>
      </c>
      <c r="C183" t="s">
        <v>256</v>
      </c>
      <c r="D183">
        <v>1.90209664848524</v>
      </c>
      <c r="E183">
        <v>2065</v>
      </c>
      <c r="F183">
        <v>10216206.1436834</v>
      </c>
      <c r="G183">
        <v>1059648.5601206799</v>
      </c>
      <c r="H183">
        <v>-749.20543965076695</v>
      </c>
      <c r="I183">
        <v>-83.475314407396297</v>
      </c>
      <c r="J183">
        <v>132671.09163582599</v>
      </c>
      <c r="K183">
        <v>20372.238566369899</v>
      </c>
      <c r="L183">
        <v>3299656.2350769299</v>
      </c>
      <c r="M183">
        <v>351670.67995706399</v>
      </c>
      <c r="N183">
        <v>-7.3334996290574697E-5</v>
      </c>
      <c r="O183">
        <v>-7.8776414699124303E-5</v>
      </c>
      <c r="P183" t="s">
        <v>257</v>
      </c>
      <c r="Q183" t="s">
        <v>252</v>
      </c>
    </row>
    <row r="184" spans="1:17" x14ac:dyDescent="0.35">
      <c r="A184" t="s">
        <v>254</v>
      </c>
      <c r="B184" t="s">
        <v>267</v>
      </c>
      <c r="C184" t="s">
        <v>256</v>
      </c>
      <c r="D184">
        <v>2.0539225003577899</v>
      </c>
      <c r="E184">
        <v>2070</v>
      </c>
      <c r="F184">
        <v>10344120.1307263</v>
      </c>
      <c r="G184">
        <v>1073148.0133946</v>
      </c>
      <c r="H184">
        <v>-808.22163005306402</v>
      </c>
      <c r="I184">
        <v>-90.463712820776706</v>
      </c>
      <c r="J184">
        <v>77287.320738465904</v>
      </c>
      <c r="K184">
        <v>10812.958401584699</v>
      </c>
      <c r="L184">
        <v>3293928.7538675899</v>
      </c>
      <c r="M184">
        <v>350964.64111359703</v>
      </c>
      <c r="N184">
        <v>-7.8133434244669295E-5</v>
      </c>
      <c r="O184">
        <v>-8.4297516923709698E-5</v>
      </c>
      <c r="P184" t="s">
        <v>257</v>
      </c>
      <c r="Q184" t="s">
        <v>252</v>
      </c>
    </row>
    <row r="185" spans="1:17" x14ac:dyDescent="0.35">
      <c r="A185" t="s">
        <v>254</v>
      </c>
      <c r="B185" t="s">
        <v>267</v>
      </c>
      <c r="C185" t="s">
        <v>256</v>
      </c>
      <c r="D185">
        <v>2.15113208653396</v>
      </c>
      <c r="E185">
        <v>2075</v>
      </c>
      <c r="F185">
        <v>10505872.2897962</v>
      </c>
      <c r="G185">
        <v>1090133.47308244</v>
      </c>
      <c r="H185">
        <v>-859.03876319779897</v>
      </c>
      <c r="I185">
        <v>-96.460951166298202</v>
      </c>
      <c r="J185">
        <v>76893.463520051606</v>
      </c>
      <c r="K185">
        <v>10678.784707999001</v>
      </c>
      <c r="L185">
        <v>3295383.7308030101</v>
      </c>
      <c r="M185">
        <v>351888.010915299</v>
      </c>
      <c r="N185">
        <v>-8.1767485792887001E-5</v>
      </c>
      <c r="O185">
        <v>-8.8485450220647402E-5</v>
      </c>
      <c r="P185" t="s">
        <v>257</v>
      </c>
      <c r="Q185" t="s">
        <v>252</v>
      </c>
    </row>
    <row r="186" spans="1:17" x14ac:dyDescent="0.35">
      <c r="A186" t="s">
        <v>254</v>
      </c>
      <c r="B186" t="s">
        <v>267</v>
      </c>
      <c r="C186" t="s">
        <v>256</v>
      </c>
      <c r="D186">
        <v>2.2802661727774698</v>
      </c>
      <c r="E186">
        <v>2080</v>
      </c>
      <c r="F186">
        <v>10646177.078653</v>
      </c>
      <c r="G186">
        <v>1104891.6032632999</v>
      </c>
      <c r="H186">
        <v>-921.08835381649806</v>
      </c>
      <c r="I186">
        <v>-103.814680162154</v>
      </c>
      <c r="J186">
        <v>76674.090698141401</v>
      </c>
      <c r="K186">
        <v>10579.315400187999</v>
      </c>
      <c r="L186">
        <v>3278492.09976291</v>
      </c>
      <c r="M186">
        <v>350449.54989116697</v>
      </c>
      <c r="N186">
        <v>-8.6518225933270005E-5</v>
      </c>
      <c r="O186">
        <v>-9.3959153871327395E-5</v>
      </c>
      <c r="P186" t="s">
        <v>257</v>
      </c>
      <c r="Q186" t="s">
        <v>252</v>
      </c>
    </row>
    <row r="187" spans="1:17" x14ac:dyDescent="0.35">
      <c r="A187" t="s">
        <v>254</v>
      </c>
      <c r="B187" t="s">
        <v>267</v>
      </c>
      <c r="C187" t="s">
        <v>256</v>
      </c>
      <c r="D187">
        <v>2.4085830961071801</v>
      </c>
      <c r="E187">
        <v>2085</v>
      </c>
      <c r="F187">
        <v>10817612.8981346</v>
      </c>
      <c r="G187">
        <v>1122876.2444342501</v>
      </c>
      <c r="H187">
        <v>-986.971893415458</v>
      </c>
      <c r="I187">
        <v>-111.613592041321</v>
      </c>
      <c r="J187">
        <v>65578.920940703101</v>
      </c>
      <c r="K187">
        <v>9075.2210938678199</v>
      </c>
      <c r="L187">
        <v>3312930.1835950501</v>
      </c>
      <c r="M187">
        <v>356389.79901224602</v>
      </c>
      <c r="N187">
        <v>-9.1237494141212195E-5</v>
      </c>
      <c r="O187">
        <v>-9.9399726901834204E-5</v>
      </c>
      <c r="P187" t="s">
        <v>257</v>
      </c>
      <c r="Q187" t="s">
        <v>252</v>
      </c>
    </row>
    <row r="188" spans="1:17" x14ac:dyDescent="0.35">
      <c r="A188" t="s">
        <v>254</v>
      </c>
      <c r="B188" t="s">
        <v>267</v>
      </c>
      <c r="C188" t="s">
        <v>256</v>
      </c>
      <c r="D188">
        <v>2.5200464505927802</v>
      </c>
      <c r="E188">
        <v>2090</v>
      </c>
      <c r="F188">
        <v>11052790.554791201</v>
      </c>
      <c r="G188">
        <v>1147323.8794594</v>
      </c>
      <c r="H188">
        <v>-1051.4309400418999</v>
      </c>
      <c r="I188">
        <v>-119.17324287312501</v>
      </c>
      <c r="J188">
        <v>65700.619673494701</v>
      </c>
      <c r="K188">
        <v>8965.8236440502806</v>
      </c>
      <c r="L188">
        <v>3376830.9788686601</v>
      </c>
      <c r="M188">
        <v>362799.072401785</v>
      </c>
      <c r="N188">
        <v>-9.5128097726064099E-5</v>
      </c>
      <c r="O188">
        <v>-1.0387062015067299E-4</v>
      </c>
      <c r="P188" t="s">
        <v>257</v>
      </c>
      <c r="Q188" t="s">
        <v>252</v>
      </c>
    </row>
    <row r="189" spans="1:17" x14ac:dyDescent="0.35">
      <c r="A189" t="s">
        <v>254</v>
      </c>
      <c r="B189" t="s">
        <v>268</v>
      </c>
      <c r="C189" t="s">
        <v>256</v>
      </c>
      <c r="D189">
        <v>0.42862795654826502</v>
      </c>
      <c r="E189">
        <v>2010</v>
      </c>
      <c r="F189">
        <v>0</v>
      </c>
      <c r="G189">
        <v>0</v>
      </c>
      <c r="H189">
        <v>0</v>
      </c>
      <c r="I189">
        <v>0</v>
      </c>
      <c r="J189">
        <v>0</v>
      </c>
      <c r="K189">
        <v>0</v>
      </c>
      <c r="L189">
        <v>0</v>
      </c>
      <c r="M189">
        <v>0</v>
      </c>
      <c r="N189">
        <v>0</v>
      </c>
      <c r="O189">
        <v>0</v>
      </c>
      <c r="P189" t="s">
        <v>257</v>
      </c>
      <c r="Q189" t="s">
        <v>252</v>
      </c>
    </row>
    <row r="190" spans="1:17" x14ac:dyDescent="0.35">
      <c r="A190" t="s">
        <v>254</v>
      </c>
      <c r="B190" t="s">
        <v>268</v>
      </c>
      <c r="C190" t="s">
        <v>256</v>
      </c>
      <c r="D190">
        <v>0.61285996481710903</v>
      </c>
      <c r="E190">
        <v>2015</v>
      </c>
      <c r="F190">
        <v>0</v>
      </c>
      <c r="G190">
        <v>0</v>
      </c>
      <c r="H190">
        <v>0</v>
      </c>
      <c r="I190">
        <v>0</v>
      </c>
      <c r="J190">
        <v>0</v>
      </c>
      <c r="K190">
        <v>0</v>
      </c>
      <c r="L190">
        <v>0</v>
      </c>
      <c r="M190">
        <v>0</v>
      </c>
      <c r="N190">
        <v>0</v>
      </c>
      <c r="O190">
        <v>0</v>
      </c>
      <c r="P190" t="s">
        <v>257</v>
      </c>
      <c r="Q190" t="s">
        <v>252</v>
      </c>
    </row>
    <row r="191" spans="1:17" x14ac:dyDescent="0.35">
      <c r="A191" t="s">
        <v>254</v>
      </c>
      <c r="B191" t="s">
        <v>268</v>
      </c>
      <c r="C191" t="s">
        <v>256</v>
      </c>
      <c r="D191">
        <v>0.76234411994100504</v>
      </c>
      <c r="E191">
        <v>2020</v>
      </c>
      <c r="F191">
        <v>0</v>
      </c>
      <c r="G191">
        <v>0</v>
      </c>
      <c r="H191">
        <v>0</v>
      </c>
      <c r="I191">
        <v>0</v>
      </c>
      <c r="J191">
        <v>0</v>
      </c>
      <c r="K191">
        <v>0</v>
      </c>
      <c r="L191">
        <v>0</v>
      </c>
      <c r="M191">
        <v>0</v>
      </c>
      <c r="N191">
        <v>0</v>
      </c>
      <c r="O191">
        <v>0</v>
      </c>
      <c r="P191" t="s">
        <v>257</v>
      </c>
      <c r="Q191" t="s">
        <v>252</v>
      </c>
    </row>
    <row r="192" spans="1:17" x14ac:dyDescent="0.35">
      <c r="A192" t="s">
        <v>254</v>
      </c>
      <c r="B192" t="s">
        <v>268</v>
      </c>
      <c r="C192" t="s">
        <v>256</v>
      </c>
      <c r="D192">
        <v>0.91377128405771901</v>
      </c>
      <c r="E192">
        <v>2025</v>
      </c>
      <c r="F192">
        <v>0</v>
      </c>
      <c r="G192">
        <v>0</v>
      </c>
      <c r="H192">
        <v>0</v>
      </c>
      <c r="I192">
        <v>0</v>
      </c>
      <c r="J192">
        <v>0</v>
      </c>
      <c r="K192">
        <v>0</v>
      </c>
      <c r="L192">
        <v>0</v>
      </c>
      <c r="M192">
        <v>0</v>
      </c>
      <c r="N192">
        <v>0</v>
      </c>
      <c r="O192">
        <v>0</v>
      </c>
      <c r="P192" t="s">
        <v>257</v>
      </c>
      <c r="Q192" t="s">
        <v>252</v>
      </c>
    </row>
    <row r="193" spans="1:17" x14ac:dyDescent="0.35">
      <c r="A193" t="s">
        <v>254</v>
      </c>
      <c r="B193" t="s">
        <v>268</v>
      </c>
      <c r="C193" t="s">
        <v>256</v>
      </c>
      <c r="D193">
        <v>0.96559376426806398</v>
      </c>
      <c r="E193">
        <v>2030</v>
      </c>
      <c r="F193">
        <v>0</v>
      </c>
      <c r="G193">
        <v>0</v>
      </c>
      <c r="H193">
        <v>0</v>
      </c>
      <c r="I193">
        <v>0</v>
      </c>
      <c r="J193">
        <v>0</v>
      </c>
      <c r="K193">
        <v>0</v>
      </c>
      <c r="L193">
        <v>0</v>
      </c>
      <c r="M193">
        <v>0</v>
      </c>
      <c r="N193">
        <v>0</v>
      </c>
      <c r="O193">
        <v>0</v>
      </c>
      <c r="P193" t="s">
        <v>257</v>
      </c>
      <c r="Q193" t="s">
        <v>252</v>
      </c>
    </row>
    <row r="194" spans="1:17" x14ac:dyDescent="0.35">
      <c r="A194" t="s">
        <v>254</v>
      </c>
      <c r="B194" t="s">
        <v>268</v>
      </c>
      <c r="C194" t="s">
        <v>256</v>
      </c>
      <c r="D194">
        <v>1.08500668135844</v>
      </c>
      <c r="E194">
        <v>2035</v>
      </c>
      <c r="F194">
        <v>0</v>
      </c>
      <c r="G194">
        <v>0</v>
      </c>
      <c r="H194">
        <v>0</v>
      </c>
      <c r="I194">
        <v>0</v>
      </c>
      <c r="J194">
        <v>0</v>
      </c>
      <c r="K194">
        <v>0</v>
      </c>
      <c r="L194">
        <v>0</v>
      </c>
      <c r="M194">
        <v>0</v>
      </c>
      <c r="N194">
        <v>0</v>
      </c>
      <c r="O194">
        <v>0</v>
      </c>
      <c r="P194" t="s">
        <v>257</v>
      </c>
      <c r="Q194" t="s">
        <v>252</v>
      </c>
    </row>
    <row r="195" spans="1:17" x14ac:dyDescent="0.35">
      <c r="A195" t="s">
        <v>254</v>
      </c>
      <c r="B195" t="s">
        <v>268</v>
      </c>
      <c r="C195" t="s">
        <v>256</v>
      </c>
      <c r="D195">
        <v>1.2292198413270401</v>
      </c>
      <c r="E195">
        <v>2040</v>
      </c>
      <c r="F195">
        <v>0</v>
      </c>
      <c r="G195">
        <v>0</v>
      </c>
      <c r="H195">
        <v>0</v>
      </c>
      <c r="I195">
        <v>0</v>
      </c>
      <c r="J195">
        <v>0</v>
      </c>
      <c r="K195">
        <v>0</v>
      </c>
      <c r="L195">
        <v>0</v>
      </c>
      <c r="M195">
        <v>0</v>
      </c>
      <c r="N195">
        <v>0</v>
      </c>
      <c r="O195">
        <v>0</v>
      </c>
      <c r="P195" t="s">
        <v>257</v>
      </c>
      <c r="Q195" t="s">
        <v>252</v>
      </c>
    </row>
    <row r="196" spans="1:17" x14ac:dyDescent="0.35">
      <c r="A196" t="s">
        <v>254</v>
      </c>
      <c r="B196" t="s">
        <v>268</v>
      </c>
      <c r="C196" t="s">
        <v>256</v>
      </c>
      <c r="D196">
        <v>1.35085724597845</v>
      </c>
      <c r="E196">
        <v>2045</v>
      </c>
      <c r="F196">
        <v>0</v>
      </c>
      <c r="G196">
        <v>0</v>
      </c>
      <c r="H196">
        <v>0</v>
      </c>
      <c r="I196">
        <v>0</v>
      </c>
      <c r="J196">
        <v>0</v>
      </c>
      <c r="K196">
        <v>0</v>
      </c>
      <c r="L196">
        <v>0</v>
      </c>
      <c r="M196">
        <v>0</v>
      </c>
      <c r="N196">
        <v>0</v>
      </c>
      <c r="O196">
        <v>0</v>
      </c>
      <c r="P196" t="s">
        <v>257</v>
      </c>
      <c r="Q196" t="s">
        <v>252</v>
      </c>
    </row>
    <row r="197" spans="1:17" x14ac:dyDescent="0.35">
      <c r="A197" t="s">
        <v>254</v>
      </c>
      <c r="B197" t="s">
        <v>268</v>
      </c>
      <c r="C197" t="s">
        <v>256</v>
      </c>
      <c r="D197">
        <v>1.53164784556419</v>
      </c>
      <c r="E197">
        <v>2050</v>
      </c>
      <c r="F197">
        <v>0</v>
      </c>
      <c r="G197">
        <v>0</v>
      </c>
      <c r="H197">
        <v>0</v>
      </c>
      <c r="I197">
        <v>0</v>
      </c>
      <c r="J197">
        <v>0</v>
      </c>
      <c r="K197">
        <v>0</v>
      </c>
      <c r="L197">
        <v>0</v>
      </c>
      <c r="M197">
        <v>0</v>
      </c>
      <c r="N197">
        <v>0</v>
      </c>
      <c r="O197">
        <v>0</v>
      </c>
      <c r="P197" t="s">
        <v>257</v>
      </c>
      <c r="Q197" t="s">
        <v>252</v>
      </c>
    </row>
    <row r="198" spans="1:17" x14ac:dyDescent="0.35">
      <c r="A198" t="s">
        <v>254</v>
      </c>
      <c r="B198" t="s">
        <v>268</v>
      </c>
      <c r="C198" t="s">
        <v>256</v>
      </c>
      <c r="D198">
        <v>1.64170092024739</v>
      </c>
      <c r="E198">
        <v>2055</v>
      </c>
      <c r="F198">
        <v>0</v>
      </c>
      <c r="G198">
        <v>0</v>
      </c>
      <c r="H198">
        <v>0</v>
      </c>
      <c r="I198">
        <v>0</v>
      </c>
      <c r="J198">
        <v>0</v>
      </c>
      <c r="K198">
        <v>0</v>
      </c>
      <c r="L198">
        <v>0</v>
      </c>
      <c r="M198">
        <v>0</v>
      </c>
      <c r="N198">
        <v>0</v>
      </c>
      <c r="O198">
        <v>0</v>
      </c>
      <c r="P198" t="s">
        <v>257</v>
      </c>
      <c r="Q198" t="s">
        <v>252</v>
      </c>
    </row>
    <row r="199" spans="1:17" x14ac:dyDescent="0.35">
      <c r="A199" t="s">
        <v>254</v>
      </c>
      <c r="B199" t="s">
        <v>268</v>
      </c>
      <c r="C199" t="s">
        <v>256</v>
      </c>
      <c r="D199">
        <v>1.79717289473674</v>
      </c>
      <c r="E199">
        <v>2060</v>
      </c>
      <c r="F199">
        <v>0</v>
      </c>
      <c r="G199">
        <v>0</v>
      </c>
      <c r="H199">
        <v>0</v>
      </c>
      <c r="I199">
        <v>0</v>
      </c>
      <c r="J199">
        <v>0</v>
      </c>
      <c r="K199">
        <v>0</v>
      </c>
      <c r="L199">
        <v>0</v>
      </c>
      <c r="M199">
        <v>0</v>
      </c>
      <c r="N199">
        <v>0</v>
      </c>
      <c r="O199">
        <v>0</v>
      </c>
      <c r="P199" t="s">
        <v>257</v>
      </c>
      <c r="Q199" t="s">
        <v>252</v>
      </c>
    </row>
    <row r="200" spans="1:17" x14ac:dyDescent="0.35">
      <c r="A200" t="s">
        <v>254</v>
      </c>
      <c r="B200" t="s">
        <v>268</v>
      </c>
      <c r="C200" t="s">
        <v>256</v>
      </c>
      <c r="D200">
        <v>1.90209664848524</v>
      </c>
      <c r="E200">
        <v>2065</v>
      </c>
      <c r="F200">
        <v>0</v>
      </c>
      <c r="G200">
        <v>0</v>
      </c>
      <c r="H200">
        <v>0</v>
      </c>
      <c r="I200">
        <v>0</v>
      </c>
      <c r="J200">
        <v>0</v>
      </c>
      <c r="K200">
        <v>0</v>
      </c>
      <c r="L200">
        <v>0</v>
      </c>
      <c r="M200">
        <v>0</v>
      </c>
      <c r="N200">
        <v>0</v>
      </c>
      <c r="O200">
        <v>0</v>
      </c>
      <c r="P200" t="s">
        <v>257</v>
      </c>
      <c r="Q200" t="s">
        <v>252</v>
      </c>
    </row>
    <row r="201" spans="1:17" x14ac:dyDescent="0.35">
      <c r="A201" t="s">
        <v>254</v>
      </c>
      <c r="B201" t="s">
        <v>268</v>
      </c>
      <c r="C201" t="s">
        <v>256</v>
      </c>
      <c r="D201">
        <v>2.0539225003577899</v>
      </c>
      <c r="E201">
        <v>2070</v>
      </c>
      <c r="F201">
        <v>0</v>
      </c>
      <c r="G201">
        <v>0</v>
      </c>
      <c r="H201">
        <v>0</v>
      </c>
      <c r="I201">
        <v>0</v>
      </c>
      <c r="J201">
        <v>0</v>
      </c>
      <c r="K201">
        <v>0</v>
      </c>
      <c r="L201">
        <v>0</v>
      </c>
      <c r="M201">
        <v>0</v>
      </c>
      <c r="N201">
        <v>0</v>
      </c>
      <c r="O201">
        <v>0</v>
      </c>
      <c r="P201" t="s">
        <v>257</v>
      </c>
      <c r="Q201" t="s">
        <v>252</v>
      </c>
    </row>
    <row r="202" spans="1:17" x14ac:dyDescent="0.35">
      <c r="A202" t="s">
        <v>254</v>
      </c>
      <c r="B202" t="s">
        <v>268</v>
      </c>
      <c r="C202" t="s">
        <v>256</v>
      </c>
      <c r="D202">
        <v>2.15113208653396</v>
      </c>
      <c r="E202">
        <v>2075</v>
      </c>
      <c r="F202">
        <v>0</v>
      </c>
      <c r="G202">
        <v>0</v>
      </c>
      <c r="H202">
        <v>0</v>
      </c>
      <c r="I202">
        <v>0</v>
      </c>
      <c r="J202">
        <v>0</v>
      </c>
      <c r="K202">
        <v>0</v>
      </c>
      <c r="L202">
        <v>0</v>
      </c>
      <c r="M202">
        <v>0</v>
      </c>
      <c r="N202">
        <v>0</v>
      </c>
      <c r="O202">
        <v>0</v>
      </c>
      <c r="P202" t="s">
        <v>257</v>
      </c>
      <c r="Q202" t="s">
        <v>252</v>
      </c>
    </row>
    <row r="203" spans="1:17" x14ac:dyDescent="0.35">
      <c r="A203" t="s">
        <v>254</v>
      </c>
      <c r="B203" t="s">
        <v>268</v>
      </c>
      <c r="C203" t="s">
        <v>256</v>
      </c>
      <c r="D203">
        <v>2.2802661727774698</v>
      </c>
      <c r="E203">
        <v>2080</v>
      </c>
      <c r="F203">
        <v>0</v>
      </c>
      <c r="G203">
        <v>0</v>
      </c>
      <c r="H203">
        <v>0</v>
      </c>
      <c r="I203">
        <v>0</v>
      </c>
      <c r="J203">
        <v>0</v>
      </c>
      <c r="K203">
        <v>0</v>
      </c>
      <c r="L203">
        <v>0</v>
      </c>
      <c r="M203">
        <v>0</v>
      </c>
      <c r="N203">
        <v>0</v>
      </c>
      <c r="O203">
        <v>0</v>
      </c>
      <c r="P203" t="s">
        <v>257</v>
      </c>
      <c r="Q203" t="s">
        <v>252</v>
      </c>
    </row>
    <row r="204" spans="1:17" x14ac:dyDescent="0.35">
      <c r="A204" t="s">
        <v>254</v>
      </c>
      <c r="B204" t="s">
        <v>268</v>
      </c>
      <c r="C204" t="s">
        <v>256</v>
      </c>
      <c r="D204">
        <v>2.4085830961071801</v>
      </c>
      <c r="E204">
        <v>2085</v>
      </c>
      <c r="F204">
        <v>0</v>
      </c>
      <c r="G204">
        <v>0</v>
      </c>
      <c r="H204">
        <v>0</v>
      </c>
      <c r="I204">
        <v>0</v>
      </c>
      <c r="J204">
        <v>0</v>
      </c>
      <c r="K204">
        <v>0</v>
      </c>
      <c r="L204">
        <v>0</v>
      </c>
      <c r="M204">
        <v>0</v>
      </c>
      <c r="N204">
        <v>0</v>
      </c>
      <c r="O204">
        <v>0</v>
      </c>
      <c r="P204" t="s">
        <v>257</v>
      </c>
      <c r="Q204" t="s">
        <v>252</v>
      </c>
    </row>
    <row r="205" spans="1:17" x14ac:dyDescent="0.35">
      <c r="A205" t="s">
        <v>254</v>
      </c>
      <c r="B205" t="s">
        <v>268</v>
      </c>
      <c r="C205" t="s">
        <v>256</v>
      </c>
      <c r="D205">
        <v>2.5200464505927802</v>
      </c>
      <c r="E205">
        <v>2090</v>
      </c>
      <c r="F205">
        <v>0</v>
      </c>
      <c r="G205">
        <v>0</v>
      </c>
      <c r="H205">
        <v>0</v>
      </c>
      <c r="I205">
        <v>0</v>
      </c>
      <c r="J205">
        <v>0</v>
      </c>
      <c r="K205">
        <v>0</v>
      </c>
      <c r="L205">
        <v>0</v>
      </c>
      <c r="M205">
        <v>0</v>
      </c>
      <c r="N205">
        <v>0</v>
      </c>
      <c r="O205">
        <v>0</v>
      </c>
      <c r="P205" t="s">
        <v>257</v>
      </c>
      <c r="Q205" t="s">
        <v>252</v>
      </c>
    </row>
    <row r="206" spans="1:17" x14ac:dyDescent="0.35">
      <c r="A206" t="s">
        <v>269</v>
      </c>
      <c r="B206" t="s">
        <v>255</v>
      </c>
      <c r="C206" t="s">
        <v>256</v>
      </c>
      <c r="D206">
        <v>0.42862795654826502</v>
      </c>
      <c r="E206">
        <v>2010</v>
      </c>
      <c r="F206">
        <v>10390885.95758</v>
      </c>
      <c r="G206">
        <v>27564.011746831002</v>
      </c>
      <c r="H206">
        <v>292.38113951928301</v>
      </c>
      <c r="I206">
        <v>0.73034069670025203</v>
      </c>
      <c r="J206">
        <v>4940318.2275772104</v>
      </c>
      <c r="K206">
        <v>13444.170044616199</v>
      </c>
      <c r="L206">
        <v>2912027.2433367399</v>
      </c>
      <c r="M206">
        <v>8835.69748231228</v>
      </c>
      <c r="N206">
        <v>2.8138230052077002E-5</v>
      </c>
      <c r="O206">
        <v>2.6496168388268801E-5</v>
      </c>
      <c r="P206" t="s">
        <v>257</v>
      </c>
      <c r="Q206" t="s">
        <v>252</v>
      </c>
    </row>
    <row r="207" spans="1:17" x14ac:dyDescent="0.35">
      <c r="A207" t="s">
        <v>269</v>
      </c>
      <c r="B207" t="s">
        <v>255</v>
      </c>
      <c r="C207" t="s">
        <v>256</v>
      </c>
      <c r="D207">
        <v>0.61285996481710903</v>
      </c>
      <c r="E207">
        <v>2015</v>
      </c>
      <c r="F207">
        <v>10661284.269987101</v>
      </c>
      <c r="G207">
        <v>28241.8062209052</v>
      </c>
      <c r="H207">
        <v>430.13013670312398</v>
      </c>
      <c r="I207">
        <v>1.0791490547360201</v>
      </c>
      <c r="J207">
        <v>5102587.7055704696</v>
      </c>
      <c r="K207">
        <v>13919.9091627301</v>
      </c>
      <c r="L207">
        <v>3004873.1678339601</v>
      </c>
      <c r="M207">
        <v>9178.1390536099207</v>
      </c>
      <c r="N207">
        <v>4.0345058419837599E-5</v>
      </c>
      <c r="O207">
        <v>3.8211049473783703E-5</v>
      </c>
      <c r="P207" t="s">
        <v>257</v>
      </c>
      <c r="Q207" t="s">
        <v>252</v>
      </c>
    </row>
    <row r="208" spans="1:17" x14ac:dyDescent="0.35">
      <c r="A208" t="s">
        <v>269</v>
      </c>
      <c r="B208" t="s">
        <v>255</v>
      </c>
      <c r="C208" t="s">
        <v>256</v>
      </c>
      <c r="D208">
        <v>0.76234411994100504</v>
      </c>
      <c r="E208">
        <v>2020</v>
      </c>
      <c r="F208">
        <v>10893619.111351401</v>
      </c>
      <c r="G208">
        <v>28804.9812128341</v>
      </c>
      <c r="H208">
        <v>548.16725247397403</v>
      </c>
      <c r="I208">
        <v>1.3812097077185299</v>
      </c>
      <c r="J208">
        <v>5245122.1609905399</v>
      </c>
      <c r="K208">
        <v>14342.8828633843</v>
      </c>
      <c r="L208">
        <v>3085847.6172339502</v>
      </c>
      <c r="M208">
        <v>9481.79136763526</v>
      </c>
      <c r="N208">
        <v>5.0320031099928398E-5</v>
      </c>
      <c r="O208">
        <v>4.7950376968242198E-5</v>
      </c>
      <c r="P208" t="s">
        <v>257</v>
      </c>
      <c r="Q208" t="s">
        <v>252</v>
      </c>
    </row>
    <row r="209" spans="1:17" x14ac:dyDescent="0.35">
      <c r="A209" t="s">
        <v>269</v>
      </c>
      <c r="B209" t="s">
        <v>255</v>
      </c>
      <c r="C209" t="s">
        <v>256</v>
      </c>
      <c r="D209">
        <v>0.91377128405771901</v>
      </c>
      <c r="E209">
        <v>2025</v>
      </c>
      <c r="F209">
        <v>11208121.316788601</v>
      </c>
      <c r="G209">
        <v>29589.742202118399</v>
      </c>
      <c r="H209">
        <v>677.81333466410103</v>
      </c>
      <c r="I209">
        <v>1.7148790043281199</v>
      </c>
      <c r="J209">
        <v>5427040.5609854003</v>
      </c>
      <c r="K209">
        <v>14877.158348176299</v>
      </c>
      <c r="L209">
        <v>3189874.9342149701</v>
      </c>
      <c r="M209">
        <v>9854.9485686740609</v>
      </c>
      <c r="N209">
        <v>6.0475196110592202E-5</v>
      </c>
      <c r="O209">
        <v>5.7955185706394899E-5</v>
      </c>
      <c r="P209" t="s">
        <v>257</v>
      </c>
      <c r="Q209" t="s">
        <v>252</v>
      </c>
    </row>
    <row r="210" spans="1:17" x14ac:dyDescent="0.35">
      <c r="A210" t="s">
        <v>269</v>
      </c>
      <c r="B210" t="s">
        <v>255</v>
      </c>
      <c r="C210" t="s">
        <v>256</v>
      </c>
      <c r="D210">
        <v>0.96559376426806398</v>
      </c>
      <c r="E210">
        <v>2030</v>
      </c>
      <c r="F210">
        <v>11551334.6914513</v>
      </c>
      <c r="G210">
        <v>30455.6592429999</v>
      </c>
      <c r="H210">
        <v>740.44953878775004</v>
      </c>
      <c r="I210">
        <v>1.88196095700613</v>
      </c>
      <c r="J210">
        <v>5627851.1495095501</v>
      </c>
      <c r="K210">
        <v>15475.9351383879</v>
      </c>
      <c r="L210">
        <v>3304075.3396964301</v>
      </c>
      <c r="M210">
        <v>10269.5248320961</v>
      </c>
      <c r="N210">
        <v>6.4100777837883201E-5</v>
      </c>
      <c r="O210">
        <v>6.1793472995948706E-5</v>
      </c>
      <c r="P210" t="s">
        <v>257</v>
      </c>
      <c r="Q210" t="s">
        <v>252</v>
      </c>
    </row>
    <row r="211" spans="1:17" x14ac:dyDescent="0.35">
      <c r="A211" t="s">
        <v>269</v>
      </c>
      <c r="B211" t="s">
        <v>255</v>
      </c>
      <c r="C211" t="s">
        <v>256</v>
      </c>
      <c r="D211">
        <v>1.08500668135844</v>
      </c>
      <c r="E211">
        <v>2035</v>
      </c>
      <c r="F211">
        <v>11803250.956473701</v>
      </c>
      <c r="G211">
        <v>31085.409264964201</v>
      </c>
      <c r="H211">
        <v>756.02551621079397</v>
      </c>
      <c r="I211">
        <v>1.91288751015171</v>
      </c>
      <c r="J211">
        <v>5216567.0844105603</v>
      </c>
      <c r="K211">
        <v>14665.6945568269</v>
      </c>
      <c r="L211">
        <v>3407187.5213083802</v>
      </c>
      <c r="M211">
        <v>10507.377749146101</v>
      </c>
      <c r="N211">
        <v>6.40523122823327E-5</v>
      </c>
      <c r="O211">
        <v>6.1536507171153505E-5</v>
      </c>
      <c r="P211" t="s">
        <v>257</v>
      </c>
      <c r="Q211" t="s">
        <v>252</v>
      </c>
    </row>
    <row r="212" spans="1:17" x14ac:dyDescent="0.35">
      <c r="A212" t="s">
        <v>269</v>
      </c>
      <c r="B212" t="s">
        <v>255</v>
      </c>
      <c r="C212" t="s">
        <v>256</v>
      </c>
      <c r="D212">
        <v>1.2292198413270401</v>
      </c>
      <c r="E212">
        <v>2040</v>
      </c>
      <c r="F212">
        <v>11841540.6177417</v>
      </c>
      <c r="G212">
        <v>31156.6858299335</v>
      </c>
      <c r="H212">
        <v>709.71271726110604</v>
      </c>
      <c r="I212">
        <v>1.7733053883224901</v>
      </c>
      <c r="J212">
        <v>4350746.33685314</v>
      </c>
      <c r="K212">
        <v>12980.0802314332</v>
      </c>
      <c r="L212">
        <v>3445890.00566193</v>
      </c>
      <c r="M212">
        <v>10287.679350947299</v>
      </c>
      <c r="N212">
        <v>5.9934153854758902E-5</v>
      </c>
      <c r="O212">
        <v>5.6915725825331702E-5</v>
      </c>
      <c r="P212" t="s">
        <v>257</v>
      </c>
      <c r="Q212" t="s">
        <v>252</v>
      </c>
    </row>
    <row r="213" spans="1:17" x14ac:dyDescent="0.35">
      <c r="A213" t="s">
        <v>269</v>
      </c>
      <c r="B213" t="s">
        <v>255</v>
      </c>
      <c r="C213" t="s">
        <v>256</v>
      </c>
      <c r="D213">
        <v>1.35085724597845</v>
      </c>
      <c r="E213">
        <v>2045</v>
      </c>
      <c r="F213">
        <v>11951155.452262299</v>
      </c>
      <c r="G213">
        <v>31420.1322242307</v>
      </c>
      <c r="H213">
        <v>674.98720788519802</v>
      </c>
      <c r="I213">
        <v>1.6674283358808</v>
      </c>
      <c r="J213">
        <v>3939797.8444195702</v>
      </c>
      <c r="K213">
        <v>11902.2552817463</v>
      </c>
      <c r="L213">
        <v>3548452.6815679702</v>
      </c>
      <c r="M213">
        <v>10417.6830396937</v>
      </c>
      <c r="N213">
        <v>5.6478824209204301E-5</v>
      </c>
      <c r="O213">
        <v>5.3068787998126197E-5</v>
      </c>
      <c r="P213" t="s">
        <v>257</v>
      </c>
      <c r="Q213" t="s">
        <v>252</v>
      </c>
    </row>
    <row r="214" spans="1:17" x14ac:dyDescent="0.35">
      <c r="A214" t="s">
        <v>269</v>
      </c>
      <c r="B214" t="s">
        <v>255</v>
      </c>
      <c r="C214" t="s">
        <v>256</v>
      </c>
      <c r="D214">
        <v>1.53164784556419</v>
      </c>
      <c r="E214">
        <v>2050</v>
      </c>
      <c r="F214">
        <v>12084487.1316332</v>
      </c>
      <c r="G214">
        <v>31750.624498294401</v>
      </c>
      <c r="H214">
        <v>623.79759609241398</v>
      </c>
      <c r="I214">
        <v>1.5066877935882199</v>
      </c>
      <c r="J214">
        <v>3427889.1462425501</v>
      </c>
      <c r="K214">
        <v>9836.5217371117196</v>
      </c>
      <c r="L214">
        <v>3588859.0120912902</v>
      </c>
      <c r="M214">
        <v>10306.0056849513</v>
      </c>
      <c r="N214">
        <v>5.1619699644473902E-5</v>
      </c>
      <c r="O214">
        <v>4.7453800276248198E-5</v>
      </c>
      <c r="P214" t="s">
        <v>257</v>
      </c>
      <c r="Q214" t="s">
        <v>252</v>
      </c>
    </row>
    <row r="215" spans="1:17" x14ac:dyDescent="0.35">
      <c r="A215" t="s">
        <v>269</v>
      </c>
      <c r="B215" t="s">
        <v>255</v>
      </c>
      <c r="C215" t="s">
        <v>256</v>
      </c>
      <c r="D215">
        <v>1.64170092024739</v>
      </c>
      <c r="E215">
        <v>2055</v>
      </c>
      <c r="F215">
        <v>12234405.5084746</v>
      </c>
      <c r="G215">
        <v>32129.169022093502</v>
      </c>
      <c r="H215">
        <v>610.21051825130905</v>
      </c>
      <c r="I215">
        <v>1.4603500278059001</v>
      </c>
      <c r="J215">
        <v>3286202.8347024401</v>
      </c>
      <c r="K215">
        <v>9459.6004577785807</v>
      </c>
      <c r="L215">
        <v>3654384.5858514402</v>
      </c>
      <c r="M215">
        <v>10418.234258406699</v>
      </c>
      <c r="N215">
        <v>4.9876597422623099E-5</v>
      </c>
      <c r="O215">
        <v>4.54524680299604E-5</v>
      </c>
      <c r="P215" t="s">
        <v>257</v>
      </c>
      <c r="Q215" t="s">
        <v>252</v>
      </c>
    </row>
    <row r="216" spans="1:17" x14ac:dyDescent="0.35">
      <c r="A216" t="s">
        <v>269</v>
      </c>
      <c r="B216" t="s">
        <v>255</v>
      </c>
      <c r="C216" t="s">
        <v>256</v>
      </c>
      <c r="D216">
        <v>1.79717289473674</v>
      </c>
      <c r="E216">
        <v>2060</v>
      </c>
      <c r="F216">
        <v>12432158.285717901</v>
      </c>
      <c r="G216">
        <v>32636.3906818129</v>
      </c>
      <c r="H216">
        <v>588.39144117168598</v>
      </c>
      <c r="I216">
        <v>1.38381839338436</v>
      </c>
      <c r="J216">
        <v>3056230.8313225801</v>
      </c>
      <c r="K216">
        <v>8430.3393093605391</v>
      </c>
      <c r="L216">
        <v>3717897.8234583898</v>
      </c>
      <c r="M216">
        <v>10465.919351463601</v>
      </c>
      <c r="N216">
        <v>4.7328181289940001E-5</v>
      </c>
      <c r="O216">
        <v>4.2401085551274198E-5</v>
      </c>
      <c r="P216" t="s">
        <v>257</v>
      </c>
      <c r="Q216" t="s">
        <v>252</v>
      </c>
    </row>
    <row r="217" spans="1:17" x14ac:dyDescent="0.35">
      <c r="A217" t="s">
        <v>269</v>
      </c>
      <c r="B217" t="s">
        <v>255</v>
      </c>
      <c r="C217" t="s">
        <v>256</v>
      </c>
      <c r="D217">
        <v>1.90209664848524</v>
      </c>
      <c r="E217">
        <v>2065</v>
      </c>
      <c r="F217">
        <v>12589385.490570899</v>
      </c>
      <c r="G217">
        <v>33039.1284586724</v>
      </c>
      <c r="H217">
        <v>574.68235717408697</v>
      </c>
      <c r="I217">
        <v>1.33679497482564</v>
      </c>
      <c r="J217">
        <v>2889265.2241415898</v>
      </c>
      <c r="K217">
        <v>7848.2840526449099</v>
      </c>
      <c r="L217">
        <v>3776810.9543317598</v>
      </c>
      <c r="M217">
        <v>10313.7955915241</v>
      </c>
      <c r="N217">
        <v>4.5648165877874398E-5</v>
      </c>
      <c r="O217">
        <v>4.0460963626743201E-5</v>
      </c>
      <c r="P217" t="s">
        <v>257</v>
      </c>
      <c r="Q217" t="s">
        <v>252</v>
      </c>
    </row>
    <row r="218" spans="1:17" x14ac:dyDescent="0.35">
      <c r="A218" t="s">
        <v>269</v>
      </c>
      <c r="B218" t="s">
        <v>255</v>
      </c>
      <c r="C218" t="s">
        <v>256</v>
      </c>
      <c r="D218">
        <v>2.0539225003577899</v>
      </c>
      <c r="E218">
        <v>2070</v>
      </c>
      <c r="F218">
        <v>12805651.383799801</v>
      </c>
      <c r="G218">
        <v>33597.886308454603</v>
      </c>
      <c r="H218">
        <v>559.81389822569599</v>
      </c>
      <c r="I218">
        <v>1.27794731571207</v>
      </c>
      <c r="J218">
        <v>2586264.0391100999</v>
      </c>
      <c r="K218">
        <v>6606.9040431324802</v>
      </c>
      <c r="L218">
        <v>3834665.6508603999</v>
      </c>
      <c r="M218">
        <v>10196.717177353999</v>
      </c>
      <c r="N218">
        <v>4.3716159486732997E-5</v>
      </c>
      <c r="O218">
        <v>3.8036539084022403E-5</v>
      </c>
      <c r="P218" t="s">
        <v>257</v>
      </c>
      <c r="Q218" t="s">
        <v>252</v>
      </c>
    </row>
    <row r="219" spans="1:17" x14ac:dyDescent="0.35">
      <c r="A219" t="s">
        <v>269</v>
      </c>
      <c r="B219" t="s">
        <v>255</v>
      </c>
      <c r="C219" t="s">
        <v>256</v>
      </c>
      <c r="D219">
        <v>2.15113208653396</v>
      </c>
      <c r="E219">
        <v>2075</v>
      </c>
      <c r="F219">
        <v>13066899.6800211</v>
      </c>
      <c r="G219">
        <v>34275.396065169603</v>
      </c>
      <c r="H219">
        <v>564.41175855945403</v>
      </c>
      <c r="I219">
        <v>1.2785238343421399</v>
      </c>
      <c r="J219">
        <v>2450149.6211867402</v>
      </c>
      <c r="K219">
        <v>6024.40029928678</v>
      </c>
      <c r="L219">
        <v>3914897.0230768998</v>
      </c>
      <c r="M219">
        <v>10195.9099331248</v>
      </c>
      <c r="N219">
        <v>4.31940071769603E-5</v>
      </c>
      <c r="O219">
        <v>3.7301504318468497E-5</v>
      </c>
      <c r="P219" t="s">
        <v>257</v>
      </c>
      <c r="Q219" t="s">
        <v>252</v>
      </c>
    </row>
    <row r="220" spans="1:17" x14ac:dyDescent="0.35">
      <c r="A220" t="s">
        <v>269</v>
      </c>
      <c r="B220" t="s">
        <v>255</v>
      </c>
      <c r="C220" t="s">
        <v>256</v>
      </c>
      <c r="D220">
        <v>2.2802661727774698</v>
      </c>
      <c r="E220">
        <v>2080</v>
      </c>
      <c r="F220">
        <v>13300492.1481304</v>
      </c>
      <c r="G220">
        <v>34880.988174056001</v>
      </c>
      <c r="H220">
        <v>564.58598424916295</v>
      </c>
      <c r="I220">
        <v>1.2623875973476999</v>
      </c>
      <c r="J220">
        <v>2251786.0969949202</v>
      </c>
      <c r="K220">
        <v>5108.7606673033297</v>
      </c>
      <c r="L220">
        <v>3995041.3352300199</v>
      </c>
      <c r="M220">
        <v>10087.4680558445</v>
      </c>
      <c r="N220">
        <v>4.2448503255462298E-5</v>
      </c>
      <c r="O220">
        <v>3.6191279646333101E-5</v>
      </c>
      <c r="P220" t="s">
        <v>257</v>
      </c>
      <c r="Q220" t="s">
        <v>252</v>
      </c>
    </row>
    <row r="221" spans="1:17" x14ac:dyDescent="0.35">
      <c r="A221" t="s">
        <v>269</v>
      </c>
      <c r="B221" t="s">
        <v>255</v>
      </c>
      <c r="C221" t="s">
        <v>256</v>
      </c>
      <c r="D221">
        <v>2.4085830961071801</v>
      </c>
      <c r="E221">
        <v>2085</v>
      </c>
      <c r="F221">
        <v>13571871.7000059</v>
      </c>
      <c r="G221">
        <v>35586.605568239102</v>
      </c>
      <c r="H221">
        <v>565.95750313116605</v>
      </c>
      <c r="I221">
        <v>1.24852746736852</v>
      </c>
      <c r="J221">
        <v>2183281.8541636001</v>
      </c>
      <c r="K221">
        <v>5066.6619774946003</v>
      </c>
      <c r="L221">
        <v>4058560.6862015701</v>
      </c>
      <c r="M221">
        <v>9574.7447586661401</v>
      </c>
      <c r="N221">
        <v>4.1700770213655899E-5</v>
      </c>
      <c r="O221">
        <v>3.5084196636130499E-5</v>
      </c>
      <c r="P221" t="s">
        <v>257</v>
      </c>
      <c r="Q221" t="s">
        <v>252</v>
      </c>
    </row>
    <row r="222" spans="1:17" x14ac:dyDescent="0.35">
      <c r="A222" t="s">
        <v>269</v>
      </c>
      <c r="B222" t="s">
        <v>255</v>
      </c>
      <c r="C222" t="s">
        <v>256</v>
      </c>
      <c r="D222">
        <v>2.5200464505927802</v>
      </c>
      <c r="E222">
        <v>2090</v>
      </c>
      <c r="F222">
        <v>13878135.375133799</v>
      </c>
      <c r="G222">
        <v>36388.459219646902</v>
      </c>
      <c r="H222">
        <v>577.03153100746999</v>
      </c>
      <c r="I222">
        <v>1.2572807057598001</v>
      </c>
      <c r="J222">
        <v>2159102.7238333402</v>
      </c>
      <c r="K222">
        <v>5076.6097136682802</v>
      </c>
      <c r="L222">
        <v>4170023.8194295801</v>
      </c>
      <c r="M222">
        <v>9605.6740271445196</v>
      </c>
      <c r="N222">
        <v>4.1578462481448998E-5</v>
      </c>
      <c r="O222">
        <v>3.4551633477269198E-5</v>
      </c>
      <c r="P222" t="s">
        <v>257</v>
      </c>
      <c r="Q222" t="s">
        <v>252</v>
      </c>
    </row>
    <row r="223" spans="1:17" x14ac:dyDescent="0.35">
      <c r="A223" t="s">
        <v>269</v>
      </c>
      <c r="B223" t="s">
        <v>258</v>
      </c>
      <c r="C223" t="s">
        <v>256</v>
      </c>
      <c r="D223">
        <v>0.42862795654826502</v>
      </c>
      <c r="E223">
        <v>2010</v>
      </c>
      <c r="F223">
        <v>9828706.5069862194</v>
      </c>
      <c r="G223">
        <v>589743.46234062198</v>
      </c>
      <c r="H223">
        <v>276.22578334996302</v>
      </c>
      <c r="I223">
        <v>16.885696866019799</v>
      </c>
      <c r="J223">
        <v>4606747.7944555301</v>
      </c>
      <c r="K223">
        <v>347014.60316629498</v>
      </c>
      <c r="L223">
        <v>2789894.0491445102</v>
      </c>
      <c r="M223">
        <v>130968.891674545</v>
      </c>
      <c r="N223">
        <v>2.8103981246527501E-5</v>
      </c>
      <c r="O223">
        <v>2.8632274784365498E-5</v>
      </c>
      <c r="P223" t="s">
        <v>257</v>
      </c>
      <c r="Q223" t="s">
        <v>252</v>
      </c>
    </row>
    <row r="224" spans="1:17" x14ac:dyDescent="0.35">
      <c r="A224" t="s">
        <v>269</v>
      </c>
      <c r="B224" t="s">
        <v>258</v>
      </c>
      <c r="C224" t="s">
        <v>256</v>
      </c>
      <c r="D224">
        <v>0.61285996481710903</v>
      </c>
      <c r="E224">
        <v>2015</v>
      </c>
      <c r="F224">
        <v>10075748.147998899</v>
      </c>
      <c r="G224">
        <v>613777.92820907501</v>
      </c>
      <c r="H224">
        <v>406.04498024642101</v>
      </c>
      <c r="I224">
        <v>25.164305511439299</v>
      </c>
      <c r="J224">
        <v>4753439.9983006902</v>
      </c>
      <c r="K224">
        <v>363067.616432512</v>
      </c>
      <c r="L224">
        <v>2877457.8943165499</v>
      </c>
      <c r="M224">
        <v>136593.41257102299</v>
      </c>
      <c r="N224">
        <v>4.0299238754500201E-5</v>
      </c>
      <c r="O224">
        <v>4.09990394813732E-5</v>
      </c>
      <c r="P224" t="s">
        <v>257</v>
      </c>
      <c r="Q224" t="s">
        <v>252</v>
      </c>
    </row>
    <row r="225" spans="1:17" x14ac:dyDescent="0.35">
      <c r="A225" t="s">
        <v>269</v>
      </c>
      <c r="B225" t="s">
        <v>258</v>
      </c>
      <c r="C225" t="s">
        <v>256</v>
      </c>
      <c r="D225">
        <v>0.76234411994100504</v>
      </c>
      <c r="E225">
        <v>2020</v>
      </c>
      <c r="F225">
        <v>10286939.8935501</v>
      </c>
      <c r="G225">
        <v>635484.19901405496</v>
      </c>
      <c r="H225">
        <v>517.09673971306802</v>
      </c>
      <c r="I225">
        <v>32.451722468625299</v>
      </c>
      <c r="J225">
        <v>4881841.3146878397</v>
      </c>
      <c r="K225">
        <v>377623.72916608898</v>
      </c>
      <c r="L225">
        <v>2953661.3095026999</v>
      </c>
      <c r="M225">
        <v>141668.099098885</v>
      </c>
      <c r="N225">
        <v>5.0267304471885202E-5</v>
      </c>
      <c r="O225">
        <v>5.1066135899167403E-5</v>
      </c>
      <c r="P225" t="s">
        <v>257</v>
      </c>
      <c r="Q225" t="s">
        <v>252</v>
      </c>
    </row>
    <row r="226" spans="1:17" x14ac:dyDescent="0.35">
      <c r="A226" t="s">
        <v>269</v>
      </c>
      <c r="B226" t="s">
        <v>258</v>
      </c>
      <c r="C226" t="s">
        <v>256</v>
      </c>
      <c r="D226">
        <v>0.91377128405771901</v>
      </c>
      <c r="E226">
        <v>2025</v>
      </c>
      <c r="F226">
        <v>10575997.182651499</v>
      </c>
      <c r="G226">
        <v>661713.87633925199</v>
      </c>
      <c r="H226">
        <v>638.97207659112598</v>
      </c>
      <c r="I226">
        <v>40.556137077303198</v>
      </c>
      <c r="J226">
        <v>5047008.7407797696</v>
      </c>
      <c r="K226">
        <v>394908.978553808</v>
      </c>
      <c r="L226">
        <v>3051972.2740368498</v>
      </c>
      <c r="M226">
        <v>147757.608746793</v>
      </c>
      <c r="N226">
        <v>6.0417194289657599E-5</v>
      </c>
      <c r="O226">
        <v>6.1289536954655803E-5</v>
      </c>
      <c r="P226" t="s">
        <v>257</v>
      </c>
      <c r="Q226" t="s">
        <v>252</v>
      </c>
    </row>
    <row r="227" spans="1:17" x14ac:dyDescent="0.35">
      <c r="A227" t="s">
        <v>269</v>
      </c>
      <c r="B227" t="s">
        <v>258</v>
      </c>
      <c r="C227" t="s">
        <v>256</v>
      </c>
      <c r="D227">
        <v>0.96559376426806398</v>
      </c>
      <c r="E227">
        <v>2030</v>
      </c>
      <c r="F227">
        <v>10890971.171206901</v>
      </c>
      <c r="G227">
        <v>690819.17948731803</v>
      </c>
      <c r="H227">
        <v>697.52212157560996</v>
      </c>
      <c r="I227">
        <v>44.8093781691462</v>
      </c>
      <c r="J227">
        <v>5229094.8441608297</v>
      </c>
      <c r="K227">
        <v>414232.24048710399</v>
      </c>
      <c r="L227">
        <v>3159805.3447697698</v>
      </c>
      <c r="M227">
        <v>154539.51975875199</v>
      </c>
      <c r="N227">
        <v>6.4045906522981898E-5</v>
      </c>
      <c r="O227">
        <v>6.48641200182093E-5</v>
      </c>
      <c r="P227" t="s">
        <v>257</v>
      </c>
      <c r="Q227" t="s">
        <v>252</v>
      </c>
    </row>
    <row r="228" spans="1:17" x14ac:dyDescent="0.35">
      <c r="A228" t="s">
        <v>269</v>
      </c>
      <c r="B228" t="s">
        <v>258</v>
      </c>
      <c r="C228" t="s">
        <v>256</v>
      </c>
      <c r="D228">
        <v>1.08500668135844</v>
      </c>
      <c r="E228">
        <v>2035</v>
      </c>
      <c r="F228">
        <v>11118494.408371201</v>
      </c>
      <c r="G228">
        <v>715841.95736745803</v>
      </c>
      <c r="H228">
        <v>711.628521437583</v>
      </c>
      <c r="I228">
        <v>46.309882283362199</v>
      </c>
      <c r="J228">
        <v>4852346.3087632498</v>
      </c>
      <c r="K228">
        <v>378886.47020412999</v>
      </c>
      <c r="L228">
        <v>3259197.3114398802</v>
      </c>
      <c r="M228">
        <v>158497.58761765499</v>
      </c>
      <c r="N228">
        <v>6.4004036454953306E-5</v>
      </c>
      <c r="O228">
        <v>6.4692886197491106E-5</v>
      </c>
      <c r="P228" t="s">
        <v>257</v>
      </c>
      <c r="Q228" t="s">
        <v>252</v>
      </c>
    </row>
    <row r="229" spans="1:17" x14ac:dyDescent="0.35">
      <c r="A229" t="s">
        <v>269</v>
      </c>
      <c r="B229" t="s">
        <v>258</v>
      </c>
      <c r="C229" t="s">
        <v>256</v>
      </c>
      <c r="D229">
        <v>1.2292198413270401</v>
      </c>
      <c r="E229">
        <v>2040</v>
      </c>
      <c r="F229">
        <v>11144653.692084599</v>
      </c>
      <c r="G229">
        <v>728043.61148695298</v>
      </c>
      <c r="H229">
        <v>667.52728516472598</v>
      </c>
      <c r="I229">
        <v>43.958737484702901</v>
      </c>
      <c r="J229">
        <v>4117596.6726526902</v>
      </c>
      <c r="K229">
        <v>246129.74443187899</v>
      </c>
      <c r="L229">
        <v>3300855.8438919201</v>
      </c>
      <c r="M229">
        <v>155321.841120964</v>
      </c>
      <c r="N229">
        <v>5.9896637760833101E-5</v>
      </c>
      <c r="O229">
        <v>6.0379264086833699E-5</v>
      </c>
      <c r="P229" t="s">
        <v>257</v>
      </c>
      <c r="Q229" t="s">
        <v>252</v>
      </c>
    </row>
    <row r="230" spans="1:17" x14ac:dyDescent="0.35">
      <c r="A230" t="s">
        <v>269</v>
      </c>
      <c r="B230" t="s">
        <v>258</v>
      </c>
      <c r="C230" t="s">
        <v>256</v>
      </c>
      <c r="D230">
        <v>1.35085724597845</v>
      </c>
      <c r="E230">
        <v>2045</v>
      </c>
      <c r="F230">
        <v>11238351.394117201</v>
      </c>
      <c r="G230">
        <v>744224.19036941801</v>
      </c>
      <c r="H230">
        <v>634.43793773616505</v>
      </c>
      <c r="I230">
        <v>42.216698484913302</v>
      </c>
      <c r="J230">
        <v>3756504.2707807198</v>
      </c>
      <c r="K230">
        <v>195195.828920595</v>
      </c>
      <c r="L230">
        <v>3398775.4940450201</v>
      </c>
      <c r="M230">
        <v>160094.870562647</v>
      </c>
      <c r="N230">
        <v>5.6452936510622802E-5</v>
      </c>
      <c r="O230">
        <v>5.6725781063308103E-5</v>
      </c>
      <c r="P230" t="s">
        <v>257</v>
      </c>
      <c r="Q230" t="s">
        <v>252</v>
      </c>
    </row>
    <row r="231" spans="1:17" x14ac:dyDescent="0.35">
      <c r="A231" t="s">
        <v>269</v>
      </c>
      <c r="B231" t="s">
        <v>258</v>
      </c>
      <c r="C231" t="s">
        <v>256</v>
      </c>
      <c r="D231">
        <v>1.53164784556419</v>
      </c>
      <c r="E231">
        <v>2050</v>
      </c>
      <c r="F231">
        <v>11354932.588284399</v>
      </c>
      <c r="G231">
        <v>761305.16784703406</v>
      </c>
      <c r="H231">
        <v>586.00887824296103</v>
      </c>
      <c r="I231">
        <v>39.295405643040603</v>
      </c>
      <c r="J231">
        <v>3297208.7715976499</v>
      </c>
      <c r="K231">
        <v>140516.89638201901</v>
      </c>
      <c r="L231">
        <v>3444304.6162725398</v>
      </c>
      <c r="M231">
        <v>154860.40150370201</v>
      </c>
      <c r="N231">
        <v>5.1608309753206501E-5</v>
      </c>
      <c r="O231">
        <v>5.16158398795161E-5</v>
      </c>
      <c r="P231" t="s">
        <v>257</v>
      </c>
      <c r="Q231" t="s">
        <v>252</v>
      </c>
    </row>
    <row r="232" spans="1:17" x14ac:dyDescent="0.35">
      <c r="A232" t="s">
        <v>269</v>
      </c>
      <c r="B232" t="s">
        <v>258</v>
      </c>
      <c r="C232" t="s">
        <v>256</v>
      </c>
      <c r="D232">
        <v>1.64170092024739</v>
      </c>
      <c r="E232">
        <v>2055</v>
      </c>
      <c r="F232">
        <v>11487579.1007996</v>
      </c>
      <c r="G232">
        <v>778955.57669703604</v>
      </c>
      <c r="H232">
        <v>573.00469507120204</v>
      </c>
      <c r="I232">
        <v>38.666173207913197</v>
      </c>
      <c r="J232">
        <v>3171688.1181900701</v>
      </c>
      <c r="K232">
        <v>123974.31697015</v>
      </c>
      <c r="L232">
        <v>3509134.1749986298</v>
      </c>
      <c r="M232">
        <v>155668.645111216</v>
      </c>
      <c r="N232">
        <v>4.9880369923312702E-5</v>
      </c>
      <c r="O232">
        <v>4.9638483072253397E-5</v>
      </c>
      <c r="P232" t="s">
        <v>257</v>
      </c>
      <c r="Q232" t="s">
        <v>252</v>
      </c>
    </row>
    <row r="233" spans="1:17" x14ac:dyDescent="0.35">
      <c r="A233" t="s">
        <v>269</v>
      </c>
      <c r="B233" t="s">
        <v>258</v>
      </c>
      <c r="C233" t="s">
        <v>256</v>
      </c>
      <c r="D233">
        <v>1.79717289473674</v>
      </c>
      <c r="E233">
        <v>2060</v>
      </c>
      <c r="F233">
        <v>11665411.983130701</v>
      </c>
      <c r="G233">
        <v>799382.69326902705</v>
      </c>
      <c r="H233">
        <v>552.36133417494705</v>
      </c>
      <c r="I233">
        <v>37.413925390123602</v>
      </c>
      <c r="J233">
        <v>2959771.7066647499</v>
      </c>
      <c r="K233">
        <v>104889.463967181</v>
      </c>
      <c r="L233">
        <v>3576370.2535203099</v>
      </c>
      <c r="M233">
        <v>151993.48928953899</v>
      </c>
      <c r="N233">
        <v>4.7350349475330597E-5</v>
      </c>
      <c r="O233">
        <v>4.6803521899031403E-5</v>
      </c>
      <c r="P233" t="s">
        <v>257</v>
      </c>
      <c r="Q233" t="s">
        <v>252</v>
      </c>
    </row>
    <row r="234" spans="1:17" x14ac:dyDescent="0.35">
      <c r="A234" t="s">
        <v>269</v>
      </c>
      <c r="B234" t="s">
        <v>258</v>
      </c>
      <c r="C234" t="s">
        <v>256</v>
      </c>
      <c r="D234">
        <v>1.90209664848524</v>
      </c>
      <c r="E234">
        <v>2065</v>
      </c>
      <c r="F234">
        <v>11805425.053522101</v>
      </c>
      <c r="G234">
        <v>816999.56550751301</v>
      </c>
      <c r="H234">
        <v>539.35224508695899</v>
      </c>
      <c r="I234">
        <v>36.666907061953701</v>
      </c>
      <c r="J234">
        <v>2801593.1314866701</v>
      </c>
      <c r="K234">
        <v>95520.376707564094</v>
      </c>
      <c r="L234">
        <v>3634784.61531612</v>
      </c>
      <c r="M234">
        <v>152340.13460716099</v>
      </c>
      <c r="N234">
        <v>4.5686812854404299E-5</v>
      </c>
      <c r="O234">
        <v>4.4879959072164902E-5</v>
      </c>
      <c r="P234" t="s">
        <v>257</v>
      </c>
      <c r="Q234" t="s">
        <v>252</v>
      </c>
    </row>
    <row r="235" spans="1:17" x14ac:dyDescent="0.35">
      <c r="A235" t="s">
        <v>269</v>
      </c>
      <c r="B235" t="s">
        <v>258</v>
      </c>
      <c r="C235" t="s">
        <v>256</v>
      </c>
      <c r="D235">
        <v>2.0539225003577899</v>
      </c>
      <c r="E235">
        <v>2070</v>
      </c>
      <c r="F235">
        <v>12001014.140784901</v>
      </c>
      <c r="G235">
        <v>838235.12932336202</v>
      </c>
      <c r="H235">
        <v>525.36280591893797</v>
      </c>
      <c r="I235">
        <v>35.7290396224696</v>
      </c>
      <c r="J235">
        <v>2510186.6060400601</v>
      </c>
      <c r="K235">
        <v>82684.337113168702</v>
      </c>
      <c r="L235">
        <v>3691617.1846896098</v>
      </c>
      <c r="M235">
        <v>153245.183348138</v>
      </c>
      <c r="N235">
        <v>4.3776534195849003E-5</v>
      </c>
      <c r="O235">
        <v>4.2624125824111801E-5</v>
      </c>
      <c r="P235" t="s">
        <v>257</v>
      </c>
      <c r="Q235" t="s">
        <v>252</v>
      </c>
    </row>
    <row r="236" spans="1:17" x14ac:dyDescent="0.35">
      <c r="A236" t="s">
        <v>269</v>
      </c>
      <c r="B236" t="s">
        <v>258</v>
      </c>
      <c r="C236" t="s">
        <v>256</v>
      </c>
      <c r="D236">
        <v>2.15113208653396</v>
      </c>
      <c r="E236">
        <v>2075</v>
      </c>
      <c r="F236">
        <v>12238893.5633747</v>
      </c>
      <c r="G236">
        <v>862281.51271163195</v>
      </c>
      <c r="H236">
        <v>529.63665523802501</v>
      </c>
      <c r="I236">
        <v>36.0536271557717</v>
      </c>
      <c r="J236">
        <v>2376696.71513701</v>
      </c>
      <c r="K236">
        <v>79477.306349012593</v>
      </c>
      <c r="L236">
        <v>3769117.69855688</v>
      </c>
      <c r="M236">
        <v>155975.23445315301</v>
      </c>
      <c r="N236">
        <v>4.32748804044657E-5</v>
      </c>
      <c r="O236">
        <v>4.1811898578682603E-5</v>
      </c>
      <c r="P236" t="s">
        <v>257</v>
      </c>
      <c r="Q236" t="s">
        <v>252</v>
      </c>
    </row>
    <row r="237" spans="1:17" x14ac:dyDescent="0.35">
      <c r="A237" t="s">
        <v>269</v>
      </c>
      <c r="B237" t="s">
        <v>258</v>
      </c>
      <c r="C237" t="s">
        <v>256</v>
      </c>
      <c r="D237">
        <v>2.2802661727774698</v>
      </c>
      <c r="E237">
        <v>2080</v>
      </c>
      <c r="F237">
        <v>12450968.435407599</v>
      </c>
      <c r="G237">
        <v>884404.70089677803</v>
      </c>
      <c r="H237">
        <v>529.83708557974603</v>
      </c>
      <c r="I237">
        <v>36.0112862667646</v>
      </c>
      <c r="J237">
        <v>2181028.2617504802</v>
      </c>
      <c r="K237">
        <v>75866.595911749406</v>
      </c>
      <c r="L237">
        <v>3848177.0943057002</v>
      </c>
      <c r="M237">
        <v>156951.70898016699</v>
      </c>
      <c r="N237">
        <v>4.2553885533354399E-5</v>
      </c>
      <c r="O237">
        <v>4.0718108158232898E-5</v>
      </c>
      <c r="P237" t="s">
        <v>257</v>
      </c>
      <c r="Q237" t="s">
        <v>252</v>
      </c>
    </row>
    <row r="238" spans="1:17" x14ac:dyDescent="0.35">
      <c r="A238" t="s">
        <v>269</v>
      </c>
      <c r="B238" t="s">
        <v>258</v>
      </c>
      <c r="C238" t="s">
        <v>256</v>
      </c>
      <c r="D238">
        <v>2.4085830961071801</v>
      </c>
      <c r="E238">
        <v>2085</v>
      </c>
      <c r="F238">
        <v>12698411.519688301</v>
      </c>
      <c r="G238">
        <v>909046.78588585195</v>
      </c>
      <c r="H238">
        <v>531.19391726225399</v>
      </c>
      <c r="I238">
        <v>36.012113336280898</v>
      </c>
      <c r="J238">
        <v>2112678.2775836098</v>
      </c>
      <c r="K238">
        <v>75670.238557480101</v>
      </c>
      <c r="L238">
        <v>3906973.4650944201</v>
      </c>
      <c r="M238">
        <v>161161.96586581701</v>
      </c>
      <c r="N238">
        <v>4.1831524867394799E-5</v>
      </c>
      <c r="O238">
        <v>3.9615247416762601E-5</v>
      </c>
      <c r="P238" t="s">
        <v>257</v>
      </c>
      <c r="Q238" t="s">
        <v>252</v>
      </c>
    </row>
    <row r="239" spans="1:17" x14ac:dyDescent="0.35">
      <c r="A239" t="s">
        <v>269</v>
      </c>
      <c r="B239" t="s">
        <v>258</v>
      </c>
      <c r="C239" t="s">
        <v>256</v>
      </c>
      <c r="D239">
        <v>2.5200464505927802</v>
      </c>
      <c r="E239">
        <v>2090</v>
      </c>
      <c r="F239">
        <v>12983646.9700127</v>
      </c>
      <c r="G239">
        <v>930876.86434075097</v>
      </c>
      <c r="H239">
        <v>541.70989121421599</v>
      </c>
      <c r="I239">
        <v>36.578920499013599</v>
      </c>
      <c r="J239">
        <v>2087686.1251357601</v>
      </c>
      <c r="K239">
        <v>76493.208411256899</v>
      </c>
      <c r="L239">
        <v>4013820.7125394498</v>
      </c>
      <c r="M239">
        <v>165808.78091727299</v>
      </c>
      <c r="N239">
        <v>4.1722475392727603E-5</v>
      </c>
      <c r="O239">
        <v>3.9295122588441198E-5</v>
      </c>
      <c r="P239" t="s">
        <v>257</v>
      </c>
      <c r="Q239" t="s">
        <v>252</v>
      </c>
    </row>
    <row r="240" spans="1:17" x14ac:dyDescent="0.35">
      <c r="A240" t="s">
        <v>269</v>
      </c>
      <c r="B240" t="s">
        <v>259</v>
      </c>
      <c r="C240" t="s">
        <v>256</v>
      </c>
      <c r="D240">
        <v>0.42862795654826502</v>
      </c>
      <c r="E240">
        <v>2010</v>
      </c>
      <c r="F240">
        <v>9244536.4373842292</v>
      </c>
      <c r="G240">
        <v>1173913.5319426099</v>
      </c>
      <c r="H240">
        <v>240.86546415408199</v>
      </c>
      <c r="I240">
        <v>52.246016061901102</v>
      </c>
      <c r="J240">
        <v>3989789.62379055</v>
      </c>
      <c r="K240">
        <v>963972.773831281</v>
      </c>
      <c r="L240">
        <v>2093319.2037079299</v>
      </c>
      <c r="M240">
        <v>827543.73711112002</v>
      </c>
      <c r="N240">
        <v>2.60548991055993E-5</v>
      </c>
      <c r="O240">
        <v>4.4505847015361903E-5</v>
      </c>
      <c r="P240" t="s">
        <v>257</v>
      </c>
      <c r="Q240" t="s">
        <v>252</v>
      </c>
    </row>
    <row r="241" spans="1:17" x14ac:dyDescent="0.35">
      <c r="A241" t="s">
        <v>269</v>
      </c>
      <c r="B241" t="s">
        <v>259</v>
      </c>
      <c r="C241" t="s">
        <v>256</v>
      </c>
      <c r="D241">
        <v>0.61285996481710903</v>
      </c>
      <c r="E241">
        <v>2015</v>
      </c>
      <c r="F241">
        <v>9473683.2654852495</v>
      </c>
      <c r="G241">
        <v>1215842.8107227201</v>
      </c>
      <c r="H241">
        <v>353.78881245308798</v>
      </c>
      <c r="I241">
        <v>77.420473304772003</v>
      </c>
      <c r="J241">
        <v>4115916.78797242</v>
      </c>
      <c r="K241">
        <v>1000590.8267607799</v>
      </c>
      <c r="L241">
        <v>2154062.6216103798</v>
      </c>
      <c r="M241">
        <v>859988.68527719297</v>
      </c>
      <c r="N241">
        <v>3.7344378373089601E-5</v>
      </c>
      <c r="O241">
        <v>6.3676383675576896E-5</v>
      </c>
      <c r="P241" t="s">
        <v>257</v>
      </c>
      <c r="Q241" t="s">
        <v>252</v>
      </c>
    </row>
    <row r="242" spans="1:17" x14ac:dyDescent="0.35">
      <c r="A242" t="s">
        <v>269</v>
      </c>
      <c r="B242" t="s">
        <v>259</v>
      </c>
      <c r="C242" t="s">
        <v>256</v>
      </c>
      <c r="D242">
        <v>0.76234411994100504</v>
      </c>
      <c r="E242">
        <v>2020</v>
      </c>
      <c r="F242">
        <v>9669564.9917555097</v>
      </c>
      <c r="G242">
        <v>1252859.1008086901</v>
      </c>
      <c r="H242">
        <v>450.25153564190498</v>
      </c>
      <c r="I242">
        <v>99.296926539787606</v>
      </c>
      <c r="J242">
        <v>4226440.7168162502</v>
      </c>
      <c r="K242">
        <v>1033024.32703768</v>
      </c>
      <c r="L242">
        <v>2206573.1942276401</v>
      </c>
      <c r="M242">
        <v>888756.214373942</v>
      </c>
      <c r="N242">
        <v>4.6563783999156097E-5</v>
      </c>
      <c r="O242">
        <v>7.9256259922359896E-5</v>
      </c>
      <c r="P242" t="s">
        <v>257</v>
      </c>
      <c r="Q242" t="s">
        <v>252</v>
      </c>
    </row>
    <row r="243" spans="1:17" x14ac:dyDescent="0.35">
      <c r="A243" t="s">
        <v>269</v>
      </c>
      <c r="B243" t="s">
        <v>259</v>
      </c>
      <c r="C243" t="s">
        <v>256</v>
      </c>
      <c r="D243">
        <v>0.91377128405771901</v>
      </c>
      <c r="E243">
        <v>2025</v>
      </c>
      <c r="F243">
        <v>9939212.3354091607</v>
      </c>
      <c r="G243">
        <v>1298498.72358158</v>
      </c>
      <c r="H243">
        <v>556.09042675379897</v>
      </c>
      <c r="I243">
        <v>123.437786914631</v>
      </c>
      <c r="J243">
        <v>4369329.4405571399</v>
      </c>
      <c r="K243">
        <v>1072588.2787764401</v>
      </c>
      <c r="L243">
        <v>2276103.03847832</v>
      </c>
      <c r="M243">
        <v>923626.84430532099</v>
      </c>
      <c r="N243">
        <v>5.5949144458126399E-5</v>
      </c>
      <c r="O243">
        <v>9.5061923953346995E-5</v>
      </c>
      <c r="P243" t="s">
        <v>257</v>
      </c>
      <c r="Q243" t="s">
        <v>252</v>
      </c>
    </row>
    <row r="244" spans="1:17" x14ac:dyDescent="0.35">
      <c r="A244" t="s">
        <v>269</v>
      </c>
      <c r="B244" t="s">
        <v>259</v>
      </c>
      <c r="C244" t="s">
        <v>256</v>
      </c>
      <c r="D244">
        <v>0.96559376426806398</v>
      </c>
      <c r="E244">
        <v>2030</v>
      </c>
      <c r="F244">
        <v>10233147.764315199</v>
      </c>
      <c r="G244">
        <v>1348642.58637904</v>
      </c>
      <c r="H244">
        <v>606.733819583882</v>
      </c>
      <c r="I244">
        <v>135.59768016087401</v>
      </c>
      <c r="J244">
        <v>4526981.4684522497</v>
      </c>
      <c r="K244">
        <v>1116345.6161956899</v>
      </c>
      <c r="L244">
        <v>2352115.7230491298</v>
      </c>
      <c r="M244">
        <v>962229.14147939696</v>
      </c>
      <c r="N244">
        <v>5.9291024966889401E-5</v>
      </c>
      <c r="O244">
        <v>1.00543822010648E-4</v>
      </c>
      <c r="P244" t="s">
        <v>257</v>
      </c>
      <c r="Q244" t="s">
        <v>252</v>
      </c>
    </row>
    <row r="245" spans="1:17" x14ac:dyDescent="0.35">
      <c r="A245" t="s">
        <v>269</v>
      </c>
      <c r="B245" t="s">
        <v>259</v>
      </c>
      <c r="C245" t="s">
        <v>256</v>
      </c>
      <c r="D245">
        <v>1.08500668135844</v>
      </c>
      <c r="E245">
        <v>2035</v>
      </c>
      <c r="F245">
        <v>10444868.070370199</v>
      </c>
      <c r="G245">
        <v>1389468.29536845</v>
      </c>
      <c r="H245">
        <v>617.57568864579196</v>
      </c>
      <c r="I245">
        <v>140.362715075154</v>
      </c>
      <c r="J245">
        <v>4099209.00133764</v>
      </c>
      <c r="K245">
        <v>1132023.7776297401</v>
      </c>
      <c r="L245">
        <v>2418774.4661201802</v>
      </c>
      <c r="M245">
        <v>998920.43293734896</v>
      </c>
      <c r="N245">
        <v>5.9127189016175302E-5</v>
      </c>
      <c r="O245">
        <v>1.0101901248342899E-4</v>
      </c>
      <c r="P245" t="s">
        <v>257</v>
      </c>
      <c r="Q245" t="s">
        <v>252</v>
      </c>
    </row>
    <row r="246" spans="1:17" x14ac:dyDescent="0.35">
      <c r="A246" t="s">
        <v>269</v>
      </c>
      <c r="B246" t="s">
        <v>259</v>
      </c>
      <c r="C246" t="s">
        <v>256</v>
      </c>
      <c r="D246">
        <v>1.2292198413270401</v>
      </c>
      <c r="E246">
        <v>2040</v>
      </c>
      <c r="F246">
        <v>10467749.342203099</v>
      </c>
      <c r="G246">
        <v>1404947.96136848</v>
      </c>
      <c r="H246">
        <v>577.11051785983898</v>
      </c>
      <c r="I246">
        <v>134.375504789589</v>
      </c>
      <c r="J246">
        <v>3264907.4659401299</v>
      </c>
      <c r="K246">
        <v>1098818.9511444501</v>
      </c>
      <c r="L246">
        <v>2439865.2977101598</v>
      </c>
      <c r="M246">
        <v>1016312.38730272</v>
      </c>
      <c r="N246">
        <v>5.51322446682103E-5</v>
      </c>
      <c r="O246">
        <v>9.5644471172228601E-5</v>
      </c>
      <c r="P246" t="s">
        <v>257</v>
      </c>
      <c r="Q246" t="s">
        <v>252</v>
      </c>
    </row>
    <row r="247" spans="1:17" x14ac:dyDescent="0.35">
      <c r="A247" t="s">
        <v>269</v>
      </c>
      <c r="B247" t="s">
        <v>259</v>
      </c>
      <c r="C247" t="s">
        <v>256</v>
      </c>
      <c r="D247">
        <v>1.35085724597845</v>
      </c>
      <c r="E247">
        <v>2045</v>
      </c>
      <c r="F247">
        <v>10554571.253123499</v>
      </c>
      <c r="G247">
        <v>1428004.3313631101</v>
      </c>
      <c r="H247">
        <v>546.57547857892496</v>
      </c>
      <c r="I247">
        <v>130.079157642154</v>
      </c>
      <c r="J247">
        <v>2873888.3384762201</v>
      </c>
      <c r="K247">
        <v>1077811.7612250899</v>
      </c>
      <c r="L247">
        <v>2522371.6715474799</v>
      </c>
      <c r="M247">
        <v>1036498.6930601801</v>
      </c>
      <c r="N247">
        <v>5.1785663810566898E-5</v>
      </c>
      <c r="O247">
        <v>9.1091570792355898E-5</v>
      </c>
      <c r="P247" t="s">
        <v>257</v>
      </c>
      <c r="Q247" t="s">
        <v>252</v>
      </c>
    </row>
    <row r="248" spans="1:17" x14ac:dyDescent="0.35">
      <c r="A248" t="s">
        <v>269</v>
      </c>
      <c r="B248" t="s">
        <v>259</v>
      </c>
      <c r="C248" t="s">
        <v>256</v>
      </c>
      <c r="D248">
        <v>1.53164784556419</v>
      </c>
      <c r="E248">
        <v>2050</v>
      </c>
      <c r="F248">
        <v>10663319.6493145</v>
      </c>
      <c r="G248">
        <v>1452918.10681696</v>
      </c>
      <c r="H248">
        <v>502.10587960355798</v>
      </c>
      <c r="I248">
        <v>123.198404282444</v>
      </c>
      <c r="J248">
        <v>2403151.1310463101</v>
      </c>
      <c r="K248">
        <v>1034574.53693335</v>
      </c>
      <c r="L248">
        <v>2545014.38576501</v>
      </c>
      <c r="M248">
        <v>1054150.6320112301</v>
      </c>
      <c r="N248">
        <v>4.7087201370338398E-5</v>
      </c>
      <c r="O248">
        <v>8.4793770347006006E-5</v>
      </c>
      <c r="P248" t="s">
        <v>257</v>
      </c>
      <c r="Q248" t="s">
        <v>252</v>
      </c>
    </row>
    <row r="249" spans="1:17" x14ac:dyDescent="0.35">
      <c r="A249" t="s">
        <v>269</v>
      </c>
      <c r="B249" t="s">
        <v>259</v>
      </c>
      <c r="C249" t="s">
        <v>256</v>
      </c>
      <c r="D249">
        <v>1.64170092024739</v>
      </c>
      <c r="E249">
        <v>2055</v>
      </c>
      <c r="F249">
        <v>10787439.9432196</v>
      </c>
      <c r="G249">
        <v>1479094.73427702</v>
      </c>
      <c r="H249">
        <v>489.55680001104201</v>
      </c>
      <c r="I249">
        <v>122.114068268072</v>
      </c>
      <c r="J249">
        <v>2270737.5035851202</v>
      </c>
      <c r="K249">
        <v>1024924.9315751001</v>
      </c>
      <c r="L249">
        <v>2590811.0432096901</v>
      </c>
      <c r="M249">
        <v>1073991.7769001599</v>
      </c>
      <c r="N249">
        <v>4.5382111287557999E-5</v>
      </c>
      <c r="O249">
        <v>8.2560004736790505E-5</v>
      </c>
      <c r="P249" t="s">
        <v>257</v>
      </c>
      <c r="Q249" t="s">
        <v>252</v>
      </c>
    </row>
    <row r="250" spans="1:17" x14ac:dyDescent="0.35">
      <c r="A250" t="s">
        <v>269</v>
      </c>
      <c r="B250" t="s">
        <v>259</v>
      </c>
      <c r="C250" t="s">
        <v>256</v>
      </c>
      <c r="D250">
        <v>1.79717289473674</v>
      </c>
      <c r="E250">
        <v>2060</v>
      </c>
      <c r="F250">
        <v>10954163.2320474</v>
      </c>
      <c r="G250">
        <v>1510631.4443522899</v>
      </c>
      <c r="H250">
        <v>469.899109072773</v>
      </c>
      <c r="I250">
        <v>119.876150492297</v>
      </c>
      <c r="J250">
        <v>2075846.6677448901</v>
      </c>
      <c r="K250">
        <v>988814.50288705004</v>
      </c>
      <c r="L250">
        <v>2641967.4756791899</v>
      </c>
      <c r="M250">
        <v>1086396.2671306599</v>
      </c>
      <c r="N250">
        <v>4.2896851098406098E-5</v>
      </c>
      <c r="O250">
        <v>7.9354994853623296E-5</v>
      </c>
      <c r="P250" t="s">
        <v>257</v>
      </c>
      <c r="Q250" t="s">
        <v>252</v>
      </c>
    </row>
    <row r="251" spans="1:17" x14ac:dyDescent="0.35">
      <c r="A251" t="s">
        <v>269</v>
      </c>
      <c r="B251" t="s">
        <v>259</v>
      </c>
      <c r="C251" t="s">
        <v>256</v>
      </c>
      <c r="D251">
        <v>1.90209664848524</v>
      </c>
      <c r="E251">
        <v>2065</v>
      </c>
      <c r="F251">
        <v>11085515.7243043</v>
      </c>
      <c r="G251">
        <v>1536908.8947253299</v>
      </c>
      <c r="H251">
        <v>457.41805581112197</v>
      </c>
      <c r="I251">
        <v>118.60109633779101</v>
      </c>
      <c r="J251">
        <v>1937113.16555054</v>
      </c>
      <c r="K251">
        <v>960000.34264369204</v>
      </c>
      <c r="L251">
        <v>2694140.3901455798</v>
      </c>
      <c r="M251">
        <v>1092984.3597776999</v>
      </c>
      <c r="N251">
        <v>4.1262677099294702E-5</v>
      </c>
      <c r="O251">
        <v>7.7168592585305496E-5</v>
      </c>
      <c r="P251" t="s">
        <v>257</v>
      </c>
      <c r="Q251" t="s">
        <v>252</v>
      </c>
    </row>
    <row r="252" spans="1:17" x14ac:dyDescent="0.35">
      <c r="A252" t="s">
        <v>269</v>
      </c>
      <c r="B252" t="s">
        <v>259</v>
      </c>
      <c r="C252" t="s">
        <v>256</v>
      </c>
      <c r="D252">
        <v>2.0539225003577899</v>
      </c>
      <c r="E252">
        <v>2070</v>
      </c>
      <c r="F252">
        <v>11269180.005074199</v>
      </c>
      <c r="G252">
        <v>1570069.26503403</v>
      </c>
      <c r="H252">
        <v>443.60665016537001</v>
      </c>
      <c r="I252">
        <v>117.485195376037</v>
      </c>
      <c r="J252">
        <v>1715225.0014637699</v>
      </c>
      <c r="K252">
        <v>877645.94168946706</v>
      </c>
      <c r="L252">
        <v>2753292.09868094</v>
      </c>
      <c r="M252">
        <v>1091570.26935681</v>
      </c>
      <c r="N252">
        <v>3.9364589967115997E-5</v>
      </c>
      <c r="O252">
        <v>7.4828033382011994E-5</v>
      </c>
      <c r="P252" t="s">
        <v>257</v>
      </c>
      <c r="Q252" t="s">
        <v>252</v>
      </c>
    </row>
    <row r="253" spans="1:17" x14ac:dyDescent="0.35">
      <c r="A253" t="s">
        <v>269</v>
      </c>
      <c r="B253" t="s">
        <v>259</v>
      </c>
      <c r="C253" t="s">
        <v>256</v>
      </c>
      <c r="D253">
        <v>2.15113208653396</v>
      </c>
      <c r="E253">
        <v>2075</v>
      </c>
      <c r="F253">
        <v>11492655.511387801</v>
      </c>
      <c r="G253">
        <v>1608519.5646985499</v>
      </c>
      <c r="H253">
        <v>446.18835904679003</v>
      </c>
      <c r="I253">
        <v>119.50192334700699</v>
      </c>
      <c r="J253">
        <v>1660900.03681463</v>
      </c>
      <c r="K253">
        <v>795273.98467139003</v>
      </c>
      <c r="L253">
        <v>2817958.99334653</v>
      </c>
      <c r="M253">
        <v>1107133.9396635001</v>
      </c>
      <c r="N253">
        <v>3.8823782597909902E-5</v>
      </c>
      <c r="O253">
        <v>7.4293111485654897E-5</v>
      </c>
      <c r="P253" t="s">
        <v>257</v>
      </c>
      <c r="Q253" t="s">
        <v>252</v>
      </c>
    </row>
    <row r="254" spans="1:17" x14ac:dyDescent="0.35">
      <c r="A254" t="s">
        <v>269</v>
      </c>
      <c r="B254" t="s">
        <v>259</v>
      </c>
      <c r="C254" t="s">
        <v>256</v>
      </c>
      <c r="D254">
        <v>2.2802661727774698</v>
      </c>
      <c r="E254">
        <v>2080</v>
      </c>
      <c r="F254">
        <v>11691952.3991687</v>
      </c>
      <c r="G254">
        <v>1643420.73713571</v>
      </c>
      <c r="H254">
        <v>444.94503228786698</v>
      </c>
      <c r="I254">
        <v>120.90333955864401</v>
      </c>
      <c r="J254">
        <v>1591535.77363047</v>
      </c>
      <c r="K254">
        <v>665359.08403175406</v>
      </c>
      <c r="L254">
        <v>2901991.3000690099</v>
      </c>
      <c r="M254">
        <v>1103137.5032168501</v>
      </c>
      <c r="N254">
        <v>3.8055665734621199E-5</v>
      </c>
      <c r="O254">
        <v>7.35680990428317E-5</v>
      </c>
      <c r="P254" t="s">
        <v>257</v>
      </c>
      <c r="Q254" t="s">
        <v>252</v>
      </c>
    </row>
    <row r="255" spans="1:17" x14ac:dyDescent="0.35">
      <c r="A255" t="s">
        <v>269</v>
      </c>
      <c r="B255" t="s">
        <v>259</v>
      </c>
      <c r="C255" t="s">
        <v>256</v>
      </c>
      <c r="D255">
        <v>2.4085830961071801</v>
      </c>
      <c r="E255">
        <v>2085</v>
      </c>
      <c r="F255">
        <v>11924469.079865299</v>
      </c>
      <c r="G255">
        <v>1682989.22570886</v>
      </c>
      <c r="H255">
        <v>444.64521064595402</v>
      </c>
      <c r="I255">
        <v>122.560819952581</v>
      </c>
      <c r="J255">
        <v>1563447.9638676101</v>
      </c>
      <c r="K255">
        <v>624900.55227348802</v>
      </c>
      <c r="L255">
        <v>2987490.4714871598</v>
      </c>
      <c r="M255">
        <v>1080644.95947307</v>
      </c>
      <c r="N255">
        <v>3.7288470259589603E-5</v>
      </c>
      <c r="O255">
        <v>7.2823294457491E-5</v>
      </c>
      <c r="P255" t="s">
        <v>257</v>
      </c>
      <c r="Q255" t="s">
        <v>252</v>
      </c>
    </row>
    <row r="256" spans="1:17" x14ac:dyDescent="0.35">
      <c r="A256" t="s">
        <v>269</v>
      </c>
      <c r="B256" t="s">
        <v>259</v>
      </c>
      <c r="C256" t="s">
        <v>256</v>
      </c>
      <c r="D256">
        <v>2.5200464505927802</v>
      </c>
      <c r="E256">
        <v>2090</v>
      </c>
      <c r="F256">
        <v>12192346.4942433</v>
      </c>
      <c r="G256">
        <v>1722177.3401100901</v>
      </c>
      <c r="H256">
        <v>452.52947075750097</v>
      </c>
      <c r="I256">
        <v>125.759340955729</v>
      </c>
      <c r="J256">
        <v>1551568.2231459301</v>
      </c>
      <c r="K256">
        <v>612611.11040108604</v>
      </c>
      <c r="L256">
        <v>3112949.8531345502</v>
      </c>
      <c r="M256">
        <v>1066679.64032217</v>
      </c>
      <c r="N256">
        <v>3.7115863707709099E-5</v>
      </c>
      <c r="O256">
        <v>7.3023455846707097E-5</v>
      </c>
      <c r="P256" t="s">
        <v>257</v>
      </c>
      <c r="Q256" t="s">
        <v>252</v>
      </c>
    </row>
    <row r="257" spans="1:17" x14ac:dyDescent="0.35">
      <c r="A257" t="s">
        <v>269</v>
      </c>
      <c r="B257" t="s">
        <v>260</v>
      </c>
      <c r="C257" t="s">
        <v>256</v>
      </c>
      <c r="D257">
        <v>0.42862795654826502</v>
      </c>
      <c r="E257">
        <v>2010</v>
      </c>
      <c r="F257">
        <v>9596812.6270886008</v>
      </c>
      <c r="G257">
        <v>821637.34223823703</v>
      </c>
      <c r="H257">
        <v>267.690299385542</v>
      </c>
      <c r="I257">
        <v>25.4211808304408</v>
      </c>
      <c r="J257">
        <v>4444216.7142173201</v>
      </c>
      <c r="K257">
        <v>509545.68340451398</v>
      </c>
      <c r="L257">
        <v>2622819.3132262798</v>
      </c>
      <c r="M257">
        <v>298043.62759277201</v>
      </c>
      <c r="N257">
        <v>2.7893667385975801E-5</v>
      </c>
      <c r="O257">
        <v>3.0939660995921297E-5</v>
      </c>
      <c r="P257" t="s">
        <v>257</v>
      </c>
      <c r="Q257" t="s">
        <v>252</v>
      </c>
    </row>
    <row r="258" spans="1:17" x14ac:dyDescent="0.35">
      <c r="A258" t="s">
        <v>269</v>
      </c>
      <c r="B258" t="s">
        <v>260</v>
      </c>
      <c r="C258" t="s">
        <v>256</v>
      </c>
      <c r="D258">
        <v>0.61285996481710903</v>
      </c>
      <c r="E258">
        <v>2015</v>
      </c>
      <c r="F258">
        <v>9838158.6542478893</v>
      </c>
      <c r="G258">
        <v>851367.421960084</v>
      </c>
      <c r="H258">
        <v>393.46383498005298</v>
      </c>
      <c r="I258">
        <v>37.745450777807697</v>
      </c>
      <c r="J258">
        <v>4586053.6360140499</v>
      </c>
      <c r="K258">
        <v>530453.97871915298</v>
      </c>
      <c r="L258">
        <v>2703333.4303749199</v>
      </c>
      <c r="M258">
        <v>310717.87651265302</v>
      </c>
      <c r="N258">
        <v>3.9993646047796201E-5</v>
      </c>
      <c r="O258">
        <v>4.43350894152224E-5</v>
      </c>
      <c r="P258" t="s">
        <v>257</v>
      </c>
      <c r="Q258" t="s">
        <v>252</v>
      </c>
    </row>
    <row r="259" spans="1:17" x14ac:dyDescent="0.35">
      <c r="A259" t="s">
        <v>269</v>
      </c>
      <c r="B259" t="s">
        <v>260</v>
      </c>
      <c r="C259" t="s">
        <v>256</v>
      </c>
      <c r="D259">
        <v>0.76234411994100504</v>
      </c>
      <c r="E259">
        <v>2020</v>
      </c>
      <c r="F259">
        <v>10044244.964120099</v>
      </c>
      <c r="G259">
        <v>878179.12844412704</v>
      </c>
      <c r="H259">
        <v>501.02128363794299</v>
      </c>
      <c r="I259">
        <v>48.527178543749997</v>
      </c>
      <c r="J259">
        <v>4710024.9018817097</v>
      </c>
      <c r="K259">
        <v>549440.14197221398</v>
      </c>
      <c r="L259">
        <v>2773124.67922928</v>
      </c>
      <c r="M259">
        <v>322204.72937229899</v>
      </c>
      <c r="N259">
        <v>4.9881428163857598E-5</v>
      </c>
      <c r="O259">
        <v>5.5258861173033897E-5</v>
      </c>
      <c r="P259" t="s">
        <v>257</v>
      </c>
      <c r="Q259" t="s">
        <v>252</v>
      </c>
    </row>
    <row r="260" spans="1:17" x14ac:dyDescent="0.35">
      <c r="A260" t="s">
        <v>269</v>
      </c>
      <c r="B260" t="s">
        <v>260</v>
      </c>
      <c r="C260" t="s">
        <v>256</v>
      </c>
      <c r="D260">
        <v>0.91377128405771901</v>
      </c>
      <c r="E260">
        <v>2025</v>
      </c>
      <c r="F260">
        <v>10326161.6791384</v>
      </c>
      <c r="G260">
        <v>911549.37985237804</v>
      </c>
      <c r="H260">
        <v>619.03539724413895</v>
      </c>
      <c r="I260">
        <v>60.492816424290403</v>
      </c>
      <c r="J260">
        <v>4869333.5050366297</v>
      </c>
      <c r="K260">
        <v>572584.21429694199</v>
      </c>
      <c r="L260">
        <v>2863609.24167444</v>
      </c>
      <c r="M260">
        <v>336120.64110919897</v>
      </c>
      <c r="N260">
        <v>5.99482572982329E-5</v>
      </c>
      <c r="O260">
        <v>6.6362632416125394E-5</v>
      </c>
      <c r="P260" t="s">
        <v>257</v>
      </c>
      <c r="Q260" t="s">
        <v>252</v>
      </c>
    </row>
    <row r="261" spans="1:17" x14ac:dyDescent="0.35">
      <c r="A261" t="s">
        <v>269</v>
      </c>
      <c r="B261" t="s">
        <v>260</v>
      </c>
      <c r="C261" t="s">
        <v>256</v>
      </c>
      <c r="D261">
        <v>0.96559376426806398</v>
      </c>
      <c r="E261">
        <v>2030</v>
      </c>
      <c r="F261">
        <v>10633230.681298699</v>
      </c>
      <c r="G261">
        <v>948559.66939552699</v>
      </c>
      <c r="H261">
        <v>675.66340416652497</v>
      </c>
      <c r="I261">
        <v>66.668095578231402</v>
      </c>
      <c r="J261">
        <v>5044789.2366299704</v>
      </c>
      <c r="K261">
        <v>598537.84801797196</v>
      </c>
      <c r="L261">
        <v>2962608.9373153299</v>
      </c>
      <c r="M261">
        <v>351735.92721319699</v>
      </c>
      <c r="N261">
        <v>6.3542626358595994E-5</v>
      </c>
      <c r="O261">
        <v>7.0283502165673903E-5</v>
      </c>
      <c r="P261" t="s">
        <v>257</v>
      </c>
      <c r="Q261" t="s">
        <v>252</v>
      </c>
    </row>
    <row r="262" spans="1:17" x14ac:dyDescent="0.35">
      <c r="A262" t="s">
        <v>269</v>
      </c>
      <c r="B262" t="s">
        <v>260</v>
      </c>
      <c r="C262" t="s">
        <v>256</v>
      </c>
      <c r="D262">
        <v>1.08500668135844</v>
      </c>
      <c r="E262">
        <v>2035</v>
      </c>
      <c r="F262">
        <v>10854866.3549405</v>
      </c>
      <c r="G262">
        <v>979470.01079808397</v>
      </c>
      <c r="H262">
        <v>689.343196554766</v>
      </c>
      <c r="I262">
        <v>68.595207166179506</v>
      </c>
      <c r="J262">
        <v>4656642.74041647</v>
      </c>
      <c r="K262">
        <v>574590.03855090798</v>
      </c>
      <c r="L262">
        <v>3055376.4697724599</v>
      </c>
      <c r="M262">
        <v>362318.42928506603</v>
      </c>
      <c r="N262">
        <v>6.3505452210474696E-5</v>
      </c>
      <c r="O262">
        <v>7.0032983562495497E-5</v>
      </c>
      <c r="P262" t="s">
        <v>257</v>
      </c>
      <c r="Q262" t="s">
        <v>252</v>
      </c>
    </row>
    <row r="263" spans="1:17" x14ac:dyDescent="0.35">
      <c r="A263" t="s">
        <v>269</v>
      </c>
      <c r="B263" t="s">
        <v>260</v>
      </c>
      <c r="C263" t="s">
        <v>256</v>
      </c>
      <c r="D263">
        <v>1.2292198413270401</v>
      </c>
      <c r="E263">
        <v>2040</v>
      </c>
      <c r="F263">
        <v>10879942.3355953</v>
      </c>
      <c r="G263">
        <v>992754.967976321</v>
      </c>
      <c r="H263">
        <v>646.74467104641496</v>
      </c>
      <c r="I263">
        <v>64.741351603013399</v>
      </c>
      <c r="J263">
        <v>3885077.9199648802</v>
      </c>
      <c r="K263">
        <v>478648.49711969402</v>
      </c>
      <c r="L263">
        <v>3104407.3418869199</v>
      </c>
      <c r="M263">
        <v>351770.34312595899</v>
      </c>
      <c r="N263">
        <v>5.9443759084135697E-5</v>
      </c>
      <c r="O263">
        <v>6.5213827874349803E-5</v>
      </c>
      <c r="P263" t="s">
        <v>257</v>
      </c>
      <c r="Q263" t="s">
        <v>252</v>
      </c>
    </row>
    <row r="264" spans="1:17" x14ac:dyDescent="0.35">
      <c r="A264" t="s">
        <v>269</v>
      </c>
      <c r="B264" t="s">
        <v>260</v>
      </c>
      <c r="C264" t="s">
        <v>256</v>
      </c>
      <c r="D264">
        <v>1.35085724597845</v>
      </c>
      <c r="E264">
        <v>2045</v>
      </c>
      <c r="F264">
        <v>10970973.625789501</v>
      </c>
      <c r="G264">
        <v>1011601.95869712</v>
      </c>
      <c r="H264">
        <v>614.79757137582101</v>
      </c>
      <c r="I264">
        <v>61.857064845258002</v>
      </c>
      <c r="J264">
        <v>3533801.8730092002</v>
      </c>
      <c r="K264">
        <v>417898.22669211403</v>
      </c>
      <c r="L264">
        <v>3208139.19613196</v>
      </c>
      <c r="M264">
        <v>350731.16847570299</v>
      </c>
      <c r="N264">
        <v>5.6038560691698001E-5</v>
      </c>
      <c r="O264">
        <v>6.1147632538124095E-5</v>
      </c>
      <c r="P264" t="s">
        <v>257</v>
      </c>
      <c r="Q264" t="s">
        <v>252</v>
      </c>
    </row>
    <row r="265" spans="1:17" x14ac:dyDescent="0.35">
      <c r="A265" t="s">
        <v>269</v>
      </c>
      <c r="B265" t="s">
        <v>260</v>
      </c>
      <c r="C265" t="s">
        <v>256</v>
      </c>
      <c r="D265">
        <v>1.53164784556419</v>
      </c>
      <c r="E265">
        <v>2050</v>
      </c>
      <c r="F265">
        <v>11084335.6007508</v>
      </c>
      <c r="G265">
        <v>1031902.15538062</v>
      </c>
      <c r="H265">
        <v>568.10189379349401</v>
      </c>
      <c r="I265">
        <v>57.202390092507898</v>
      </c>
      <c r="J265">
        <v>3125411.75763939</v>
      </c>
      <c r="K265">
        <v>312313.91034027399</v>
      </c>
      <c r="L265">
        <v>3262555.18780282</v>
      </c>
      <c r="M265">
        <v>336609.82997341699</v>
      </c>
      <c r="N265">
        <v>5.1252678938646701E-5</v>
      </c>
      <c r="O265">
        <v>5.5433928298568598E-5</v>
      </c>
      <c r="P265" t="s">
        <v>257</v>
      </c>
      <c r="Q265" t="s">
        <v>252</v>
      </c>
    </row>
    <row r="266" spans="1:17" x14ac:dyDescent="0.35">
      <c r="A266" t="s">
        <v>269</v>
      </c>
      <c r="B266" t="s">
        <v>260</v>
      </c>
      <c r="C266" t="s">
        <v>256</v>
      </c>
      <c r="D266">
        <v>1.64170092024739</v>
      </c>
      <c r="E266">
        <v>2055</v>
      </c>
      <c r="F266">
        <v>11213367.397487201</v>
      </c>
      <c r="G266">
        <v>1053167.28000948</v>
      </c>
      <c r="H266">
        <v>555.59250099598103</v>
      </c>
      <c r="I266">
        <v>56.078367283133701</v>
      </c>
      <c r="J266">
        <v>3018440.3097873102</v>
      </c>
      <c r="K266">
        <v>277222.12537291198</v>
      </c>
      <c r="L266">
        <v>3332242.3610897702</v>
      </c>
      <c r="M266">
        <v>332560.45902007498</v>
      </c>
      <c r="N266">
        <v>4.95473376820316E-5</v>
      </c>
      <c r="O266">
        <v>5.3247350489875601E-5</v>
      </c>
      <c r="P266" t="s">
        <v>257</v>
      </c>
      <c r="Q266" t="s">
        <v>252</v>
      </c>
    </row>
    <row r="267" spans="1:17" x14ac:dyDescent="0.35">
      <c r="A267" t="s">
        <v>269</v>
      </c>
      <c r="B267" t="s">
        <v>260</v>
      </c>
      <c r="C267" t="s">
        <v>256</v>
      </c>
      <c r="D267">
        <v>1.79717289473674</v>
      </c>
      <c r="E267">
        <v>2060</v>
      </c>
      <c r="F267">
        <v>11386505.039760901</v>
      </c>
      <c r="G267">
        <v>1078289.63663884</v>
      </c>
      <c r="H267">
        <v>535.76484962488496</v>
      </c>
      <c r="I267">
        <v>54.010409940185198</v>
      </c>
      <c r="J267">
        <v>2833467.0962560601</v>
      </c>
      <c r="K267">
        <v>231194.074375875</v>
      </c>
      <c r="L267">
        <v>3409607.9494099398</v>
      </c>
      <c r="M267">
        <v>318755.79339990998</v>
      </c>
      <c r="N267">
        <v>4.7052616035739899E-5</v>
      </c>
      <c r="O267">
        <v>5.0088963210795797E-5</v>
      </c>
      <c r="P267" t="s">
        <v>257</v>
      </c>
      <c r="Q267" t="s">
        <v>252</v>
      </c>
    </row>
    <row r="268" spans="1:17" x14ac:dyDescent="0.35">
      <c r="A268" t="s">
        <v>269</v>
      </c>
      <c r="B268" t="s">
        <v>260</v>
      </c>
      <c r="C268" t="s">
        <v>256</v>
      </c>
      <c r="D268">
        <v>1.90209664848524</v>
      </c>
      <c r="E268">
        <v>2065</v>
      </c>
      <c r="F268">
        <v>11522742.9359727</v>
      </c>
      <c r="G268">
        <v>1099681.6830569101</v>
      </c>
      <c r="H268">
        <v>523.26848717104804</v>
      </c>
      <c r="I268">
        <v>52.750664977864901</v>
      </c>
      <c r="J268">
        <v>2691314.7038472299</v>
      </c>
      <c r="K268">
        <v>205798.80434700201</v>
      </c>
      <c r="L268">
        <v>3478537.9120074701</v>
      </c>
      <c r="M268">
        <v>308586.83791580901</v>
      </c>
      <c r="N268">
        <v>4.5411799089734401E-5</v>
      </c>
      <c r="O268">
        <v>4.79690312120392E-5</v>
      </c>
      <c r="P268" t="s">
        <v>257</v>
      </c>
      <c r="Q268" t="s">
        <v>252</v>
      </c>
    </row>
    <row r="269" spans="1:17" x14ac:dyDescent="0.35">
      <c r="A269" t="s">
        <v>269</v>
      </c>
      <c r="B269" t="s">
        <v>260</v>
      </c>
      <c r="C269" t="s">
        <v>256</v>
      </c>
      <c r="D269">
        <v>2.0539225003577899</v>
      </c>
      <c r="E269">
        <v>2070</v>
      </c>
      <c r="F269">
        <v>11713247.884167301</v>
      </c>
      <c r="G269">
        <v>1126001.3859409599</v>
      </c>
      <c r="H269">
        <v>509.90515459066302</v>
      </c>
      <c r="I269">
        <v>51.186690950744598</v>
      </c>
      <c r="J269">
        <v>2422341.6319550099</v>
      </c>
      <c r="K269">
        <v>170529.31119821899</v>
      </c>
      <c r="L269">
        <v>3552770.3135556001</v>
      </c>
      <c r="M269">
        <v>292092.05448215199</v>
      </c>
      <c r="N269">
        <v>4.3532345565733E-5</v>
      </c>
      <c r="O269">
        <v>4.5458817004891899E-5</v>
      </c>
      <c r="P269" t="s">
        <v>257</v>
      </c>
      <c r="Q269" t="s">
        <v>252</v>
      </c>
    </row>
    <row r="270" spans="1:17" x14ac:dyDescent="0.35">
      <c r="A270" t="s">
        <v>269</v>
      </c>
      <c r="B270" t="s">
        <v>260</v>
      </c>
      <c r="C270" t="s">
        <v>256</v>
      </c>
      <c r="D270">
        <v>2.15113208653396</v>
      </c>
      <c r="E270">
        <v>2075</v>
      </c>
      <c r="F270">
        <v>11945043.519379299</v>
      </c>
      <c r="G270">
        <v>1156131.55670706</v>
      </c>
      <c r="H270">
        <v>514.15516874871105</v>
      </c>
      <c r="I270">
        <v>51.535113645085403</v>
      </c>
      <c r="J270">
        <v>2301166.9835205399</v>
      </c>
      <c r="K270">
        <v>155007.03796548801</v>
      </c>
      <c r="L270">
        <v>3636269.1264288202</v>
      </c>
      <c r="M270">
        <v>288823.80658120802</v>
      </c>
      <c r="N270">
        <v>4.3043390165516101E-5</v>
      </c>
      <c r="O270">
        <v>4.4575475296141602E-5</v>
      </c>
      <c r="P270" t="s">
        <v>257</v>
      </c>
      <c r="Q270" t="s">
        <v>252</v>
      </c>
    </row>
    <row r="271" spans="1:17" x14ac:dyDescent="0.35">
      <c r="A271" t="s">
        <v>269</v>
      </c>
      <c r="B271" t="s">
        <v>260</v>
      </c>
      <c r="C271" t="s">
        <v>256</v>
      </c>
      <c r="D271">
        <v>2.2802661727774698</v>
      </c>
      <c r="E271">
        <v>2080</v>
      </c>
      <c r="F271">
        <v>12151662.6102004</v>
      </c>
      <c r="G271">
        <v>1183710.5261039899</v>
      </c>
      <c r="H271">
        <v>514.514023271523</v>
      </c>
      <c r="I271">
        <v>51.334348574987899</v>
      </c>
      <c r="J271">
        <v>2121013.7715128399</v>
      </c>
      <c r="K271">
        <v>135881.08614938401</v>
      </c>
      <c r="L271">
        <v>3721971.2452588701</v>
      </c>
      <c r="M271">
        <v>283157.55802699598</v>
      </c>
      <c r="N271">
        <v>4.23410392286258E-5</v>
      </c>
      <c r="O271">
        <v>4.3367316115661798E-5</v>
      </c>
      <c r="P271" t="s">
        <v>257</v>
      </c>
      <c r="Q271" t="s">
        <v>252</v>
      </c>
    </row>
    <row r="272" spans="1:17" x14ac:dyDescent="0.35">
      <c r="A272" t="s">
        <v>269</v>
      </c>
      <c r="B272" t="s">
        <v>260</v>
      </c>
      <c r="C272" t="s">
        <v>256</v>
      </c>
      <c r="D272">
        <v>2.4085830961071801</v>
      </c>
      <c r="E272">
        <v>2085</v>
      </c>
      <c r="F272">
        <v>12392803.8523438</v>
      </c>
      <c r="G272">
        <v>1214654.4532304101</v>
      </c>
      <c r="H272">
        <v>516.00532957199596</v>
      </c>
      <c r="I272">
        <v>51.200701026538702</v>
      </c>
      <c r="J272">
        <v>2057186.8267653501</v>
      </c>
      <c r="K272">
        <v>131161.68937574499</v>
      </c>
      <c r="L272">
        <v>3792362.7156229801</v>
      </c>
      <c r="M272">
        <v>275772.71533724898</v>
      </c>
      <c r="N272">
        <v>4.1637496705348701E-5</v>
      </c>
      <c r="O272">
        <v>4.2152482864875003E-5</v>
      </c>
      <c r="P272" t="s">
        <v>257</v>
      </c>
      <c r="Q272" t="s">
        <v>252</v>
      </c>
    </row>
    <row r="273" spans="1:17" x14ac:dyDescent="0.35">
      <c r="A273" t="s">
        <v>269</v>
      </c>
      <c r="B273" t="s">
        <v>260</v>
      </c>
      <c r="C273" t="s">
        <v>256</v>
      </c>
      <c r="D273">
        <v>2.5200464505927802</v>
      </c>
      <c r="E273">
        <v>2090</v>
      </c>
      <c r="F273">
        <v>12671106.6982297</v>
      </c>
      <c r="G273">
        <v>1243417.1361237301</v>
      </c>
      <c r="H273">
        <v>526.35905523387601</v>
      </c>
      <c r="I273">
        <v>51.929756479353401</v>
      </c>
      <c r="J273">
        <v>2034149.3913436199</v>
      </c>
      <c r="K273">
        <v>130029.942203389</v>
      </c>
      <c r="L273">
        <v>3904928.7866097302</v>
      </c>
      <c r="M273">
        <v>274700.70684699801</v>
      </c>
      <c r="N273">
        <v>4.15401012531458E-5</v>
      </c>
      <c r="O273">
        <v>4.1763745223297398E-5</v>
      </c>
      <c r="P273" t="s">
        <v>257</v>
      </c>
      <c r="Q273" t="s">
        <v>252</v>
      </c>
    </row>
    <row r="274" spans="1:17" x14ac:dyDescent="0.35">
      <c r="A274" t="s">
        <v>269</v>
      </c>
      <c r="B274" t="s">
        <v>261</v>
      </c>
      <c r="C274" t="s">
        <v>256</v>
      </c>
      <c r="D274">
        <v>0.42862795654826502</v>
      </c>
      <c r="E274">
        <v>2010</v>
      </c>
      <c r="F274">
        <v>10153267.220701899</v>
      </c>
      <c r="G274">
        <v>265182.74862496898</v>
      </c>
      <c r="H274">
        <v>285.07717198455401</v>
      </c>
      <c r="I274">
        <v>8.0343082314294403</v>
      </c>
      <c r="J274">
        <v>4811402.7844606796</v>
      </c>
      <c r="K274">
        <v>142359.613161146</v>
      </c>
      <c r="L274">
        <v>2831701.4191633598</v>
      </c>
      <c r="M274">
        <v>89161.521655694203</v>
      </c>
      <c r="N274">
        <v>2.8077382953469299E-5</v>
      </c>
      <c r="O274">
        <v>3.0297250756653998E-5</v>
      </c>
      <c r="P274" t="s">
        <v>257</v>
      </c>
      <c r="Q274" t="s">
        <v>252</v>
      </c>
    </row>
    <row r="275" spans="1:17" x14ac:dyDescent="0.35">
      <c r="A275" t="s">
        <v>269</v>
      </c>
      <c r="B275" t="s">
        <v>261</v>
      </c>
      <c r="C275" t="s">
        <v>256</v>
      </c>
      <c r="D275">
        <v>0.61285996481710903</v>
      </c>
      <c r="E275">
        <v>2015</v>
      </c>
      <c r="F275">
        <v>10416787.449364999</v>
      </c>
      <c r="G275">
        <v>272738.62684297899</v>
      </c>
      <c r="H275">
        <v>419.37256604702901</v>
      </c>
      <c r="I275">
        <v>11.836719710831799</v>
      </c>
      <c r="J275">
        <v>4969302.4087181399</v>
      </c>
      <c r="K275">
        <v>147205.206015064</v>
      </c>
      <c r="L275">
        <v>2921878.6098050098</v>
      </c>
      <c r="M275">
        <v>92172.697082557701</v>
      </c>
      <c r="N275">
        <v>4.0259299528339098E-5</v>
      </c>
      <c r="O275">
        <v>4.3399498808969202E-5</v>
      </c>
      <c r="P275" t="s">
        <v>257</v>
      </c>
      <c r="Q275" t="s">
        <v>252</v>
      </c>
    </row>
    <row r="276" spans="1:17" x14ac:dyDescent="0.35">
      <c r="A276" t="s">
        <v>269</v>
      </c>
      <c r="B276" t="s">
        <v>261</v>
      </c>
      <c r="C276" t="s">
        <v>256</v>
      </c>
      <c r="D276">
        <v>0.76234411994100504</v>
      </c>
      <c r="E276">
        <v>2020</v>
      </c>
      <c r="F276">
        <v>10643083.6074594</v>
      </c>
      <c r="G276">
        <v>279340.485104836</v>
      </c>
      <c r="H276">
        <v>534.44054262387499</v>
      </c>
      <c r="I276">
        <v>15.1079195578178</v>
      </c>
      <c r="J276">
        <v>5107951.7180268401</v>
      </c>
      <c r="K276">
        <v>151513.32582709199</v>
      </c>
      <c r="L276">
        <v>3000487.5157929999</v>
      </c>
      <c r="M276">
        <v>94841.892808581499</v>
      </c>
      <c r="N276">
        <v>5.0214821412217898E-5</v>
      </c>
      <c r="O276">
        <v>5.4084246156255501E-5</v>
      </c>
      <c r="P276" t="s">
        <v>257</v>
      </c>
      <c r="Q276" t="s">
        <v>252</v>
      </c>
    </row>
    <row r="277" spans="1:17" x14ac:dyDescent="0.35">
      <c r="A277" t="s">
        <v>269</v>
      </c>
      <c r="B277" t="s">
        <v>261</v>
      </c>
      <c r="C277" t="s">
        <v>256</v>
      </c>
      <c r="D277">
        <v>0.91377128405771901</v>
      </c>
      <c r="E277">
        <v>2025</v>
      </c>
      <c r="F277">
        <v>10949699.8700538</v>
      </c>
      <c r="G277">
        <v>288011.18893690198</v>
      </c>
      <c r="H277">
        <v>660.82186435248104</v>
      </c>
      <c r="I277">
        <v>18.706349315947801</v>
      </c>
      <c r="J277">
        <v>5284962.8653333401</v>
      </c>
      <c r="K277">
        <v>156954.85400023501</v>
      </c>
      <c r="L277">
        <v>3101510.9417936602</v>
      </c>
      <c r="M277">
        <v>98218.940989984796</v>
      </c>
      <c r="N277">
        <v>6.0350682867550798E-5</v>
      </c>
      <c r="O277">
        <v>6.4950078450063401E-5</v>
      </c>
      <c r="P277" t="s">
        <v>257</v>
      </c>
      <c r="Q277" t="s">
        <v>252</v>
      </c>
    </row>
    <row r="278" spans="1:17" x14ac:dyDescent="0.35">
      <c r="A278" t="s">
        <v>269</v>
      </c>
      <c r="B278" t="s">
        <v>261</v>
      </c>
      <c r="C278" t="s">
        <v>256</v>
      </c>
      <c r="D278">
        <v>0.96559376426806398</v>
      </c>
      <c r="E278">
        <v>2030</v>
      </c>
      <c r="F278">
        <v>11284293.747160099</v>
      </c>
      <c r="G278">
        <v>297496.60353411298</v>
      </c>
      <c r="H278">
        <v>721.86557494793499</v>
      </c>
      <c r="I278">
        <v>20.465924796821799</v>
      </c>
      <c r="J278">
        <v>5480334.2609243998</v>
      </c>
      <c r="K278">
        <v>162992.82372354</v>
      </c>
      <c r="L278">
        <v>3212384.19556307</v>
      </c>
      <c r="M278">
        <v>101960.668965451</v>
      </c>
      <c r="N278">
        <v>6.3970824503713594E-5</v>
      </c>
      <c r="O278">
        <v>6.8793809924875299E-5</v>
      </c>
      <c r="P278" t="s">
        <v>257</v>
      </c>
      <c r="Q278" t="s">
        <v>252</v>
      </c>
    </row>
    <row r="279" spans="1:17" x14ac:dyDescent="0.35">
      <c r="A279" t="s">
        <v>269</v>
      </c>
      <c r="B279" t="s">
        <v>261</v>
      </c>
      <c r="C279" t="s">
        <v>256</v>
      </c>
      <c r="D279">
        <v>1.08500668135844</v>
      </c>
      <c r="E279">
        <v>2035</v>
      </c>
      <c r="F279">
        <v>11529613.573894201</v>
      </c>
      <c r="G279">
        <v>304722.79184446402</v>
      </c>
      <c r="H279">
        <v>736.99997361431201</v>
      </c>
      <c r="I279">
        <v>20.9384301066337</v>
      </c>
      <c r="J279">
        <v>5076722.72034973</v>
      </c>
      <c r="K279">
        <v>154510.05861764899</v>
      </c>
      <c r="L279">
        <v>3312053.7256689402</v>
      </c>
      <c r="M279">
        <v>105641.173388585</v>
      </c>
      <c r="N279">
        <v>6.3922348211483697E-5</v>
      </c>
      <c r="O279">
        <v>6.8713042368425897E-5</v>
      </c>
      <c r="P279" t="s">
        <v>257</v>
      </c>
      <c r="Q279" t="s">
        <v>252</v>
      </c>
    </row>
    <row r="280" spans="1:17" x14ac:dyDescent="0.35">
      <c r="A280" t="s">
        <v>269</v>
      </c>
      <c r="B280" t="s">
        <v>261</v>
      </c>
      <c r="C280" t="s">
        <v>256</v>
      </c>
      <c r="D280">
        <v>1.2292198413270401</v>
      </c>
      <c r="E280">
        <v>2040</v>
      </c>
      <c r="F280">
        <v>11566266.0270433</v>
      </c>
      <c r="G280">
        <v>306431.27652826702</v>
      </c>
      <c r="H280">
        <v>691.78823134406696</v>
      </c>
      <c r="I280">
        <v>19.697791305361601</v>
      </c>
      <c r="J280">
        <v>4231513.59130124</v>
      </c>
      <c r="K280">
        <v>132212.82578333499</v>
      </c>
      <c r="L280">
        <v>3349947.2273030202</v>
      </c>
      <c r="M280">
        <v>106230.45770986599</v>
      </c>
      <c r="N280">
        <v>5.9810852502145603E-5</v>
      </c>
      <c r="O280">
        <v>6.4281268963563298E-5</v>
      </c>
      <c r="P280" t="s">
        <v>257</v>
      </c>
      <c r="Q280" t="s">
        <v>252</v>
      </c>
    </row>
    <row r="281" spans="1:17" x14ac:dyDescent="0.35">
      <c r="A281" t="s">
        <v>269</v>
      </c>
      <c r="B281" t="s">
        <v>261</v>
      </c>
      <c r="C281" t="s">
        <v>256</v>
      </c>
      <c r="D281">
        <v>1.35085724597845</v>
      </c>
      <c r="E281">
        <v>2045</v>
      </c>
      <c r="F281">
        <v>11672632.9384911</v>
      </c>
      <c r="G281">
        <v>309942.64599545102</v>
      </c>
      <c r="H281">
        <v>657.88519433614601</v>
      </c>
      <c r="I281">
        <v>18.7694418849321</v>
      </c>
      <c r="J281">
        <v>3831219.4896301399</v>
      </c>
      <c r="K281">
        <v>120480.610071181</v>
      </c>
      <c r="L281">
        <v>3449941.6034995099</v>
      </c>
      <c r="M281">
        <v>108928.76110815399</v>
      </c>
      <c r="N281">
        <v>5.6361336624124901E-5</v>
      </c>
      <c r="O281">
        <v>6.0557790699146E-5</v>
      </c>
      <c r="P281" t="s">
        <v>257</v>
      </c>
      <c r="Q281" t="s">
        <v>252</v>
      </c>
    </row>
    <row r="282" spans="1:17" x14ac:dyDescent="0.35">
      <c r="A282" t="s">
        <v>269</v>
      </c>
      <c r="B282" t="s">
        <v>261</v>
      </c>
      <c r="C282" t="s">
        <v>256</v>
      </c>
      <c r="D282">
        <v>1.53164784556419</v>
      </c>
      <c r="E282">
        <v>2050</v>
      </c>
      <c r="F282">
        <v>11802221.609557699</v>
      </c>
      <c r="G282">
        <v>314016.14657379402</v>
      </c>
      <c r="H282">
        <v>607.92623188121502</v>
      </c>
      <c r="I282">
        <v>17.378052004786198</v>
      </c>
      <c r="J282">
        <v>3333416.60580316</v>
      </c>
      <c r="K282">
        <v>104309.06217650299</v>
      </c>
      <c r="L282">
        <v>3489570.7520192498</v>
      </c>
      <c r="M282">
        <v>109594.265756989</v>
      </c>
      <c r="N282">
        <v>5.1509474401743601E-5</v>
      </c>
      <c r="O282">
        <v>5.5341268894599198E-5</v>
      </c>
      <c r="P282" t="s">
        <v>257</v>
      </c>
      <c r="Q282" t="s">
        <v>252</v>
      </c>
    </row>
    <row r="283" spans="1:17" x14ac:dyDescent="0.35">
      <c r="A283" t="s">
        <v>269</v>
      </c>
      <c r="B283" t="s">
        <v>261</v>
      </c>
      <c r="C283" t="s">
        <v>256</v>
      </c>
      <c r="D283">
        <v>1.64170092024739</v>
      </c>
      <c r="E283">
        <v>2055</v>
      </c>
      <c r="F283">
        <v>11948058.616931999</v>
      </c>
      <c r="G283">
        <v>318476.06056466798</v>
      </c>
      <c r="H283">
        <v>594.64933654116896</v>
      </c>
      <c r="I283">
        <v>17.021531737945502</v>
      </c>
      <c r="J283">
        <v>3196784.2517478899</v>
      </c>
      <c r="K283">
        <v>98878.183412327897</v>
      </c>
      <c r="L283">
        <v>3553455.4703018698</v>
      </c>
      <c r="M283">
        <v>111347.34980797301</v>
      </c>
      <c r="N283">
        <v>4.9769536257419401E-5</v>
      </c>
      <c r="O283">
        <v>5.3446817031603E-5</v>
      </c>
      <c r="P283" t="s">
        <v>257</v>
      </c>
      <c r="Q283" t="s">
        <v>252</v>
      </c>
    </row>
    <row r="284" spans="1:17" x14ac:dyDescent="0.35">
      <c r="A284" t="s">
        <v>269</v>
      </c>
      <c r="B284" t="s">
        <v>261</v>
      </c>
      <c r="C284" t="s">
        <v>256</v>
      </c>
      <c r="D284">
        <v>1.79717289473674</v>
      </c>
      <c r="E284">
        <v>2060</v>
      </c>
      <c r="F284">
        <v>12140641.254042299</v>
      </c>
      <c r="G284">
        <v>324153.42235739698</v>
      </c>
      <c r="H284">
        <v>573.34260753250203</v>
      </c>
      <c r="I284">
        <v>16.432652032568001</v>
      </c>
      <c r="J284">
        <v>2975596.1593103199</v>
      </c>
      <c r="K284">
        <v>89065.011321619895</v>
      </c>
      <c r="L284">
        <v>3616963.6456015599</v>
      </c>
      <c r="M284">
        <v>111400.097208291</v>
      </c>
      <c r="N284">
        <v>4.72250678967723E-5</v>
      </c>
      <c r="O284">
        <v>5.0694056885353903E-5</v>
      </c>
      <c r="P284" t="s">
        <v>257</v>
      </c>
      <c r="Q284" t="s">
        <v>252</v>
      </c>
    </row>
    <row r="285" spans="1:17" x14ac:dyDescent="0.35">
      <c r="A285" t="s">
        <v>269</v>
      </c>
      <c r="B285" t="s">
        <v>261</v>
      </c>
      <c r="C285" t="s">
        <v>256</v>
      </c>
      <c r="D285">
        <v>1.90209664848524</v>
      </c>
      <c r="E285">
        <v>2065</v>
      </c>
      <c r="F285">
        <v>12293671.3349477</v>
      </c>
      <c r="G285">
        <v>328753.28408187302</v>
      </c>
      <c r="H285">
        <v>559.95410289544498</v>
      </c>
      <c r="I285">
        <v>16.065049253467901</v>
      </c>
      <c r="J285">
        <v>2814696.8634467102</v>
      </c>
      <c r="K285">
        <v>82416.644747522194</v>
      </c>
      <c r="L285">
        <v>3676152.3102997402</v>
      </c>
      <c r="M285">
        <v>110972.439623536</v>
      </c>
      <c r="N285">
        <v>4.5548159507375202E-5</v>
      </c>
      <c r="O285">
        <v>4.88665818147904E-5</v>
      </c>
      <c r="P285" t="s">
        <v>257</v>
      </c>
      <c r="Q285" t="s">
        <v>252</v>
      </c>
    </row>
    <row r="286" spans="1:17" x14ac:dyDescent="0.35">
      <c r="A286" t="s">
        <v>269</v>
      </c>
      <c r="B286" t="s">
        <v>261</v>
      </c>
      <c r="C286" t="s">
        <v>256</v>
      </c>
      <c r="D286">
        <v>2.0539225003577899</v>
      </c>
      <c r="E286">
        <v>2070</v>
      </c>
      <c r="F286">
        <v>12504372.0547341</v>
      </c>
      <c r="G286">
        <v>334877.21537414897</v>
      </c>
      <c r="H286">
        <v>545.42922650628998</v>
      </c>
      <c r="I286">
        <v>15.662619035118</v>
      </c>
      <c r="J286">
        <v>2519660.9592402</v>
      </c>
      <c r="K286">
        <v>73209.983913032294</v>
      </c>
      <c r="L286">
        <v>3734236.2885712902</v>
      </c>
      <c r="M286">
        <v>110626.07946645901</v>
      </c>
      <c r="N286">
        <v>4.36190817194848E-5</v>
      </c>
      <c r="O286">
        <v>4.6771229322420702E-5</v>
      </c>
      <c r="P286" t="s">
        <v>257</v>
      </c>
      <c r="Q286" t="s">
        <v>252</v>
      </c>
    </row>
    <row r="287" spans="1:17" x14ac:dyDescent="0.35">
      <c r="A287" t="s">
        <v>269</v>
      </c>
      <c r="B287" t="s">
        <v>261</v>
      </c>
      <c r="C287" t="s">
        <v>256</v>
      </c>
      <c r="D287">
        <v>2.15113208653396</v>
      </c>
      <c r="E287">
        <v>2075</v>
      </c>
      <c r="F287">
        <v>12759009.397729799</v>
      </c>
      <c r="G287">
        <v>342165.678356533</v>
      </c>
      <c r="H287">
        <v>549.88908574823995</v>
      </c>
      <c r="I287">
        <v>15.8011966455561</v>
      </c>
      <c r="J287">
        <v>2387629.3839802002</v>
      </c>
      <c r="K287">
        <v>68544.637505819497</v>
      </c>
      <c r="L287">
        <v>3813815.95311272</v>
      </c>
      <c r="M287">
        <v>111276.97989731201</v>
      </c>
      <c r="N287">
        <v>4.3098101788849098E-5</v>
      </c>
      <c r="O287">
        <v>4.6179957970803303E-5</v>
      </c>
      <c r="P287" t="s">
        <v>257</v>
      </c>
      <c r="Q287" t="s">
        <v>252</v>
      </c>
    </row>
    <row r="288" spans="1:17" x14ac:dyDescent="0.35">
      <c r="A288" t="s">
        <v>269</v>
      </c>
      <c r="B288" t="s">
        <v>261</v>
      </c>
      <c r="C288" t="s">
        <v>256</v>
      </c>
      <c r="D288">
        <v>2.2802661727774698</v>
      </c>
      <c r="E288">
        <v>2080</v>
      </c>
      <c r="F288">
        <v>12986652.938296899</v>
      </c>
      <c r="G288">
        <v>348720.198007559</v>
      </c>
      <c r="H288">
        <v>550.03416217188396</v>
      </c>
      <c r="I288">
        <v>15.814209674626399</v>
      </c>
      <c r="J288">
        <v>2194464.2458387101</v>
      </c>
      <c r="K288">
        <v>62430.611823515203</v>
      </c>
      <c r="L288">
        <v>3893780.9606654798</v>
      </c>
      <c r="M288">
        <v>111347.842620387</v>
      </c>
      <c r="N288">
        <v>4.2353804693576298E-5</v>
      </c>
      <c r="O288">
        <v>4.53492793505571E-5</v>
      </c>
      <c r="P288" t="s">
        <v>257</v>
      </c>
      <c r="Q288" t="s">
        <v>252</v>
      </c>
    </row>
    <row r="289" spans="1:17" x14ac:dyDescent="0.35">
      <c r="A289" t="s">
        <v>269</v>
      </c>
      <c r="B289" t="s">
        <v>261</v>
      </c>
      <c r="C289" t="s">
        <v>256</v>
      </c>
      <c r="D289">
        <v>2.4085830961071801</v>
      </c>
      <c r="E289">
        <v>2085</v>
      </c>
      <c r="F289">
        <v>13251195.602559499</v>
      </c>
      <c r="G289">
        <v>356262.703014709</v>
      </c>
      <c r="H289">
        <v>551.34713024908103</v>
      </c>
      <c r="I289">
        <v>15.8589003494533</v>
      </c>
      <c r="J289">
        <v>2127158.5264741099</v>
      </c>
      <c r="K289">
        <v>61189.989666981899</v>
      </c>
      <c r="L289">
        <v>3956838.7563923202</v>
      </c>
      <c r="M289">
        <v>111296.674567908</v>
      </c>
      <c r="N289">
        <v>4.1607349765676203E-5</v>
      </c>
      <c r="O289">
        <v>4.4514624223233698E-5</v>
      </c>
      <c r="P289" t="s">
        <v>257</v>
      </c>
      <c r="Q289" t="s">
        <v>252</v>
      </c>
    </row>
    <row r="290" spans="1:17" x14ac:dyDescent="0.35">
      <c r="A290" t="s">
        <v>269</v>
      </c>
      <c r="B290" t="s">
        <v>261</v>
      </c>
      <c r="C290" t="s">
        <v>256</v>
      </c>
      <c r="D290">
        <v>2.5200464505927802</v>
      </c>
      <c r="E290">
        <v>2090</v>
      </c>
      <c r="F290">
        <v>13550136.651323</v>
      </c>
      <c r="G290">
        <v>364387.18303044199</v>
      </c>
      <c r="H290">
        <v>562.11730689331296</v>
      </c>
      <c r="I290">
        <v>16.171504819916699</v>
      </c>
      <c r="J290">
        <v>2102905.06754561</v>
      </c>
      <c r="K290">
        <v>61274.266001399403</v>
      </c>
      <c r="L290">
        <v>4066822.0915395799</v>
      </c>
      <c r="M290">
        <v>112807.401917148</v>
      </c>
      <c r="N290">
        <v>4.1484253728055897E-5</v>
      </c>
      <c r="O290">
        <v>4.4380004492544702E-5</v>
      </c>
      <c r="P290" t="s">
        <v>257</v>
      </c>
      <c r="Q290" t="s">
        <v>252</v>
      </c>
    </row>
    <row r="291" spans="1:17" x14ac:dyDescent="0.35">
      <c r="A291" t="s">
        <v>269</v>
      </c>
      <c r="B291" t="s">
        <v>262</v>
      </c>
      <c r="C291" t="s">
        <v>256</v>
      </c>
      <c r="D291">
        <v>0.42862795654826502</v>
      </c>
      <c r="E291">
        <v>2010</v>
      </c>
      <c r="F291">
        <v>10018220.494144101</v>
      </c>
      <c r="G291">
        <v>400229.47518278903</v>
      </c>
      <c r="H291">
        <v>278.26292996143201</v>
      </c>
      <c r="I291">
        <v>14.848550254551601</v>
      </c>
      <c r="J291">
        <v>4653425.0584332496</v>
      </c>
      <c r="K291">
        <v>300337.33918858098</v>
      </c>
      <c r="L291">
        <v>2697006.24303162</v>
      </c>
      <c r="M291">
        <v>223856.69778743401</v>
      </c>
      <c r="N291">
        <v>2.7775684326780902E-5</v>
      </c>
      <c r="O291">
        <v>3.7100091760533397E-5</v>
      </c>
      <c r="P291" t="s">
        <v>257</v>
      </c>
      <c r="Q291" t="s">
        <v>252</v>
      </c>
    </row>
    <row r="292" spans="1:17" x14ac:dyDescent="0.35">
      <c r="A292" t="s">
        <v>269</v>
      </c>
      <c r="B292" t="s">
        <v>262</v>
      </c>
      <c r="C292" t="s">
        <v>256</v>
      </c>
      <c r="D292">
        <v>0.61285996481710903</v>
      </c>
      <c r="E292">
        <v>2015</v>
      </c>
      <c r="F292">
        <v>10272096.9903697</v>
      </c>
      <c r="G292">
        <v>417429.08583824401</v>
      </c>
      <c r="H292">
        <v>408.99999488651599</v>
      </c>
      <c r="I292">
        <v>22.2092908713445</v>
      </c>
      <c r="J292">
        <v>4801935.0622505303</v>
      </c>
      <c r="K292">
        <v>314572.55248267099</v>
      </c>
      <c r="L292">
        <v>2779180.7900173701</v>
      </c>
      <c r="M292">
        <v>234870.51687019799</v>
      </c>
      <c r="N292">
        <v>3.9816601738667398E-5</v>
      </c>
      <c r="O292">
        <v>5.3204943365999102E-5</v>
      </c>
      <c r="P292" t="s">
        <v>257</v>
      </c>
      <c r="Q292" t="s">
        <v>252</v>
      </c>
    </row>
    <row r="293" spans="1:17" x14ac:dyDescent="0.35">
      <c r="A293" t="s">
        <v>269</v>
      </c>
      <c r="B293" t="s">
        <v>262</v>
      </c>
      <c r="C293" t="s">
        <v>256</v>
      </c>
      <c r="D293">
        <v>0.76234411994100504</v>
      </c>
      <c r="E293">
        <v>2020</v>
      </c>
      <c r="F293">
        <v>10489380.3856609</v>
      </c>
      <c r="G293">
        <v>433043.70690325502</v>
      </c>
      <c r="H293">
        <v>520.81375327979504</v>
      </c>
      <c r="I293">
        <v>28.7347089018985</v>
      </c>
      <c r="J293">
        <v>4931907.0090095196</v>
      </c>
      <c r="K293">
        <v>327558.03484440799</v>
      </c>
      <c r="L293">
        <v>2850415.1408177698</v>
      </c>
      <c r="M293">
        <v>244914.26778380899</v>
      </c>
      <c r="N293">
        <v>4.9651526985497703E-5</v>
      </c>
      <c r="O293">
        <v>6.6355216445433893E-5</v>
      </c>
      <c r="P293" t="s">
        <v>257</v>
      </c>
      <c r="Q293" t="s">
        <v>252</v>
      </c>
    </row>
    <row r="294" spans="1:17" x14ac:dyDescent="0.35">
      <c r="A294" t="s">
        <v>269</v>
      </c>
      <c r="B294" t="s">
        <v>262</v>
      </c>
      <c r="C294" t="s">
        <v>256</v>
      </c>
      <c r="D294">
        <v>0.91377128405771901</v>
      </c>
      <c r="E294">
        <v>2025</v>
      </c>
      <c r="F294">
        <v>10785876.867505699</v>
      </c>
      <c r="G294">
        <v>451834.19148505601</v>
      </c>
      <c r="H294">
        <v>643.50406555206405</v>
      </c>
      <c r="I294">
        <v>36.024148116365097</v>
      </c>
      <c r="J294">
        <v>5098955.3099986501</v>
      </c>
      <c r="K294">
        <v>342962.40933492302</v>
      </c>
      <c r="L294">
        <v>2942967.8076331001</v>
      </c>
      <c r="M294">
        <v>256762.07515054601</v>
      </c>
      <c r="N294">
        <v>5.9661729264750899E-5</v>
      </c>
      <c r="O294">
        <v>7.97286898496183E-5</v>
      </c>
      <c r="P294" t="s">
        <v>257</v>
      </c>
      <c r="Q294" t="s">
        <v>252</v>
      </c>
    </row>
    <row r="295" spans="1:17" x14ac:dyDescent="0.35">
      <c r="A295" t="s">
        <v>269</v>
      </c>
      <c r="B295" t="s">
        <v>262</v>
      </c>
      <c r="C295" t="s">
        <v>256</v>
      </c>
      <c r="D295">
        <v>0.96559376426806398</v>
      </c>
      <c r="E295">
        <v>2030</v>
      </c>
      <c r="F295">
        <v>11109015.797904</v>
      </c>
      <c r="G295">
        <v>472774.55279023701</v>
      </c>
      <c r="H295">
        <v>702.39337272222099</v>
      </c>
      <c r="I295">
        <v>39.938127022535099</v>
      </c>
      <c r="J295">
        <v>5283085.4015485896</v>
      </c>
      <c r="K295">
        <v>360241.68309934897</v>
      </c>
      <c r="L295">
        <v>3044273.86415692</v>
      </c>
      <c r="M295">
        <v>270071.00037160498</v>
      </c>
      <c r="N295">
        <v>6.3227326839767798E-5</v>
      </c>
      <c r="O295">
        <v>8.4476050554808599E-5</v>
      </c>
      <c r="P295" t="s">
        <v>257</v>
      </c>
      <c r="Q295" t="s">
        <v>252</v>
      </c>
    </row>
    <row r="296" spans="1:17" x14ac:dyDescent="0.35">
      <c r="A296" t="s">
        <v>269</v>
      </c>
      <c r="B296" t="s">
        <v>262</v>
      </c>
      <c r="C296" t="s">
        <v>256</v>
      </c>
      <c r="D296">
        <v>1.08500668135844</v>
      </c>
      <c r="E296">
        <v>2035</v>
      </c>
      <c r="F296">
        <v>11343272.455279499</v>
      </c>
      <c r="G296">
        <v>491063.91045909299</v>
      </c>
      <c r="H296">
        <v>716.61282933174402</v>
      </c>
      <c r="I296">
        <v>41.325574389201002</v>
      </c>
      <c r="J296">
        <v>4870792.1445383597</v>
      </c>
      <c r="K296">
        <v>360440.634429019</v>
      </c>
      <c r="L296">
        <v>3137725.56254113</v>
      </c>
      <c r="M296">
        <v>279969.33651640301</v>
      </c>
      <c r="N296">
        <v>6.3175140344813696E-5</v>
      </c>
      <c r="O296">
        <v>8.4155185321124396E-5</v>
      </c>
      <c r="P296" t="s">
        <v>257</v>
      </c>
      <c r="Q296" t="s">
        <v>252</v>
      </c>
    </row>
    <row r="297" spans="1:17" x14ac:dyDescent="0.35">
      <c r="A297" t="s">
        <v>269</v>
      </c>
      <c r="B297" t="s">
        <v>262</v>
      </c>
      <c r="C297" t="s">
        <v>256</v>
      </c>
      <c r="D297">
        <v>1.2292198413270401</v>
      </c>
      <c r="E297">
        <v>2040</v>
      </c>
      <c r="F297">
        <v>11372132.8272801</v>
      </c>
      <c r="G297">
        <v>500564.47629150498</v>
      </c>
      <c r="H297">
        <v>672.29970575609502</v>
      </c>
      <c r="I297">
        <v>39.1863168933331</v>
      </c>
      <c r="J297">
        <v>4032738.8660126701</v>
      </c>
      <c r="K297">
        <v>330987.55107190501</v>
      </c>
      <c r="L297">
        <v>3178897.52086493</v>
      </c>
      <c r="M297">
        <v>277280.164147951</v>
      </c>
      <c r="N297">
        <v>5.9118172111333898E-5</v>
      </c>
      <c r="O297">
        <v>7.8284254575254497E-5</v>
      </c>
      <c r="P297" t="s">
        <v>257</v>
      </c>
      <c r="Q297" t="s">
        <v>252</v>
      </c>
    </row>
    <row r="298" spans="1:17" x14ac:dyDescent="0.35">
      <c r="A298" t="s">
        <v>269</v>
      </c>
      <c r="B298" t="s">
        <v>262</v>
      </c>
      <c r="C298" t="s">
        <v>256</v>
      </c>
      <c r="D298">
        <v>1.35085724597845</v>
      </c>
      <c r="E298">
        <v>2045</v>
      </c>
      <c r="F298">
        <v>11469808.723492499</v>
      </c>
      <c r="G298">
        <v>512766.860994082</v>
      </c>
      <c r="H298">
        <v>639.06220185728398</v>
      </c>
      <c r="I298">
        <v>37.592434363794503</v>
      </c>
      <c r="J298">
        <v>3641494.2853342202</v>
      </c>
      <c r="K298">
        <v>310205.81436709798</v>
      </c>
      <c r="L298">
        <v>3279248.05711522</v>
      </c>
      <c r="M298">
        <v>279622.30749244901</v>
      </c>
      <c r="N298">
        <v>5.5716901411647399E-5</v>
      </c>
      <c r="O298">
        <v>7.3312917084609295E-5</v>
      </c>
      <c r="P298" t="s">
        <v>257</v>
      </c>
      <c r="Q298" t="s">
        <v>252</v>
      </c>
    </row>
    <row r="299" spans="1:17" x14ac:dyDescent="0.35">
      <c r="A299" t="s">
        <v>269</v>
      </c>
      <c r="B299" t="s">
        <v>262</v>
      </c>
      <c r="C299" t="s">
        <v>256</v>
      </c>
      <c r="D299">
        <v>1.53164784556419</v>
      </c>
      <c r="E299">
        <v>2050</v>
      </c>
      <c r="F299">
        <v>11590677.518371001</v>
      </c>
      <c r="G299">
        <v>525560.23776046396</v>
      </c>
      <c r="H299">
        <v>590.46558481041097</v>
      </c>
      <c r="I299">
        <v>34.838699075591101</v>
      </c>
      <c r="J299">
        <v>3178589.8244540999</v>
      </c>
      <c r="K299">
        <v>259135.84352556799</v>
      </c>
      <c r="L299">
        <v>3327555.7751554698</v>
      </c>
      <c r="M299">
        <v>271609.242620776</v>
      </c>
      <c r="N299">
        <v>5.0943146668909998E-5</v>
      </c>
      <c r="O299">
        <v>6.6288688855243395E-5</v>
      </c>
      <c r="P299" t="s">
        <v>257</v>
      </c>
      <c r="Q299" t="s">
        <v>252</v>
      </c>
    </row>
    <row r="300" spans="1:17" x14ac:dyDescent="0.35">
      <c r="A300" t="s">
        <v>269</v>
      </c>
      <c r="B300" t="s">
        <v>262</v>
      </c>
      <c r="C300" t="s">
        <v>256</v>
      </c>
      <c r="D300">
        <v>1.64170092024739</v>
      </c>
      <c r="E300">
        <v>2055</v>
      </c>
      <c r="F300">
        <v>11727803.128810201</v>
      </c>
      <c r="G300">
        <v>538731.54868646897</v>
      </c>
      <c r="H300">
        <v>577.44613627500905</v>
      </c>
      <c r="I300">
        <v>34.224732004105803</v>
      </c>
      <c r="J300">
        <v>3057406.07203937</v>
      </c>
      <c r="K300">
        <v>238256.36312084901</v>
      </c>
      <c r="L300">
        <v>3394426.6330804299</v>
      </c>
      <c r="M300">
        <v>270376.18702941801</v>
      </c>
      <c r="N300">
        <v>4.92373661062293E-5</v>
      </c>
      <c r="O300">
        <v>6.3528360437684194E-5</v>
      </c>
      <c r="P300" t="s">
        <v>257</v>
      </c>
      <c r="Q300" t="s">
        <v>252</v>
      </c>
    </row>
    <row r="301" spans="1:17" x14ac:dyDescent="0.35">
      <c r="A301" t="s">
        <v>269</v>
      </c>
      <c r="B301" t="s">
        <v>262</v>
      </c>
      <c r="C301" t="s">
        <v>256</v>
      </c>
      <c r="D301">
        <v>1.79717289473674</v>
      </c>
      <c r="E301">
        <v>2060</v>
      </c>
      <c r="F301">
        <v>11910977.088835301</v>
      </c>
      <c r="G301">
        <v>553817.58756439202</v>
      </c>
      <c r="H301">
        <v>556.80057460182604</v>
      </c>
      <c r="I301">
        <v>32.974684963244002</v>
      </c>
      <c r="J301">
        <v>2859862.3973852801</v>
      </c>
      <c r="K301">
        <v>204798.773246656</v>
      </c>
      <c r="L301">
        <v>3469550.1803188999</v>
      </c>
      <c r="M301">
        <v>258813.562490946</v>
      </c>
      <c r="N301">
        <v>4.6746842886948398E-5</v>
      </c>
      <c r="O301">
        <v>5.9540696618649798E-5</v>
      </c>
      <c r="P301" t="s">
        <v>257</v>
      </c>
      <c r="Q301" t="s">
        <v>252</v>
      </c>
    </row>
    <row r="302" spans="1:17" x14ac:dyDescent="0.35">
      <c r="A302" t="s">
        <v>269</v>
      </c>
      <c r="B302" t="s">
        <v>262</v>
      </c>
      <c r="C302" t="s">
        <v>256</v>
      </c>
      <c r="D302">
        <v>1.90209664848524</v>
      </c>
      <c r="E302">
        <v>2065</v>
      </c>
      <c r="F302">
        <v>12055483.700344499</v>
      </c>
      <c r="G302">
        <v>566940.91868510901</v>
      </c>
      <c r="H302">
        <v>543.78821950677298</v>
      </c>
      <c r="I302">
        <v>32.2309326421394</v>
      </c>
      <c r="J302">
        <v>2715997.8003544901</v>
      </c>
      <c r="K302">
        <v>181115.70783974399</v>
      </c>
      <c r="L302">
        <v>3537258.9295926499</v>
      </c>
      <c r="M302">
        <v>249865.82033063099</v>
      </c>
      <c r="N302">
        <v>4.5107125771422601E-5</v>
      </c>
      <c r="O302">
        <v>5.6850602205414502E-5</v>
      </c>
      <c r="P302" t="s">
        <v>257</v>
      </c>
      <c r="Q302" t="s">
        <v>252</v>
      </c>
    </row>
    <row r="303" spans="1:17" x14ac:dyDescent="0.35">
      <c r="A303" t="s">
        <v>269</v>
      </c>
      <c r="B303" t="s">
        <v>262</v>
      </c>
      <c r="C303" t="s">
        <v>256</v>
      </c>
      <c r="D303">
        <v>2.0539225003577899</v>
      </c>
      <c r="E303">
        <v>2070</v>
      </c>
      <c r="F303">
        <v>12256698.2299973</v>
      </c>
      <c r="G303">
        <v>582551.04011101101</v>
      </c>
      <c r="H303">
        <v>529.86369176198298</v>
      </c>
      <c r="I303">
        <v>31.2281537794243</v>
      </c>
      <c r="J303">
        <v>2446979.4804137298</v>
      </c>
      <c r="K303">
        <v>145891.46273950601</v>
      </c>
      <c r="L303">
        <v>3608465.9137685201</v>
      </c>
      <c r="M303">
        <v>236396.454269229</v>
      </c>
      <c r="N303">
        <v>4.3230540706728501E-5</v>
      </c>
      <c r="O303">
        <v>5.3605867347646402E-5</v>
      </c>
      <c r="P303" t="s">
        <v>257</v>
      </c>
      <c r="Q303" t="s">
        <v>252</v>
      </c>
    </row>
    <row r="304" spans="1:17" x14ac:dyDescent="0.35">
      <c r="A304" t="s">
        <v>269</v>
      </c>
      <c r="B304" t="s">
        <v>262</v>
      </c>
      <c r="C304" t="s">
        <v>256</v>
      </c>
      <c r="D304">
        <v>2.15113208653396</v>
      </c>
      <c r="E304">
        <v>2075</v>
      </c>
      <c r="F304">
        <v>12501074.179355601</v>
      </c>
      <c r="G304">
        <v>600100.89673069899</v>
      </c>
      <c r="H304">
        <v>534.27046059437703</v>
      </c>
      <c r="I304">
        <v>31.419821799418902</v>
      </c>
      <c r="J304">
        <v>2336649.24322091</v>
      </c>
      <c r="K304">
        <v>119524.778265118</v>
      </c>
      <c r="L304">
        <v>3694628.2821573098</v>
      </c>
      <c r="M304">
        <v>230464.650852719</v>
      </c>
      <c r="N304">
        <v>4.2737964188443599E-5</v>
      </c>
      <c r="O304">
        <v>5.2357565153779197E-5</v>
      </c>
      <c r="P304" t="s">
        <v>257</v>
      </c>
      <c r="Q304" t="s">
        <v>252</v>
      </c>
    </row>
    <row r="305" spans="1:17" x14ac:dyDescent="0.35">
      <c r="A305" t="s">
        <v>269</v>
      </c>
      <c r="B305" t="s">
        <v>262</v>
      </c>
      <c r="C305" t="s">
        <v>256</v>
      </c>
      <c r="D305">
        <v>2.2802661727774698</v>
      </c>
      <c r="E305">
        <v>2080</v>
      </c>
      <c r="F305">
        <v>12719064.046145599</v>
      </c>
      <c r="G305">
        <v>616309.09015877498</v>
      </c>
      <c r="H305">
        <v>534.62430335250701</v>
      </c>
      <c r="I305">
        <v>31.2240684940036</v>
      </c>
      <c r="J305">
        <v>2174285.4222148098</v>
      </c>
      <c r="K305">
        <v>82609.435447409996</v>
      </c>
      <c r="L305">
        <v>3787845.3775015902</v>
      </c>
      <c r="M305">
        <v>217283.42578427499</v>
      </c>
      <c r="N305">
        <v>4.2033305392036098E-5</v>
      </c>
      <c r="O305">
        <v>5.0663001718763497E-5</v>
      </c>
      <c r="P305" t="s">
        <v>257</v>
      </c>
      <c r="Q305" t="s">
        <v>252</v>
      </c>
    </row>
    <row r="306" spans="1:17" x14ac:dyDescent="0.35">
      <c r="A306" t="s">
        <v>269</v>
      </c>
      <c r="B306" t="s">
        <v>262</v>
      </c>
      <c r="C306" t="s">
        <v>256</v>
      </c>
      <c r="D306">
        <v>2.4085830961071801</v>
      </c>
      <c r="E306">
        <v>2085</v>
      </c>
      <c r="F306">
        <v>12973177.563744601</v>
      </c>
      <c r="G306">
        <v>634280.74182953197</v>
      </c>
      <c r="H306">
        <v>536.152450579223</v>
      </c>
      <c r="I306">
        <v>31.053580019311799</v>
      </c>
      <c r="J306">
        <v>2113732.9281155998</v>
      </c>
      <c r="K306">
        <v>74615.588025491394</v>
      </c>
      <c r="L306">
        <v>3870102.6999649201</v>
      </c>
      <c r="M306">
        <v>198032.73099531201</v>
      </c>
      <c r="N306">
        <v>4.1327766304346E-5</v>
      </c>
      <c r="O306">
        <v>4.8958730687203602E-5</v>
      </c>
      <c r="P306" t="s">
        <v>257</v>
      </c>
      <c r="Q306" t="s">
        <v>252</v>
      </c>
    </row>
    <row r="307" spans="1:17" x14ac:dyDescent="0.35">
      <c r="A307" t="s">
        <v>269</v>
      </c>
      <c r="B307" t="s">
        <v>262</v>
      </c>
      <c r="C307" t="s">
        <v>256</v>
      </c>
      <c r="D307">
        <v>2.5200464505927802</v>
      </c>
      <c r="E307">
        <v>2090</v>
      </c>
      <c r="F307">
        <v>13264853.3159562</v>
      </c>
      <c r="G307">
        <v>649670.51839727</v>
      </c>
      <c r="H307">
        <v>546.89008353779798</v>
      </c>
      <c r="I307">
        <v>31.398728175431799</v>
      </c>
      <c r="J307">
        <v>2091212.7251261999</v>
      </c>
      <c r="K307">
        <v>72966.608420817196</v>
      </c>
      <c r="L307">
        <v>3991601.6986019402</v>
      </c>
      <c r="M307">
        <v>188027.794854782</v>
      </c>
      <c r="N307">
        <v>4.1228505925500799E-5</v>
      </c>
      <c r="O307">
        <v>4.8330233997522503E-5</v>
      </c>
      <c r="P307" t="s">
        <v>257</v>
      </c>
      <c r="Q307" t="s">
        <v>252</v>
      </c>
    </row>
    <row r="308" spans="1:17" x14ac:dyDescent="0.35">
      <c r="A308" t="s">
        <v>269</v>
      </c>
      <c r="B308" t="s">
        <v>263</v>
      </c>
      <c r="C308" t="s">
        <v>256</v>
      </c>
      <c r="D308">
        <v>0.42862795654826502</v>
      </c>
      <c r="E308">
        <v>2010</v>
      </c>
      <c r="F308">
        <v>10414810.5025337</v>
      </c>
      <c r="G308">
        <v>3639.46679315242</v>
      </c>
      <c r="H308">
        <v>293.001599246269</v>
      </c>
      <c r="I308">
        <v>0.10988096971462701</v>
      </c>
      <c r="J308">
        <v>4951815.7324110102</v>
      </c>
      <c r="K308">
        <v>1946.6652108149799</v>
      </c>
      <c r="L308">
        <v>2919626.9144627899</v>
      </c>
      <c r="M308">
        <v>1236.02635626658</v>
      </c>
      <c r="N308">
        <v>2.81331666260263E-5</v>
      </c>
      <c r="O308">
        <v>3.01915022061378E-5</v>
      </c>
      <c r="P308" t="s">
        <v>257</v>
      </c>
      <c r="Q308" t="s">
        <v>252</v>
      </c>
    </row>
    <row r="309" spans="1:17" x14ac:dyDescent="0.35">
      <c r="A309" t="s">
        <v>269</v>
      </c>
      <c r="B309" t="s">
        <v>263</v>
      </c>
      <c r="C309" t="s">
        <v>256</v>
      </c>
      <c r="D309">
        <v>0.61285996481710903</v>
      </c>
      <c r="E309">
        <v>2015</v>
      </c>
      <c r="F309">
        <v>10685785.001214201</v>
      </c>
      <c r="G309">
        <v>3741.0749937259202</v>
      </c>
      <c r="H309">
        <v>431.04736363111402</v>
      </c>
      <c r="I309">
        <v>0.16192212674662801</v>
      </c>
      <c r="J309">
        <v>5114493.3998769196</v>
      </c>
      <c r="K309">
        <v>2014.2148562853599</v>
      </c>
      <c r="L309">
        <v>3012771.2957715802</v>
      </c>
      <c r="M309">
        <v>1280.0111159907501</v>
      </c>
      <c r="N309">
        <v>4.0338390074489899E-5</v>
      </c>
      <c r="O309">
        <v>4.3282245616082103E-5</v>
      </c>
      <c r="P309" t="s">
        <v>257</v>
      </c>
      <c r="Q309" t="s">
        <v>252</v>
      </c>
    </row>
    <row r="310" spans="1:17" x14ac:dyDescent="0.35">
      <c r="A310" t="s">
        <v>269</v>
      </c>
      <c r="B310" t="s">
        <v>263</v>
      </c>
      <c r="C310" t="s">
        <v>256</v>
      </c>
      <c r="D310">
        <v>0.76234411994100504</v>
      </c>
      <c r="E310">
        <v>2020</v>
      </c>
      <c r="F310">
        <v>10918594.377211099</v>
      </c>
      <c r="G310">
        <v>3829.7153531067102</v>
      </c>
      <c r="H310">
        <v>549.34170229123595</v>
      </c>
      <c r="I310">
        <v>0.20675989045710599</v>
      </c>
      <c r="J310">
        <v>5257390.5183155099</v>
      </c>
      <c r="K310">
        <v>2074.5255384123202</v>
      </c>
      <c r="L310">
        <v>3094009.8097457401</v>
      </c>
      <c r="M310">
        <v>1319.5988558368799</v>
      </c>
      <c r="N310">
        <v>5.0312492919217001E-5</v>
      </c>
      <c r="O310">
        <v>5.3988318032404E-5</v>
      </c>
      <c r="P310" t="s">
        <v>257</v>
      </c>
      <c r="Q310" t="s">
        <v>252</v>
      </c>
    </row>
    <row r="311" spans="1:17" x14ac:dyDescent="0.35">
      <c r="A311" t="s">
        <v>269</v>
      </c>
      <c r="B311" t="s">
        <v>263</v>
      </c>
      <c r="C311" t="s">
        <v>256</v>
      </c>
      <c r="D311">
        <v>0.91377128405771901</v>
      </c>
      <c r="E311">
        <v>2025</v>
      </c>
      <c r="F311">
        <v>11233763.715135001</v>
      </c>
      <c r="G311">
        <v>3947.34385578926</v>
      </c>
      <c r="H311">
        <v>679.27206891265996</v>
      </c>
      <c r="I311">
        <v>0.256144755768897</v>
      </c>
      <c r="J311">
        <v>5439766.9447888099</v>
      </c>
      <c r="K311">
        <v>2150.7745447664302</v>
      </c>
      <c r="L311">
        <v>3198360.7721011098</v>
      </c>
      <c r="M311">
        <v>1369.11068253601</v>
      </c>
      <c r="N311">
        <v>6.0467006974474203E-5</v>
      </c>
      <c r="O311">
        <v>6.4890408620781495E-5</v>
      </c>
      <c r="P311" t="s">
        <v>257</v>
      </c>
      <c r="Q311" t="s">
        <v>252</v>
      </c>
    </row>
    <row r="312" spans="1:17" x14ac:dyDescent="0.35">
      <c r="A312" t="s">
        <v>269</v>
      </c>
      <c r="B312" t="s">
        <v>263</v>
      </c>
      <c r="C312" t="s">
        <v>256</v>
      </c>
      <c r="D312">
        <v>0.96559376426806398</v>
      </c>
      <c r="E312">
        <v>2030</v>
      </c>
      <c r="F312">
        <v>11577713.7897931</v>
      </c>
      <c r="G312">
        <v>4076.5609011991</v>
      </c>
      <c r="H312">
        <v>742.05107341040105</v>
      </c>
      <c r="I312">
        <v>0.28042633435514602</v>
      </c>
      <c r="J312">
        <v>5641091.5503641702</v>
      </c>
      <c r="K312">
        <v>2235.5342837684698</v>
      </c>
      <c r="L312">
        <v>3312921.0325908698</v>
      </c>
      <c r="M312">
        <v>1423.8319376524601</v>
      </c>
      <c r="N312">
        <v>6.4093057306753904E-5</v>
      </c>
      <c r="O312">
        <v>6.8789928852199794E-5</v>
      </c>
      <c r="P312" t="s">
        <v>257</v>
      </c>
      <c r="Q312" t="s">
        <v>252</v>
      </c>
    </row>
    <row r="313" spans="1:17" x14ac:dyDescent="0.35">
      <c r="A313" t="s">
        <v>269</v>
      </c>
      <c r="B313" t="s">
        <v>263</v>
      </c>
      <c r="C313" t="s">
        <v>256</v>
      </c>
      <c r="D313">
        <v>1.08500668135844</v>
      </c>
      <c r="E313">
        <v>2035</v>
      </c>
      <c r="F313">
        <v>11830161.3993569</v>
      </c>
      <c r="G313">
        <v>4174.9663817501896</v>
      </c>
      <c r="H313">
        <v>757.65079400245804</v>
      </c>
      <c r="I313">
        <v>0.28760971848684502</v>
      </c>
      <c r="J313">
        <v>5229107.1311286502</v>
      </c>
      <c r="K313">
        <v>2125.6478387328398</v>
      </c>
      <c r="L313">
        <v>3416264.4939292902</v>
      </c>
      <c r="M313">
        <v>1430.4051282435601</v>
      </c>
      <c r="N313">
        <v>6.4043994703541997E-5</v>
      </c>
      <c r="O313">
        <v>6.8889110040276801E-5</v>
      </c>
      <c r="P313" t="s">
        <v>257</v>
      </c>
      <c r="Q313" t="s">
        <v>252</v>
      </c>
    </row>
    <row r="314" spans="1:17" x14ac:dyDescent="0.35">
      <c r="A314" t="s">
        <v>269</v>
      </c>
      <c r="B314" t="s">
        <v>263</v>
      </c>
      <c r="C314" t="s">
        <v>256</v>
      </c>
      <c r="D314">
        <v>1.2292198413270401</v>
      </c>
      <c r="E314">
        <v>2040</v>
      </c>
      <c r="F314">
        <v>11868499.3721541</v>
      </c>
      <c r="G314">
        <v>4197.9314175499803</v>
      </c>
      <c r="H314">
        <v>711.21438985222096</v>
      </c>
      <c r="I314">
        <v>0.27163279720727002</v>
      </c>
      <c r="J314">
        <v>4361925.89747742</v>
      </c>
      <c r="K314">
        <v>1800.51960715375</v>
      </c>
      <c r="L314">
        <v>3454685.0553000602</v>
      </c>
      <c r="M314">
        <v>1492.6297128255701</v>
      </c>
      <c r="N314">
        <v>5.9924542063074702E-5</v>
      </c>
      <c r="O314">
        <v>6.4706344670538299E-5</v>
      </c>
      <c r="P314" t="s">
        <v>257</v>
      </c>
      <c r="Q314" t="s">
        <v>252</v>
      </c>
    </row>
    <row r="315" spans="1:17" x14ac:dyDescent="0.35">
      <c r="A315" t="s">
        <v>269</v>
      </c>
      <c r="B315" t="s">
        <v>263</v>
      </c>
      <c r="C315" t="s">
        <v>256</v>
      </c>
      <c r="D315">
        <v>1.35085724597845</v>
      </c>
      <c r="E315">
        <v>2045</v>
      </c>
      <c r="F315">
        <v>11978329.8654813</v>
      </c>
      <c r="G315">
        <v>4245.7190053027298</v>
      </c>
      <c r="H315">
        <v>676.39485706948801</v>
      </c>
      <c r="I315">
        <v>0.25977915159007697</v>
      </c>
      <c r="J315">
        <v>3949982.5364833199</v>
      </c>
      <c r="K315">
        <v>1717.5632179994</v>
      </c>
      <c r="L315">
        <v>3557331.7103793002</v>
      </c>
      <c r="M315">
        <v>1538.6542283697599</v>
      </c>
      <c r="N315">
        <v>5.6468210899643E-5</v>
      </c>
      <c r="O315">
        <v>6.11861386176579E-5</v>
      </c>
      <c r="P315" t="s">
        <v>257</v>
      </c>
      <c r="Q315" t="s">
        <v>252</v>
      </c>
    </row>
    <row r="316" spans="1:17" x14ac:dyDescent="0.35">
      <c r="A316" t="s">
        <v>269</v>
      </c>
      <c r="B316" t="s">
        <v>263</v>
      </c>
      <c r="C316" t="s">
        <v>256</v>
      </c>
      <c r="D316">
        <v>1.53164784556419</v>
      </c>
      <c r="E316">
        <v>2050</v>
      </c>
      <c r="F316">
        <v>12111936.434868</v>
      </c>
      <c r="G316">
        <v>4301.3212634556303</v>
      </c>
      <c r="H316">
        <v>625.06242978678995</v>
      </c>
      <c r="I316">
        <v>0.241854099211297</v>
      </c>
      <c r="J316">
        <v>3436244.5384649201</v>
      </c>
      <c r="K316">
        <v>1481.12951474277</v>
      </c>
      <c r="L316">
        <v>3597612.2705008001</v>
      </c>
      <c r="M316">
        <v>1552.7472754432199</v>
      </c>
      <c r="N316">
        <v>5.1607142519948597E-5</v>
      </c>
      <c r="O316">
        <v>5.6227862184140802E-5</v>
      </c>
      <c r="P316" t="s">
        <v>257</v>
      </c>
      <c r="Q316" t="s">
        <v>252</v>
      </c>
    </row>
    <row r="317" spans="1:17" x14ac:dyDescent="0.35">
      <c r="A317" t="s">
        <v>269</v>
      </c>
      <c r="B317" t="s">
        <v>263</v>
      </c>
      <c r="C317" t="s">
        <v>256</v>
      </c>
      <c r="D317">
        <v>1.64170092024739</v>
      </c>
      <c r="E317">
        <v>2055</v>
      </c>
      <c r="F317">
        <v>12262172.385898801</v>
      </c>
      <c r="G317">
        <v>4362.2915978824703</v>
      </c>
      <c r="H317">
        <v>611.43326713383306</v>
      </c>
      <c r="I317">
        <v>0.23760114528234</v>
      </c>
      <c r="J317">
        <v>3294182.9702670798</v>
      </c>
      <c r="K317">
        <v>1479.46489313952</v>
      </c>
      <c r="L317">
        <v>3663222.5993359098</v>
      </c>
      <c r="M317">
        <v>1580.2207739372</v>
      </c>
      <c r="N317">
        <v>4.9863372320304897E-5</v>
      </c>
      <c r="O317">
        <v>5.4467047869444403E-5</v>
      </c>
      <c r="P317" t="s">
        <v>257</v>
      </c>
      <c r="Q317" t="s">
        <v>252</v>
      </c>
    </row>
    <row r="318" spans="1:17" x14ac:dyDescent="0.35">
      <c r="A318" t="s">
        <v>269</v>
      </c>
      <c r="B318" t="s">
        <v>263</v>
      </c>
      <c r="C318" t="s">
        <v>256</v>
      </c>
      <c r="D318">
        <v>1.79717289473674</v>
      </c>
      <c r="E318">
        <v>2060</v>
      </c>
      <c r="F318">
        <v>12460354.7088682</v>
      </c>
      <c r="G318">
        <v>4439.9675315282102</v>
      </c>
      <c r="H318">
        <v>589.54488808025906</v>
      </c>
      <c r="I318">
        <v>0.23037148481118599</v>
      </c>
      <c r="J318">
        <v>3063250.5604498801</v>
      </c>
      <c r="K318">
        <v>1410.61018205348</v>
      </c>
      <c r="L318">
        <v>3726705.2777186502</v>
      </c>
      <c r="M318">
        <v>1658.4650911973499</v>
      </c>
      <c r="N318">
        <v>4.7313652127469002E-5</v>
      </c>
      <c r="O318">
        <v>5.1885848978696001E-5</v>
      </c>
      <c r="P318" t="s">
        <v>257</v>
      </c>
      <c r="Q318" t="s">
        <v>252</v>
      </c>
    </row>
    <row r="319" spans="1:17" x14ac:dyDescent="0.35">
      <c r="A319" t="s">
        <v>269</v>
      </c>
      <c r="B319" t="s">
        <v>263</v>
      </c>
      <c r="C319" t="s">
        <v>256</v>
      </c>
      <c r="D319">
        <v>1.90209664848524</v>
      </c>
      <c r="E319">
        <v>2065</v>
      </c>
      <c r="F319">
        <v>12617921.751874899</v>
      </c>
      <c r="G319">
        <v>4502.8671546575997</v>
      </c>
      <c r="H319">
        <v>575.79322024145097</v>
      </c>
      <c r="I319">
        <v>0.22593190746231301</v>
      </c>
      <c r="J319">
        <v>2895813.6721848901</v>
      </c>
      <c r="K319">
        <v>1299.83600934162</v>
      </c>
      <c r="L319">
        <v>3785430.0552467699</v>
      </c>
      <c r="M319">
        <v>1694.6946765083401</v>
      </c>
      <c r="N319">
        <v>4.5632968056398897E-5</v>
      </c>
      <c r="O319">
        <v>5.0175121695210902E-5</v>
      </c>
      <c r="P319" t="s">
        <v>257</v>
      </c>
      <c r="Q319" t="s">
        <v>252</v>
      </c>
    </row>
    <row r="320" spans="1:17" x14ac:dyDescent="0.35">
      <c r="A320" t="s">
        <v>269</v>
      </c>
      <c r="B320" t="s">
        <v>263</v>
      </c>
      <c r="C320" t="s">
        <v>256</v>
      </c>
      <c r="D320">
        <v>2.0539225003577899</v>
      </c>
      <c r="E320">
        <v>2070</v>
      </c>
      <c r="F320">
        <v>12834662.6924059</v>
      </c>
      <c r="G320">
        <v>4586.5777024236004</v>
      </c>
      <c r="H320">
        <v>560.87063874396995</v>
      </c>
      <c r="I320">
        <v>0.22120679743732699</v>
      </c>
      <c r="J320">
        <v>2591782.2562809298</v>
      </c>
      <c r="K320">
        <v>1088.6868723018599</v>
      </c>
      <c r="L320">
        <v>3843119.5621977099</v>
      </c>
      <c r="M320">
        <v>1742.80584004151</v>
      </c>
      <c r="N320">
        <v>4.3699678923064499E-5</v>
      </c>
      <c r="O320">
        <v>4.8229161651494303E-5</v>
      </c>
      <c r="P320" t="s">
        <v>257</v>
      </c>
      <c r="Q320" t="s">
        <v>252</v>
      </c>
    </row>
    <row r="321" spans="1:17" x14ac:dyDescent="0.35">
      <c r="A321" t="s">
        <v>269</v>
      </c>
      <c r="B321" t="s">
        <v>263</v>
      </c>
      <c r="C321" t="s">
        <v>256</v>
      </c>
      <c r="D321">
        <v>2.15113208653396</v>
      </c>
      <c r="E321">
        <v>2075</v>
      </c>
      <c r="F321">
        <v>13096488.944437699</v>
      </c>
      <c r="G321">
        <v>4686.1316486059104</v>
      </c>
      <c r="H321">
        <v>565.46662380042198</v>
      </c>
      <c r="I321">
        <v>0.22365859337453001</v>
      </c>
      <c r="J321">
        <v>2455109.4361484698</v>
      </c>
      <c r="K321">
        <v>1064.58533755446</v>
      </c>
      <c r="L321">
        <v>3923315.1261507198</v>
      </c>
      <c r="M321">
        <v>1777.80685930902</v>
      </c>
      <c r="N321">
        <v>4.3176963398314799E-5</v>
      </c>
      <c r="O321">
        <v>4.7727765702243397E-5</v>
      </c>
      <c r="P321" t="s">
        <v>257</v>
      </c>
      <c r="Q321" t="s">
        <v>252</v>
      </c>
    </row>
    <row r="322" spans="1:17" x14ac:dyDescent="0.35">
      <c r="A322" t="s">
        <v>269</v>
      </c>
      <c r="B322" t="s">
        <v>263</v>
      </c>
      <c r="C322" t="s">
        <v>256</v>
      </c>
      <c r="D322">
        <v>2.2802661727774698</v>
      </c>
      <c r="E322">
        <v>2080</v>
      </c>
      <c r="F322">
        <v>13330597.5710136</v>
      </c>
      <c r="G322">
        <v>4775.5652908370303</v>
      </c>
      <c r="H322">
        <v>565.62387524579503</v>
      </c>
      <c r="I322">
        <v>0.22449660071514199</v>
      </c>
      <c r="J322">
        <v>2255965.1447742302</v>
      </c>
      <c r="K322">
        <v>929.71288799300805</v>
      </c>
      <c r="L322">
        <v>4003334.71068598</v>
      </c>
      <c r="M322">
        <v>1794.0925998846101</v>
      </c>
      <c r="N322">
        <v>4.24304966249753E-5</v>
      </c>
      <c r="O322">
        <v>4.70094296785949E-5</v>
      </c>
      <c r="P322" t="s">
        <v>257</v>
      </c>
      <c r="Q322" t="s">
        <v>252</v>
      </c>
    </row>
    <row r="323" spans="1:17" x14ac:dyDescent="0.35">
      <c r="A323" t="s">
        <v>269</v>
      </c>
      <c r="B323" t="s">
        <v>263</v>
      </c>
      <c r="C323" t="s">
        <v>256</v>
      </c>
      <c r="D323">
        <v>2.4085830961071801</v>
      </c>
      <c r="E323">
        <v>2085</v>
      </c>
      <c r="F323">
        <v>13602579.8168764</v>
      </c>
      <c r="G323">
        <v>4878.4886978117602</v>
      </c>
      <c r="H323">
        <v>566.98023841792804</v>
      </c>
      <c r="I323">
        <v>0.225792180606949</v>
      </c>
      <c r="J323">
        <v>2187464.59339337</v>
      </c>
      <c r="K323">
        <v>883.92274772806604</v>
      </c>
      <c r="L323">
        <v>4066371.3475918402</v>
      </c>
      <c r="M323">
        <v>1764.08336839049</v>
      </c>
      <c r="N323">
        <v>4.1681816688514501E-5</v>
      </c>
      <c r="O323">
        <v>4.6283223062139801E-5</v>
      </c>
      <c r="P323" t="s">
        <v>257</v>
      </c>
      <c r="Q323" t="s">
        <v>252</v>
      </c>
    </row>
    <row r="324" spans="1:17" x14ac:dyDescent="0.35">
      <c r="A324" t="s">
        <v>269</v>
      </c>
      <c r="B324" t="s">
        <v>263</v>
      </c>
      <c r="C324" t="s">
        <v>256</v>
      </c>
      <c r="D324">
        <v>2.5200464505927802</v>
      </c>
      <c r="E324">
        <v>2090</v>
      </c>
      <c r="F324">
        <v>13909534.1665696</v>
      </c>
      <c r="G324">
        <v>4989.6677838186397</v>
      </c>
      <c r="H324">
        <v>578.05822280153996</v>
      </c>
      <c r="I324">
        <v>0.23058891168967</v>
      </c>
      <c r="J324">
        <v>2163341.6312675201</v>
      </c>
      <c r="K324">
        <v>837.70227949551304</v>
      </c>
      <c r="L324">
        <v>4177868.7735359399</v>
      </c>
      <c r="M324">
        <v>1760.71992078068</v>
      </c>
      <c r="N324">
        <v>4.1558417117293102E-5</v>
      </c>
      <c r="O324">
        <v>4.6213279456693198E-5</v>
      </c>
      <c r="P324" t="s">
        <v>257</v>
      </c>
      <c r="Q324" t="s">
        <v>252</v>
      </c>
    </row>
    <row r="325" spans="1:17" x14ac:dyDescent="0.35">
      <c r="A325" t="s">
        <v>269</v>
      </c>
      <c r="B325" t="s">
        <v>264</v>
      </c>
      <c r="C325" t="s">
        <v>256</v>
      </c>
      <c r="D325">
        <v>0.42862795654826502</v>
      </c>
      <c r="E325">
        <v>2010</v>
      </c>
      <c r="F325">
        <v>3281910.0388692101</v>
      </c>
      <c r="G325">
        <v>7136539.9304576302</v>
      </c>
      <c r="H325">
        <v>118.275973910758</v>
      </c>
      <c r="I325">
        <v>174.835506305226</v>
      </c>
      <c r="J325">
        <v>2278620.8480072501</v>
      </c>
      <c r="K325">
        <v>2675141.5496145799</v>
      </c>
      <c r="L325">
        <v>1579646.1996601501</v>
      </c>
      <c r="M325">
        <v>1341216.7411589101</v>
      </c>
      <c r="N325">
        <v>3.6038761730199597E-5</v>
      </c>
      <c r="O325">
        <v>2.4498637716445099E-5</v>
      </c>
      <c r="P325" t="s">
        <v>257</v>
      </c>
      <c r="Q325" t="s">
        <v>252</v>
      </c>
    </row>
    <row r="326" spans="1:17" x14ac:dyDescent="0.35">
      <c r="A326" t="s">
        <v>269</v>
      </c>
      <c r="B326" t="s">
        <v>264</v>
      </c>
      <c r="C326" t="s">
        <v>256</v>
      </c>
      <c r="D326">
        <v>0.61285996481710903</v>
      </c>
      <c r="E326">
        <v>2015</v>
      </c>
      <c r="F326">
        <v>3403138.7547877398</v>
      </c>
      <c r="G326">
        <v>7286387.3214202402</v>
      </c>
      <c r="H326">
        <v>175.61731135767801</v>
      </c>
      <c r="I326">
        <v>255.59197440018201</v>
      </c>
      <c r="J326">
        <v>2371824.3044292</v>
      </c>
      <c r="K326">
        <v>2744683.310304</v>
      </c>
      <c r="L326">
        <v>1644801.33848323</v>
      </c>
      <c r="M326">
        <v>1369249.9684043401</v>
      </c>
      <c r="N326">
        <v>5.1604511015194199E-5</v>
      </c>
      <c r="O326">
        <v>3.5078010971061501E-5</v>
      </c>
      <c r="P326" t="s">
        <v>257</v>
      </c>
      <c r="Q326" t="s">
        <v>252</v>
      </c>
    </row>
    <row r="327" spans="1:17" x14ac:dyDescent="0.35">
      <c r="A327" t="s">
        <v>269</v>
      </c>
      <c r="B327" t="s">
        <v>264</v>
      </c>
      <c r="C327" t="s">
        <v>256</v>
      </c>
      <c r="D327">
        <v>0.76234411994100504</v>
      </c>
      <c r="E327">
        <v>2020</v>
      </c>
      <c r="F327">
        <v>3511541.3168409001</v>
      </c>
      <c r="G327">
        <v>7410882.7757232897</v>
      </c>
      <c r="H327">
        <v>225.70642561005499</v>
      </c>
      <c r="I327">
        <v>323.842036571638</v>
      </c>
      <c r="J327">
        <v>2455576.9672492798</v>
      </c>
      <c r="K327">
        <v>2803888.0766046499</v>
      </c>
      <c r="L327">
        <v>1703186.59366099</v>
      </c>
      <c r="M327">
        <v>1392142.8149405899</v>
      </c>
      <c r="N327">
        <v>6.4275600155292396E-5</v>
      </c>
      <c r="O327">
        <v>4.3698172859039901E-5</v>
      </c>
      <c r="P327" t="s">
        <v>257</v>
      </c>
      <c r="Q327" t="s">
        <v>252</v>
      </c>
    </row>
    <row r="328" spans="1:17" x14ac:dyDescent="0.35">
      <c r="A328" t="s">
        <v>269</v>
      </c>
      <c r="B328" t="s">
        <v>264</v>
      </c>
      <c r="C328" t="s">
        <v>256</v>
      </c>
      <c r="D328">
        <v>0.91377128405771901</v>
      </c>
      <c r="E328">
        <v>2025</v>
      </c>
      <c r="F328">
        <v>3645144.4462530799</v>
      </c>
      <c r="G328">
        <v>7592566.6127376603</v>
      </c>
      <c r="H328">
        <v>281.18826160863398</v>
      </c>
      <c r="I328">
        <v>398.339952059795</v>
      </c>
      <c r="J328">
        <v>2557026.6678552902</v>
      </c>
      <c r="K328">
        <v>2884891.05147829</v>
      </c>
      <c r="L328">
        <v>1773710.1695530501</v>
      </c>
      <c r="M328">
        <v>1426019.7132305901</v>
      </c>
      <c r="N328">
        <v>7.7140499026773405E-5</v>
      </c>
      <c r="O328">
        <v>5.2464465888454698E-5</v>
      </c>
      <c r="P328" t="s">
        <v>257</v>
      </c>
      <c r="Q328" t="s">
        <v>252</v>
      </c>
    </row>
    <row r="329" spans="1:17" x14ac:dyDescent="0.35">
      <c r="A329" t="s">
        <v>269</v>
      </c>
      <c r="B329" t="s">
        <v>264</v>
      </c>
      <c r="C329" t="s">
        <v>256</v>
      </c>
      <c r="D329">
        <v>0.96559376426806398</v>
      </c>
      <c r="E329">
        <v>2030</v>
      </c>
      <c r="F329">
        <v>3792824.81173043</v>
      </c>
      <c r="G329">
        <v>7788965.5389638301</v>
      </c>
      <c r="H329">
        <v>309.64159301897001</v>
      </c>
      <c r="I329">
        <v>432.68990672578599</v>
      </c>
      <c r="J329">
        <v>2670061.6809458099</v>
      </c>
      <c r="K329">
        <v>2973265.4037021301</v>
      </c>
      <c r="L329">
        <v>1852229.6145581501</v>
      </c>
      <c r="M329">
        <v>1462115.24997037</v>
      </c>
      <c r="N329">
        <v>8.1638780694882594E-5</v>
      </c>
      <c r="O329">
        <v>5.55516524705728E-5</v>
      </c>
      <c r="P329" t="s">
        <v>257</v>
      </c>
      <c r="Q329" t="s">
        <v>252</v>
      </c>
    </row>
    <row r="330" spans="1:17" x14ac:dyDescent="0.35">
      <c r="A330" t="s">
        <v>269</v>
      </c>
      <c r="B330" t="s">
        <v>264</v>
      </c>
      <c r="C330" t="s">
        <v>256</v>
      </c>
      <c r="D330">
        <v>1.08500668135844</v>
      </c>
      <c r="E330">
        <v>2035</v>
      </c>
      <c r="F330">
        <v>3915827.3414842598</v>
      </c>
      <c r="G330">
        <v>7918509.0242543602</v>
      </c>
      <c r="H330">
        <v>319.73230624916903</v>
      </c>
      <c r="I330">
        <v>438.20609747177701</v>
      </c>
      <c r="J330">
        <v>2617242.3218270098</v>
      </c>
      <c r="K330">
        <v>2613990.4571403801</v>
      </c>
      <c r="L330">
        <v>1917284.74262245</v>
      </c>
      <c r="M330">
        <v>1500410.1564350801</v>
      </c>
      <c r="N330">
        <v>8.1651277844129006E-5</v>
      </c>
      <c r="O330">
        <v>5.5339470616192101E-5</v>
      </c>
      <c r="P330" t="s">
        <v>257</v>
      </c>
      <c r="Q330" t="s">
        <v>252</v>
      </c>
    </row>
    <row r="331" spans="1:17" x14ac:dyDescent="0.35">
      <c r="A331" t="s">
        <v>269</v>
      </c>
      <c r="B331" t="s">
        <v>264</v>
      </c>
      <c r="C331" t="s">
        <v>256</v>
      </c>
      <c r="D331">
        <v>1.2292198413270401</v>
      </c>
      <c r="E331">
        <v>2040</v>
      </c>
      <c r="F331">
        <v>3968096.91089901</v>
      </c>
      <c r="G331">
        <v>7904600.39267259</v>
      </c>
      <c r="H331">
        <v>304.00464026153003</v>
      </c>
      <c r="I331">
        <v>407.48138238789898</v>
      </c>
      <c r="J331">
        <v>2301578.1693898402</v>
      </c>
      <c r="K331">
        <v>2062148.2476947301</v>
      </c>
      <c r="L331">
        <v>1918695.50247123</v>
      </c>
      <c r="M331">
        <v>1537482.18254165</v>
      </c>
      <c r="N331">
        <v>7.6612201538357703E-5</v>
      </c>
      <c r="O331">
        <v>5.1549902859811298E-5</v>
      </c>
      <c r="P331" t="s">
        <v>257</v>
      </c>
      <c r="Q331" t="s">
        <v>252</v>
      </c>
    </row>
    <row r="332" spans="1:17" x14ac:dyDescent="0.35">
      <c r="A332" t="s">
        <v>269</v>
      </c>
      <c r="B332" t="s">
        <v>264</v>
      </c>
      <c r="C332" t="s">
        <v>256</v>
      </c>
      <c r="D332">
        <v>1.35085724597845</v>
      </c>
      <c r="E332">
        <v>2045</v>
      </c>
      <c r="F332">
        <v>4042205.8386487202</v>
      </c>
      <c r="G332">
        <v>7940369.7458378496</v>
      </c>
      <c r="H332">
        <v>292.44200470852297</v>
      </c>
      <c r="I332">
        <v>384.21263151255602</v>
      </c>
      <c r="J332">
        <v>2135212.0597758298</v>
      </c>
      <c r="K332">
        <v>1816488.03992549</v>
      </c>
      <c r="L332">
        <v>1947832.1379672</v>
      </c>
      <c r="M332">
        <v>1611038.2266404701</v>
      </c>
      <c r="N332">
        <v>7.23471333182489E-5</v>
      </c>
      <c r="O332">
        <v>4.8387246918060803E-5</v>
      </c>
      <c r="P332" t="s">
        <v>257</v>
      </c>
      <c r="Q332" t="s">
        <v>252</v>
      </c>
    </row>
    <row r="333" spans="1:17" x14ac:dyDescent="0.35">
      <c r="A333" t="s">
        <v>269</v>
      </c>
      <c r="B333" t="s">
        <v>264</v>
      </c>
      <c r="C333" t="s">
        <v>256</v>
      </c>
      <c r="D333">
        <v>1.53164784556419</v>
      </c>
      <c r="E333">
        <v>2050</v>
      </c>
      <c r="F333">
        <v>4121753.7601406202</v>
      </c>
      <c r="G333">
        <v>7994483.9959908295</v>
      </c>
      <c r="H333">
        <v>273.66149299116898</v>
      </c>
      <c r="I333">
        <v>351.64279089483199</v>
      </c>
      <c r="J333">
        <v>1862167.9006095701</v>
      </c>
      <c r="K333">
        <v>1575557.7673700899</v>
      </c>
      <c r="L333">
        <v>1938683.12482651</v>
      </c>
      <c r="M333">
        <v>1660481.8929497399</v>
      </c>
      <c r="N333">
        <v>6.6394430360593098E-5</v>
      </c>
      <c r="O333">
        <v>4.39856770081945E-5</v>
      </c>
      <c r="P333" t="s">
        <v>257</v>
      </c>
      <c r="Q333" t="s">
        <v>252</v>
      </c>
    </row>
    <row r="334" spans="1:17" x14ac:dyDescent="0.35">
      <c r="A334" t="s">
        <v>269</v>
      </c>
      <c r="B334" t="s">
        <v>264</v>
      </c>
      <c r="C334" t="s">
        <v>256</v>
      </c>
      <c r="D334">
        <v>1.64170092024739</v>
      </c>
      <c r="E334">
        <v>2055</v>
      </c>
      <c r="F334">
        <v>4204916.6608546497</v>
      </c>
      <c r="G334">
        <v>8061618.0166420201</v>
      </c>
      <c r="H334">
        <v>269.802823674259</v>
      </c>
      <c r="I334">
        <v>341.86804460485598</v>
      </c>
      <c r="J334">
        <v>1774194.98580225</v>
      </c>
      <c r="K334">
        <v>1521467.4493579699</v>
      </c>
      <c r="L334">
        <v>1955942.8729011901</v>
      </c>
      <c r="M334">
        <v>1708859.94720866</v>
      </c>
      <c r="N334">
        <v>6.4163655414616895E-5</v>
      </c>
      <c r="O334">
        <v>4.2406877118107102E-5</v>
      </c>
      <c r="P334" t="s">
        <v>257</v>
      </c>
      <c r="Q334" t="s">
        <v>252</v>
      </c>
    </row>
    <row r="335" spans="1:17" x14ac:dyDescent="0.35">
      <c r="A335" t="s">
        <v>269</v>
      </c>
      <c r="B335" t="s">
        <v>264</v>
      </c>
      <c r="C335" t="s">
        <v>256</v>
      </c>
      <c r="D335">
        <v>1.79717289473674</v>
      </c>
      <c r="E335">
        <v>2060</v>
      </c>
      <c r="F335">
        <v>4303351.1423952803</v>
      </c>
      <c r="G335">
        <v>8161443.53400442</v>
      </c>
      <c r="H335">
        <v>262.32201269661402</v>
      </c>
      <c r="I335">
        <v>327.45324686845697</v>
      </c>
      <c r="J335">
        <v>1628602.7752898</v>
      </c>
      <c r="K335">
        <v>1436058.39534214</v>
      </c>
      <c r="L335">
        <v>1939483.59396201</v>
      </c>
      <c r="M335">
        <v>1788880.14884784</v>
      </c>
      <c r="N335">
        <v>6.09576128037283E-5</v>
      </c>
      <c r="O335">
        <v>4.0121976645936701E-5</v>
      </c>
      <c r="P335" t="s">
        <v>257</v>
      </c>
      <c r="Q335" t="s">
        <v>252</v>
      </c>
    </row>
    <row r="336" spans="1:17" x14ac:dyDescent="0.35">
      <c r="A336" t="s">
        <v>269</v>
      </c>
      <c r="B336" t="s">
        <v>264</v>
      </c>
      <c r="C336" t="s">
        <v>256</v>
      </c>
      <c r="D336">
        <v>1.90209664848524</v>
      </c>
      <c r="E336">
        <v>2065</v>
      </c>
      <c r="F336">
        <v>4386826.3416700698</v>
      </c>
      <c r="G336">
        <v>8235598.2773595303</v>
      </c>
      <c r="H336">
        <v>257.87737715550497</v>
      </c>
      <c r="I336">
        <v>318.14177499340798</v>
      </c>
      <c r="J336">
        <v>1533999.99634751</v>
      </c>
      <c r="K336">
        <v>1363113.51184672</v>
      </c>
      <c r="L336">
        <v>1926758.08252287</v>
      </c>
      <c r="M336">
        <v>1860366.6674004099</v>
      </c>
      <c r="N336">
        <v>5.8784496369494002E-5</v>
      </c>
      <c r="O336">
        <v>3.8630074498413902E-5</v>
      </c>
      <c r="P336" t="s">
        <v>257</v>
      </c>
      <c r="Q336" t="s">
        <v>252</v>
      </c>
    </row>
    <row r="337" spans="1:17" x14ac:dyDescent="0.35">
      <c r="A337" t="s">
        <v>269</v>
      </c>
      <c r="B337" t="s">
        <v>264</v>
      </c>
      <c r="C337" t="s">
        <v>256</v>
      </c>
      <c r="D337">
        <v>2.0539225003577899</v>
      </c>
      <c r="E337">
        <v>2070</v>
      </c>
      <c r="F337">
        <v>4489918.4997943901</v>
      </c>
      <c r="G337">
        <v>8349330.7703138897</v>
      </c>
      <c r="H337">
        <v>252.79085287694301</v>
      </c>
      <c r="I337">
        <v>308.30099266446501</v>
      </c>
      <c r="J337">
        <v>1357656.62756883</v>
      </c>
      <c r="K337">
        <v>1235214.31558441</v>
      </c>
      <c r="L337">
        <v>1895869.56394019</v>
      </c>
      <c r="M337">
        <v>1948992.80409756</v>
      </c>
      <c r="N337">
        <v>5.6301880064976598E-5</v>
      </c>
      <c r="O337">
        <v>3.6925234027214603E-5</v>
      </c>
      <c r="P337" t="s">
        <v>257</v>
      </c>
      <c r="Q337" t="s">
        <v>252</v>
      </c>
    </row>
    <row r="338" spans="1:17" x14ac:dyDescent="0.35">
      <c r="A338" t="s">
        <v>269</v>
      </c>
      <c r="B338" t="s">
        <v>264</v>
      </c>
      <c r="C338" t="s">
        <v>256</v>
      </c>
      <c r="D338">
        <v>2.15113208653396</v>
      </c>
      <c r="E338">
        <v>2075</v>
      </c>
      <c r="F338">
        <v>4608160.7369182501</v>
      </c>
      <c r="G338">
        <v>8493014.3391680606</v>
      </c>
      <c r="H338">
        <v>255.813865020555</v>
      </c>
      <c r="I338">
        <v>309.876417373241</v>
      </c>
      <c r="J338">
        <v>1224916.73039367</v>
      </c>
      <c r="K338">
        <v>1231257.2910923599</v>
      </c>
      <c r="L338">
        <v>1905648.3282403201</v>
      </c>
      <c r="M338">
        <v>2019444.6047697</v>
      </c>
      <c r="N338">
        <v>5.5513225259506301E-5</v>
      </c>
      <c r="O338">
        <v>3.6486034875056499E-5</v>
      </c>
      <c r="P338" t="s">
        <v>257</v>
      </c>
      <c r="Q338" t="s">
        <v>252</v>
      </c>
    </row>
    <row r="339" spans="1:17" x14ac:dyDescent="0.35">
      <c r="A339" t="s">
        <v>269</v>
      </c>
      <c r="B339" t="s">
        <v>264</v>
      </c>
      <c r="C339" t="s">
        <v>256</v>
      </c>
      <c r="D339">
        <v>2.2802661727774698</v>
      </c>
      <c r="E339">
        <v>2080</v>
      </c>
      <c r="F339">
        <v>4716221.8057677001</v>
      </c>
      <c r="G339">
        <v>8619151.3305367194</v>
      </c>
      <c r="H339">
        <v>256.77413676708898</v>
      </c>
      <c r="I339">
        <v>309.07423507942201</v>
      </c>
      <c r="J339">
        <v>1028185.28691911</v>
      </c>
      <c r="K339">
        <v>1228709.57074312</v>
      </c>
      <c r="L339">
        <v>1883759.5992844</v>
      </c>
      <c r="M339">
        <v>2121369.2040014602</v>
      </c>
      <c r="N339">
        <v>5.4444881377942597E-5</v>
      </c>
      <c r="O339">
        <v>3.5859010153865701E-5</v>
      </c>
      <c r="P339" t="s">
        <v>257</v>
      </c>
      <c r="Q339" t="s">
        <v>252</v>
      </c>
    </row>
    <row r="340" spans="1:17" x14ac:dyDescent="0.35">
      <c r="A340" t="s">
        <v>269</v>
      </c>
      <c r="B340" t="s">
        <v>264</v>
      </c>
      <c r="C340" t="s">
        <v>256</v>
      </c>
      <c r="D340">
        <v>2.4085830961071801</v>
      </c>
      <c r="E340">
        <v>2085</v>
      </c>
      <c r="F340">
        <v>4837699.0039354097</v>
      </c>
      <c r="G340">
        <v>8769759.3016387597</v>
      </c>
      <c r="H340">
        <v>258.16043433214099</v>
      </c>
      <c r="I340">
        <v>309.04559626639298</v>
      </c>
      <c r="J340">
        <v>973488.64262440905</v>
      </c>
      <c r="K340">
        <v>1214859.87351668</v>
      </c>
      <c r="L340">
        <v>1838247.8743664101</v>
      </c>
      <c r="M340">
        <v>2229887.55659382</v>
      </c>
      <c r="N340">
        <v>5.3364302765039899E-5</v>
      </c>
      <c r="O340">
        <v>3.5239917725979499E-5</v>
      </c>
      <c r="P340" t="s">
        <v>257</v>
      </c>
      <c r="Q340" t="s">
        <v>252</v>
      </c>
    </row>
    <row r="341" spans="1:17" x14ac:dyDescent="0.35">
      <c r="A341" t="s">
        <v>269</v>
      </c>
      <c r="B341" t="s">
        <v>264</v>
      </c>
      <c r="C341" t="s">
        <v>256</v>
      </c>
      <c r="D341">
        <v>2.5200464505927802</v>
      </c>
      <c r="E341">
        <v>2090</v>
      </c>
      <c r="F341">
        <v>4951907.1690057497</v>
      </c>
      <c r="G341">
        <v>8962616.6653476898</v>
      </c>
      <c r="H341">
        <v>263.326120546894</v>
      </c>
      <c r="I341">
        <v>314.96269116633601</v>
      </c>
      <c r="J341">
        <v>959289.44743111206</v>
      </c>
      <c r="K341">
        <v>1204889.8861159</v>
      </c>
      <c r="L341">
        <v>1819390.7188063001</v>
      </c>
      <c r="M341">
        <v>2360238.7746504298</v>
      </c>
      <c r="N341">
        <v>5.3176707793527802E-5</v>
      </c>
      <c r="O341">
        <v>3.5141823300786799E-5</v>
      </c>
      <c r="P341" t="s">
        <v>257</v>
      </c>
      <c r="Q341" t="s">
        <v>252</v>
      </c>
    </row>
    <row r="342" spans="1:17" x14ac:dyDescent="0.35">
      <c r="A342" t="s">
        <v>269</v>
      </c>
      <c r="B342" t="s">
        <v>265</v>
      </c>
      <c r="C342" t="s">
        <v>256</v>
      </c>
      <c r="D342">
        <v>0.42862795654826502</v>
      </c>
      <c r="E342">
        <v>2010</v>
      </c>
      <c r="F342">
        <v>7782194.7433073502</v>
      </c>
      <c r="G342">
        <v>2636255.22601949</v>
      </c>
      <c r="H342">
        <v>209.90678453423399</v>
      </c>
      <c r="I342">
        <v>83.204695681748802</v>
      </c>
      <c r="J342">
        <v>3491219.3610872002</v>
      </c>
      <c r="K342">
        <v>1462543.03653463</v>
      </c>
      <c r="L342">
        <v>1899010.5597095999</v>
      </c>
      <c r="M342">
        <v>1021852.38110945</v>
      </c>
      <c r="N342">
        <v>2.69726974790439E-5</v>
      </c>
      <c r="O342">
        <v>3.1561699664178697E-5</v>
      </c>
      <c r="P342" t="s">
        <v>257</v>
      </c>
      <c r="Q342" t="s">
        <v>252</v>
      </c>
    </row>
    <row r="343" spans="1:17" x14ac:dyDescent="0.35">
      <c r="A343" t="s">
        <v>269</v>
      </c>
      <c r="B343" t="s">
        <v>265</v>
      </c>
      <c r="C343" t="s">
        <v>256</v>
      </c>
      <c r="D343">
        <v>0.61285996481710903</v>
      </c>
      <c r="E343">
        <v>2015</v>
      </c>
      <c r="F343">
        <v>7984787.7285519298</v>
      </c>
      <c r="G343">
        <v>2704738.3476560502</v>
      </c>
      <c r="H343">
        <v>308.76011893721602</v>
      </c>
      <c r="I343">
        <v>122.449166820644</v>
      </c>
      <c r="J343">
        <v>3606117.2557976502</v>
      </c>
      <c r="K343">
        <v>1510390.3589355501</v>
      </c>
      <c r="L343">
        <v>1958150.8607118099</v>
      </c>
      <c r="M343">
        <v>1055900.4461757599</v>
      </c>
      <c r="N343">
        <v>3.8668544416422598E-5</v>
      </c>
      <c r="O343">
        <v>4.5272093297586402E-5</v>
      </c>
      <c r="P343" t="s">
        <v>257</v>
      </c>
      <c r="Q343" t="s">
        <v>252</v>
      </c>
    </row>
    <row r="344" spans="1:17" x14ac:dyDescent="0.35">
      <c r="A344" t="s">
        <v>269</v>
      </c>
      <c r="B344" t="s">
        <v>265</v>
      </c>
      <c r="C344" t="s">
        <v>256</v>
      </c>
      <c r="D344">
        <v>0.76234411994100504</v>
      </c>
      <c r="E344">
        <v>2020</v>
      </c>
      <c r="F344">
        <v>8159732.43815157</v>
      </c>
      <c r="G344">
        <v>2762691.65441263</v>
      </c>
      <c r="H344">
        <v>393.48309167142298</v>
      </c>
      <c r="I344">
        <v>156.06537051026999</v>
      </c>
      <c r="J344">
        <v>3707215.2092267498</v>
      </c>
      <c r="K344">
        <v>1552249.8346271701</v>
      </c>
      <c r="L344">
        <v>2009696.5761599599</v>
      </c>
      <c r="M344">
        <v>1085632.8324416201</v>
      </c>
      <c r="N344">
        <v>4.8222548307056903E-5</v>
      </c>
      <c r="O344">
        <v>5.6490332629411898E-5</v>
      </c>
      <c r="P344" t="s">
        <v>257</v>
      </c>
      <c r="Q344" t="s">
        <v>252</v>
      </c>
    </row>
    <row r="345" spans="1:17" x14ac:dyDescent="0.35">
      <c r="A345" t="s">
        <v>269</v>
      </c>
      <c r="B345" t="s">
        <v>265</v>
      </c>
      <c r="C345" t="s">
        <v>256</v>
      </c>
      <c r="D345">
        <v>0.91377128405771901</v>
      </c>
      <c r="E345">
        <v>2025</v>
      </c>
      <c r="F345">
        <v>8396231.5215755198</v>
      </c>
      <c r="G345">
        <v>2841479.5374152199</v>
      </c>
      <c r="H345">
        <v>486.54111160722198</v>
      </c>
      <c r="I345">
        <v>192.987102061207</v>
      </c>
      <c r="J345">
        <v>3836216.4930733899</v>
      </c>
      <c r="K345">
        <v>1605701.2262601899</v>
      </c>
      <c r="L345">
        <v>2076337.6913203299</v>
      </c>
      <c r="M345">
        <v>1123392.19146331</v>
      </c>
      <c r="N345">
        <v>5.7947557824837699E-5</v>
      </c>
      <c r="O345">
        <v>6.7917822219040093E-5</v>
      </c>
      <c r="P345" t="s">
        <v>257</v>
      </c>
      <c r="Q345" t="s">
        <v>252</v>
      </c>
    </row>
    <row r="346" spans="1:17" x14ac:dyDescent="0.35">
      <c r="A346" t="s">
        <v>269</v>
      </c>
      <c r="B346" t="s">
        <v>265</v>
      </c>
      <c r="C346" t="s">
        <v>256</v>
      </c>
      <c r="D346">
        <v>0.96559376426806398</v>
      </c>
      <c r="E346">
        <v>2030</v>
      </c>
      <c r="F346">
        <v>8654798.0499777999</v>
      </c>
      <c r="G346">
        <v>2926992.30071647</v>
      </c>
      <c r="H346">
        <v>531.52382788210502</v>
      </c>
      <c r="I346">
        <v>210.80767186265101</v>
      </c>
      <c r="J346">
        <v>3978885.7548830998</v>
      </c>
      <c r="K346">
        <v>1664441.32976484</v>
      </c>
      <c r="L346">
        <v>2149598.5380780599</v>
      </c>
      <c r="M346">
        <v>1164746.3264504599</v>
      </c>
      <c r="N346">
        <v>6.1413775897806104E-5</v>
      </c>
      <c r="O346">
        <v>7.2021942733176998E-5</v>
      </c>
      <c r="P346" t="s">
        <v>257</v>
      </c>
      <c r="Q346" t="s">
        <v>252</v>
      </c>
    </row>
    <row r="347" spans="1:17" x14ac:dyDescent="0.35">
      <c r="A347" t="s">
        <v>269</v>
      </c>
      <c r="B347" t="s">
        <v>265</v>
      </c>
      <c r="C347" t="s">
        <v>256</v>
      </c>
      <c r="D347">
        <v>1.08500668135844</v>
      </c>
      <c r="E347">
        <v>2035</v>
      </c>
      <c r="F347">
        <v>8845510.6345219798</v>
      </c>
      <c r="G347">
        <v>2988825.73121665</v>
      </c>
      <c r="H347">
        <v>542.82984010869097</v>
      </c>
      <c r="I347">
        <v>215.10856361225399</v>
      </c>
      <c r="J347">
        <v>3623793.2908370402</v>
      </c>
      <c r="K347">
        <v>1607439.4881303499</v>
      </c>
      <c r="L347">
        <v>2220951.1248280201</v>
      </c>
      <c r="M347">
        <v>1196743.77422951</v>
      </c>
      <c r="N347">
        <v>6.1367835338997E-5</v>
      </c>
      <c r="O347">
        <v>7.1970928704729293E-5</v>
      </c>
      <c r="P347" t="s">
        <v>257</v>
      </c>
      <c r="Q347" t="s">
        <v>252</v>
      </c>
    </row>
    <row r="348" spans="1:17" x14ac:dyDescent="0.35">
      <c r="A348" t="s">
        <v>269</v>
      </c>
      <c r="B348" t="s">
        <v>265</v>
      </c>
      <c r="C348" t="s">
        <v>256</v>
      </c>
      <c r="D348">
        <v>1.2292198413270401</v>
      </c>
      <c r="E348">
        <v>2040</v>
      </c>
      <c r="F348">
        <v>8876135.5884431601</v>
      </c>
      <c r="G348">
        <v>2996561.7151284502</v>
      </c>
      <c r="H348">
        <v>509.76027051064898</v>
      </c>
      <c r="I348">
        <v>201.72575213878</v>
      </c>
      <c r="J348">
        <v>2936114.97224255</v>
      </c>
      <c r="K348">
        <v>1427611.44484202</v>
      </c>
      <c r="L348">
        <v>2255793.8650979698</v>
      </c>
      <c r="M348">
        <v>1200383.81991491</v>
      </c>
      <c r="N348">
        <v>5.7430428527293298E-5</v>
      </c>
      <c r="O348">
        <v>6.7319071427879003E-5</v>
      </c>
      <c r="P348" t="s">
        <v>257</v>
      </c>
      <c r="Q348" t="s">
        <v>252</v>
      </c>
    </row>
    <row r="349" spans="1:17" x14ac:dyDescent="0.35">
      <c r="A349" t="s">
        <v>269</v>
      </c>
      <c r="B349" t="s">
        <v>265</v>
      </c>
      <c r="C349" t="s">
        <v>256</v>
      </c>
      <c r="D349">
        <v>1.35085724597845</v>
      </c>
      <c r="E349">
        <v>2045</v>
      </c>
      <c r="F349">
        <v>8960052.6794695407</v>
      </c>
      <c r="G349">
        <v>3022522.9050170202</v>
      </c>
      <c r="H349">
        <v>484.98047420699697</v>
      </c>
      <c r="I349">
        <v>191.67416201408199</v>
      </c>
      <c r="J349">
        <v>2624046.1847339901</v>
      </c>
      <c r="K349">
        <v>1327653.9149673299</v>
      </c>
      <c r="L349">
        <v>2340048.0325611099</v>
      </c>
      <c r="M349">
        <v>1218822.33204656</v>
      </c>
      <c r="N349">
        <v>5.4126966833381303E-5</v>
      </c>
      <c r="O349">
        <v>6.3415288498203193E-5</v>
      </c>
      <c r="P349" t="s">
        <v>257</v>
      </c>
      <c r="Q349" t="s">
        <v>252</v>
      </c>
    </row>
    <row r="350" spans="1:17" x14ac:dyDescent="0.35">
      <c r="A350" t="s">
        <v>269</v>
      </c>
      <c r="B350" t="s">
        <v>265</v>
      </c>
      <c r="C350" t="s">
        <v>256</v>
      </c>
      <c r="D350">
        <v>1.53164784556419</v>
      </c>
      <c r="E350">
        <v>2050</v>
      </c>
      <c r="F350">
        <v>9061522.8963155206</v>
      </c>
      <c r="G350">
        <v>3054714.85981593</v>
      </c>
      <c r="H350">
        <v>448.44579032423002</v>
      </c>
      <c r="I350">
        <v>176.85849356177201</v>
      </c>
      <c r="J350">
        <v>2256448.0507520698</v>
      </c>
      <c r="K350">
        <v>1181277.6172275899</v>
      </c>
      <c r="L350">
        <v>2375509.0355973002</v>
      </c>
      <c r="M350">
        <v>1223655.98217894</v>
      </c>
      <c r="N350">
        <v>4.9489009237792802E-5</v>
      </c>
      <c r="O350">
        <v>5.7896891093929801E-5</v>
      </c>
      <c r="P350" t="s">
        <v>257</v>
      </c>
      <c r="Q350" t="s">
        <v>252</v>
      </c>
    </row>
    <row r="351" spans="1:17" x14ac:dyDescent="0.35">
      <c r="A351" t="s">
        <v>269</v>
      </c>
      <c r="B351" t="s">
        <v>265</v>
      </c>
      <c r="C351" t="s">
        <v>256</v>
      </c>
      <c r="D351">
        <v>1.64170092024739</v>
      </c>
      <c r="E351">
        <v>2055</v>
      </c>
      <c r="F351">
        <v>9175222.5638225004</v>
      </c>
      <c r="G351">
        <v>3091312.1136741699</v>
      </c>
      <c r="H351">
        <v>438.87806492969702</v>
      </c>
      <c r="I351">
        <v>172.792803349417</v>
      </c>
      <c r="J351">
        <v>2158386.8918481502</v>
      </c>
      <c r="K351">
        <v>1137275.54331207</v>
      </c>
      <c r="L351">
        <v>2429040.9759623399</v>
      </c>
      <c r="M351">
        <v>1235761.8441475001</v>
      </c>
      <c r="N351">
        <v>4.7832961203597902E-5</v>
      </c>
      <c r="O351">
        <v>5.5896265726479898E-5</v>
      </c>
      <c r="P351" t="s">
        <v>257</v>
      </c>
      <c r="Q351" t="s">
        <v>252</v>
      </c>
    </row>
    <row r="352" spans="1:17" x14ac:dyDescent="0.35">
      <c r="A352" t="s">
        <v>269</v>
      </c>
      <c r="B352" t="s">
        <v>265</v>
      </c>
      <c r="C352" t="s">
        <v>256</v>
      </c>
      <c r="D352">
        <v>1.79717289473674</v>
      </c>
      <c r="E352">
        <v>2060</v>
      </c>
      <c r="F352">
        <v>9324663.2341869399</v>
      </c>
      <c r="G352">
        <v>3140131.4422127702</v>
      </c>
      <c r="H352">
        <v>423.46988786773801</v>
      </c>
      <c r="I352">
        <v>166.30537169733199</v>
      </c>
      <c r="J352">
        <v>2000918.5137853699</v>
      </c>
      <c r="K352">
        <v>1063742.6568465701</v>
      </c>
      <c r="L352">
        <v>2487358.6871749102</v>
      </c>
      <c r="M352">
        <v>1241005.05563493</v>
      </c>
      <c r="N352">
        <v>4.54139605079971E-5</v>
      </c>
      <c r="O352">
        <v>5.2961277181486703E-5</v>
      </c>
      <c r="P352" t="s">
        <v>257</v>
      </c>
      <c r="Q352" t="s">
        <v>252</v>
      </c>
    </row>
    <row r="353" spans="1:17" x14ac:dyDescent="0.35">
      <c r="A353" t="s">
        <v>269</v>
      </c>
      <c r="B353" t="s">
        <v>265</v>
      </c>
      <c r="C353" t="s">
        <v>256</v>
      </c>
      <c r="D353">
        <v>1.90209664848524</v>
      </c>
      <c r="E353">
        <v>2065</v>
      </c>
      <c r="F353">
        <v>9443638.3543508109</v>
      </c>
      <c r="G353">
        <v>3178786.2646787898</v>
      </c>
      <c r="H353">
        <v>413.80359371446798</v>
      </c>
      <c r="I353">
        <v>162.215558434445</v>
      </c>
      <c r="J353">
        <v>1896511.9261888899</v>
      </c>
      <c r="K353">
        <v>1000601.58200534</v>
      </c>
      <c r="L353">
        <v>2543350.538381</v>
      </c>
      <c r="M353">
        <v>1243774.2115422799</v>
      </c>
      <c r="N353">
        <v>4.3818238075987201E-5</v>
      </c>
      <c r="O353">
        <v>5.10306591660186E-5</v>
      </c>
      <c r="P353" t="s">
        <v>257</v>
      </c>
      <c r="Q353" t="s">
        <v>252</v>
      </c>
    </row>
    <row r="354" spans="1:17" x14ac:dyDescent="0.35">
      <c r="A354" t="s">
        <v>269</v>
      </c>
      <c r="B354" t="s">
        <v>265</v>
      </c>
      <c r="C354" t="s">
        <v>256</v>
      </c>
      <c r="D354">
        <v>2.0539225003577899</v>
      </c>
      <c r="E354">
        <v>2070</v>
      </c>
      <c r="F354">
        <v>9606869.6764725298</v>
      </c>
      <c r="G354">
        <v>3232379.59363575</v>
      </c>
      <c r="H354">
        <v>403.44417193811103</v>
      </c>
      <c r="I354">
        <v>157.64767360329699</v>
      </c>
      <c r="J354">
        <v>1704632.3664048901</v>
      </c>
      <c r="K354">
        <v>888238.57674833899</v>
      </c>
      <c r="L354">
        <v>2601584.6235526102</v>
      </c>
      <c r="M354">
        <v>1243277.7444851401</v>
      </c>
      <c r="N354">
        <v>4.1995383046171198E-5</v>
      </c>
      <c r="O354">
        <v>4.8771398604820501E-5</v>
      </c>
      <c r="P354" t="s">
        <v>257</v>
      </c>
      <c r="Q354" t="s">
        <v>252</v>
      </c>
    </row>
    <row r="355" spans="1:17" x14ac:dyDescent="0.35">
      <c r="A355" t="s">
        <v>269</v>
      </c>
      <c r="B355" t="s">
        <v>265</v>
      </c>
      <c r="C355" t="s">
        <v>256</v>
      </c>
      <c r="D355">
        <v>2.15113208653396</v>
      </c>
      <c r="E355">
        <v>2075</v>
      </c>
      <c r="F355">
        <v>9803829.8982317895</v>
      </c>
      <c r="G355">
        <v>3297345.17785453</v>
      </c>
      <c r="H355">
        <v>407.03404384816503</v>
      </c>
      <c r="I355">
        <v>158.656238545631</v>
      </c>
      <c r="J355">
        <v>1633718.50840244</v>
      </c>
      <c r="K355">
        <v>822455.51308358402</v>
      </c>
      <c r="L355">
        <v>2668779.12579682</v>
      </c>
      <c r="M355">
        <v>1256313.8072132</v>
      </c>
      <c r="N355">
        <v>4.1517860680301798E-5</v>
      </c>
      <c r="O355">
        <v>4.8116357247397299E-5</v>
      </c>
      <c r="P355" t="s">
        <v>257</v>
      </c>
      <c r="Q355" t="s">
        <v>252</v>
      </c>
    </row>
    <row r="356" spans="1:17" x14ac:dyDescent="0.35">
      <c r="A356" t="s">
        <v>269</v>
      </c>
      <c r="B356" t="s">
        <v>265</v>
      </c>
      <c r="C356" t="s">
        <v>256</v>
      </c>
      <c r="D356">
        <v>2.2802661727774698</v>
      </c>
      <c r="E356">
        <v>2080</v>
      </c>
      <c r="F356">
        <v>9979984.8919496704</v>
      </c>
      <c r="G356">
        <v>3355388.24435475</v>
      </c>
      <c r="H356">
        <v>407.53701626370798</v>
      </c>
      <c r="I356">
        <v>158.311355582803</v>
      </c>
      <c r="J356">
        <v>1519866.9563740499</v>
      </c>
      <c r="K356">
        <v>737027.90128817398</v>
      </c>
      <c r="L356">
        <v>2746201.54020344</v>
      </c>
      <c r="M356">
        <v>1258927.26308243</v>
      </c>
      <c r="N356">
        <v>4.0835434189128503E-5</v>
      </c>
      <c r="O356">
        <v>4.71812333041199E-5</v>
      </c>
      <c r="P356" t="s">
        <v>257</v>
      </c>
      <c r="Q356" t="s">
        <v>252</v>
      </c>
    </row>
    <row r="357" spans="1:17" x14ac:dyDescent="0.35">
      <c r="A357" t="s">
        <v>269</v>
      </c>
      <c r="B357" t="s">
        <v>265</v>
      </c>
      <c r="C357" t="s">
        <v>256</v>
      </c>
      <c r="D357">
        <v>2.4085830961071801</v>
      </c>
      <c r="E357">
        <v>2085</v>
      </c>
      <c r="F357">
        <v>10184441.697734799</v>
      </c>
      <c r="G357">
        <v>3423016.6078393199</v>
      </c>
      <c r="H357">
        <v>408.91277383807301</v>
      </c>
      <c r="I357">
        <v>158.29325676046099</v>
      </c>
      <c r="J357">
        <v>1475574.6456389199</v>
      </c>
      <c r="K357">
        <v>712773.87050217204</v>
      </c>
      <c r="L357">
        <v>2825350.57119154</v>
      </c>
      <c r="M357">
        <v>1242784.8597687001</v>
      </c>
      <c r="N357">
        <v>4.0150730494045699E-5</v>
      </c>
      <c r="O357">
        <v>4.6243788709041502E-5</v>
      </c>
      <c r="P357" t="s">
        <v>257</v>
      </c>
      <c r="Q357" t="s">
        <v>252</v>
      </c>
    </row>
    <row r="358" spans="1:17" x14ac:dyDescent="0.35">
      <c r="A358" t="s">
        <v>269</v>
      </c>
      <c r="B358" t="s">
        <v>265</v>
      </c>
      <c r="C358" t="s">
        <v>256</v>
      </c>
      <c r="D358">
        <v>2.5200464505927802</v>
      </c>
      <c r="E358">
        <v>2090</v>
      </c>
      <c r="F358">
        <v>10414424.6146309</v>
      </c>
      <c r="G358">
        <v>3500099.2197225201</v>
      </c>
      <c r="H358">
        <v>417.25810692167403</v>
      </c>
      <c r="I358">
        <v>161.03070479155599</v>
      </c>
      <c r="J358">
        <v>1461958.8040301099</v>
      </c>
      <c r="K358">
        <v>702220.52951690205</v>
      </c>
      <c r="L358">
        <v>2935088.3641897999</v>
      </c>
      <c r="M358">
        <v>1244541.12926692</v>
      </c>
      <c r="N358">
        <v>4.0065401821189498E-5</v>
      </c>
      <c r="O358">
        <v>4.6007468555226203E-5</v>
      </c>
      <c r="P358" t="s">
        <v>257</v>
      </c>
      <c r="Q358" t="s">
        <v>252</v>
      </c>
    </row>
    <row r="359" spans="1:17" x14ac:dyDescent="0.35">
      <c r="A359" t="s">
        <v>269</v>
      </c>
      <c r="B359" t="s">
        <v>266</v>
      </c>
      <c r="C359" t="s">
        <v>256</v>
      </c>
      <c r="D359">
        <v>0.42862795654826502</v>
      </c>
      <c r="E359">
        <v>2010</v>
      </c>
      <c r="F359">
        <v>7136539.9304576302</v>
      </c>
      <c r="G359">
        <v>3281910.0388692101</v>
      </c>
      <c r="H359">
        <v>174.835506305226</v>
      </c>
      <c r="I359">
        <v>118.275973910758</v>
      </c>
      <c r="J359">
        <v>2675141.5496145799</v>
      </c>
      <c r="K359">
        <v>2278620.8480072501</v>
      </c>
      <c r="L359">
        <v>1341216.7411589101</v>
      </c>
      <c r="M359">
        <v>1579646.1996601501</v>
      </c>
      <c r="N359">
        <v>2.4498637716445099E-5</v>
      </c>
      <c r="O359">
        <v>3.6038761730199597E-5</v>
      </c>
      <c r="P359" t="s">
        <v>257</v>
      </c>
      <c r="Q359" t="s">
        <v>252</v>
      </c>
    </row>
    <row r="360" spans="1:17" x14ac:dyDescent="0.35">
      <c r="A360" t="s">
        <v>269</v>
      </c>
      <c r="B360" t="s">
        <v>266</v>
      </c>
      <c r="C360" t="s">
        <v>256</v>
      </c>
      <c r="D360">
        <v>0.61285996481710903</v>
      </c>
      <c r="E360">
        <v>2015</v>
      </c>
      <c r="F360">
        <v>7286387.3214202402</v>
      </c>
      <c r="G360">
        <v>3403138.7547877398</v>
      </c>
      <c r="H360">
        <v>255.59197440018201</v>
      </c>
      <c r="I360">
        <v>175.61731135767801</v>
      </c>
      <c r="J360">
        <v>2744683.310304</v>
      </c>
      <c r="K360">
        <v>2371824.3044292</v>
      </c>
      <c r="L360">
        <v>1369249.9684043401</v>
      </c>
      <c r="M360">
        <v>1644801.33848323</v>
      </c>
      <c r="N360">
        <v>3.5078010971061501E-5</v>
      </c>
      <c r="O360">
        <v>5.1604511015194199E-5</v>
      </c>
      <c r="P360" t="s">
        <v>257</v>
      </c>
      <c r="Q360" t="s">
        <v>252</v>
      </c>
    </row>
    <row r="361" spans="1:17" x14ac:dyDescent="0.35">
      <c r="A361" t="s">
        <v>269</v>
      </c>
      <c r="B361" t="s">
        <v>266</v>
      </c>
      <c r="C361" t="s">
        <v>256</v>
      </c>
      <c r="D361">
        <v>0.76234411994100504</v>
      </c>
      <c r="E361">
        <v>2020</v>
      </c>
      <c r="F361">
        <v>7410882.7757232897</v>
      </c>
      <c r="G361">
        <v>3511541.3168409001</v>
      </c>
      <c r="H361">
        <v>323.842036571638</v>
      </c>
      <c r="I361">
        <v>225.70642561005499</v>
      </c>
      <c r="J361">
        <v>2803888.0766046499</v>
      </c>
      <c r="K361">
        <v>2455576.9672492798</v>
      </c>
      <c r="L361">
        <v>1392142.8149405899</v>
      </c>
      <c r="M361">
        <v>1703186.59366099</v>
      </c>
      <c r="N361">
        <v>4.3698172859039901E-5</v>
      </c>
      <c r="O361">
        <v>6.4275600155292396E-5</v>
      </c>
      <c r="P361" t="s">
        <v>257</v>
      </c>
      <c r="Q361" t="s">
        <v>252</v>
      </c>
    </row>
    <row r="362" spans="1:17" x14ac:dyDescent="0.35">
      <c r="A362" t="s">
        <v>269</v>
      </c>
      <c r="B362" t="s">
        <v>266</v>
      </c>
      <c r="C362" t="s">
        <v>256</v>
      </c>
      <c r="D362">
        <v>0.91377128405771901</v>
      </c>
      <c r="E362">
        <v>2025</v>
      </c>
      <c r="F362">
        <v>7592566.6127376603</v>
      </c>
      <c r="G362">
        <v>3645144.4462530799</v>
      </c>
      <c r="H362">
        <v>398.339952059795</v>
      </c>
      <c r="I362">
        <v>281.18826160863398</v>
      </c>
      <c r="J362">
        <v>2884891.05147829</v>
      </c>
      <c r="K362">
        <v>2557026.6678552902</v>
      </c>
      <c r="L362">
        <v>1426019.7132305901</v>
      </c>
      <c r="M362">
        <v>1773710.1695530501</v>
      </c>
      <c r="N362">
        <v>5.2464465888454698E-5</v>
      </c>
      <c r="O362">
        <v>7.7140499026773405E-5</v>
      </c>
      <c r="P362" t="s">
        <v>257</v>
      </c>
      <c r="Q362" t="s">
        <v>252</v>
      </c>
    </row>
    <row r="363" spans="1:17" x14ac:dyDescent="0.35">
      <c r="A363" t="s">
        <v>269</v>
      </c>
      <c r="B363" t="s">
        <v>266</v>
      </c>
      <c r="C363" t="s">
        <v>256</v>
      </c>
      <c r="D363">
        <v>0.96559376426806398</v>
      </c>
      <c r="E363">
        <v>2030</v>
      </c>
      <c r="F363">
        <v>7788965.5389638301</v>
      </c>
      <c r="G363">
        <v>3792824.81173043</v>
      </c>
      <c r="H363">
        <v>432.68990672578599</v>
      </c>
      <c r="I363">
        <v>309.64159301897001</v>
      </c>
      <c r="J363">
        <v>2973265.4037021301</v>
      </c>
      <c r="K363">
        <v>2670061.6809458099</v>
      </c>
      <c r="L363">
        <v>1462115.24997037</v>
      </c>
      <c r="M363">
        <v>1852229.6145581501</v>
      </c>
      <c r="N363">
        <v>5.55516524705728E-5</v>
      </c>
      <c r="O363">
        <v>8.1638780694882594E-5</v>
      </c>
      <c r="P363" t="s">
        <v>257</v>
      </c>
      <c r="Q363" t="s">
        <v>252</v>
      </c>
    </row>
    <row r="364" spans="1:17" x14ac:dyDescent="0.35">
      <c r="A364" t="s">
        <v>269</v>
      </c>
      <c r="B364" t="s">
        <v>266</v>
      </c>
      <c r="C364" t="s">
        <v>256</v>
      </c>
      <c r="D364">
        <v>1.08500668135844</v>
      </c>
      <c r="E364">
        <v>2035</v>
      </c>
      <c r="F364">
        <v>7918509.0242543602</v>
      </c>
      <c r="G364">
        <v>3915827.3414842598</v>
      </c>
      <c r="H364">
        <v>438.20609747177701</v>
      </c>
      <c r="I364">
        <v>319.73230624916903</v>
      </c>
      <c r="J364">
        <v>2613990.4571403801</v>
      </c>
      <c r="K364">
        <v>2617242.3218270098</v>
      </c>
      <c r="L364">
        <v>1500410.1564350801</v>
      </c>
      <c r="M364">
        <v>1917284.74262245</v>
      </c>
      <c r="N364">
        <v>5.5339470616192101E-5</v>
      </c>
      <c r="O364">
        <v>8.1651277844129006E-5</v>
      </c>
      <c r="P364" t="s">
        <v>257</v>
      </c>
      <c r="Q364" t="s">
        <v>252</v>
      </c>
    </row>
    <row r="365" spans="1:17" x14ac:dyDescent="0.35">
      <c r="A365" t="s">
        <v>269</v>
      </c>
      <c r="B365" t="s">
        <v>266</v>
      </c>
      <c r="C365" t="s">
        <v>256</v>
      </c>
      <c r="D365">
        <v>1.2292198413270401</v>
      </c>
      <c r="E365">
        <v>2040</v>
      </c>
      <c r="F365">
        <v>7904600.39267259</v>
      </c>
      <c r="G365">
        <v>3968096.91089901</v>
      </c>
      <c r="H365">
        <v>407.48138238789898</v>
      </c>
      <c r="I365">
        <v>304.00464026153003</v>
      </c>
      <c r="J365">
        <v>2062148.2476947301</v>
      </c>
      <c r="K365">
        <v>2301578.1693898402</v>
      </c>
      <c r="L365">
        <v>1537482.18254165</v>
      </c>
      <c r="M365">
        <v>1918695.50247123</v>
      </c>
      <c r="N365">
        <v>5.1549902859811298E-5</v>
      </c>
      <c r="O365">
        <v>7.6612201538357703E-5</v>
      </c>
      <c r="P365" t="s">
        <v>257</v>
      </c>
      <c r="Q365" t="s">
        <v>252</v>
      </c>
    </row>
    <row r="366" spans="1:17" x14ac:dyDescent="0.35">
      <c r="A366" t="s">
        <v>269</v>
      </c>
      <c r="B366" t="s">
        <v>266</v>
      </c>
      <c r="C366" t="s">
        <v>256</v>
      </c>
      <c r="D366">
        <v>1.35085724597845</v>
      </c>
      <c r="E366">
        <v>2045</v>
      </c>
      <c r="F366">
        <v>7940369.7458378496</v>
      </c>
      <c r="G366">
        <v>4042205.8386487202</v>
      </c>
      <c r="H366">
        <v>384.21263151255602</v>
      </c>
      <c r="I366">
        <v>292.44200470852297</v>
      </c>
      <c r="J366">
        <v>1816488.03992549</v>
      </c>
      <c r="K366">
        <v>2135212.0597758298</v>
      </c>
      <c r="L366">
        <v>1611038.2266404701</v>
      </c>
      <c r="M366">
        <v>1947832.1379672</v>
      </c>
      <c r="N366">
        <v>4.8387246918060803E-5</v>
      </c>
      <c r="O366">
        <v>7.23471333182489E-5</v>
      </c>
      <c r="P366" t="s">
        <v>257</v>
      </c>
      <c r="Q366" t="s">
        <v>252</v>
      </c>
    </row>
    <row r="367" spans="1:17" x14ac:dyDescent="0.35">
      <c r="A367" t="s">
        <v>269</v>
      </c>
      <c r="B367" t="s">
        <v>266</v>
      </c>
      <c r="C367" t="s">
        <v>256</v>
      </c>
      <c r="D367">
        <v>1.53164784556419</v>
      </c>
      <c r="E367">
        <v>2050</v>
      </c>
      <c r="F367">
        <v>7994483.9959908295</v>
      </c>
      <c r="G367">
        <v>4121753.7601406202</v>
      </c>
      <c r="H367">
        <v>351.64279089483199</v>
      </c>
      <c r="I367">
        <v>273.66149299116898</v>
      </c>
      <c r="J367">
        <v>1575557.7673700899</v>
      </c>
      <c r="K367">
        <v>1862167.9006095701</v>
      </c>
      <c r="L367">
        <v>1660481.8929497399</v>
      </c>
      <c r="M367">
        <v>1938683.12482651</v>
      </c>
      <c r="N367">
        <v>4.39856770081945E-5</v>
      </c>
      <c r="O367">
        <v>6.6394430360593098E-5</v>
      </c>
      <c r="P367" t="s">
        <v>257</v>
      </c>
      <c r="Q367" t="s">
        <v>252</v>
      </c>
    </row>
    <row r="368" spans="1:17" x14ac:dyDescent="0.35">
      <c r="A368" t="s">
        <v>269</v>
      </c>
      <c r="B368" t="s">
        <v>266</v>
      </c>
      <c r="C368" t="s">
        <v>256</v>
      </c>
      <c r="D368">
        <v>1.64170092024739</v>
      </c>
      <c r="E368">
        <v>2055</v>
      </c>
      <c r="F368">
        <v>8061618.0166420201</v>
      </c>
      <c r="G368">
        <v>4204916.6608546497</v>
      </c>
      <c r="H368">
        <v>341.86804460485598</v>
      </c>
      <c r="I368">
        <v>269.802823674259</v>
      </c>
      <c r="J368">
        <v>1521467.4493579699</v>
      </c>
      <c r="K368">
        <v>1774194.98580225</v>
      </c>
      <c r="L368">
        <v>1708859.94720866</v>
      </c>
      <c r="M368">
        <v>1955942.8729011901</v>
      </c>
      <c r="N368">
        <v>4.2406877118107102E-5</v>
      </c>
      <c r="O368">
        <v>6.4163655414616895E-5</v>
      </c>
      <c r="P368" t="s">
        <v>257</v>
      </c>
      <c r="Q368" t="s">
        <v>252</v>
      </c>
    </row>
    <row r="369" spans="1:17" x14ac:dyDescent="0.35">
      <c r="A369" t="s">
        <v>269</v>
      </c>
      <c r="B369" t="s">
        <v>266</v>
      </c>
      <c r="C369" t="s">
        <v>256</v>
      </c>
      <c r="D369">
        <v>1.79717289473674</v>
      </c>
      <c r="E369">
        <v>2060</v>
      </c>
      <c r="F369">
        <v>8161443.53400442</v>
      </c>
      <c r="G369">
        <v>4303351.1423952803</v>
      </c>
      <c r="H369">
        <v>327.45324686845697</v>
      </c>
      <c r="I369">
        <v>262.32201269661402</v>
      </c>
      <c r="J369">
        <v>1436058.39534214</v>
      </c>
      <c r="K369">
        <v>1628602.7752898</v>
      </c>
      <c r="L369">
        <v>1788880.14884784</v>
      </c>
      <c r="M369">
        <v>1939483.59396201</v>
      </c>
      <c r="N369">
        <v>4.0121976645936701E-5</v>
      </c>
      <c r="O369">
        <v>6.09576128037283E-5</v>
      </c>
      <c r="P369" t="s">
        <v>257</v>
      </c>
      <c r="Q369" t="s">
        <v>252</v>
      </c>
    </row>
    <row r="370" spans="1:17" x14ac:dyDescent="0.35">
      <c r="A370" t="s">
        <v>269</v>
      </c>
      <c r="B370" t="s">
        <v>266</v>
      </c>
      <c r="C370" t="s">
        <v>256</v>
      </c>
      <c r="D370">
        <v>1.90209664848524</v>
      </c>
      <c r="E370">
        <v>2065</v>
      </c>
      <c r="F370">
        <v>8235598.2773595303</v>
      </c>
      <c r="G370">
        <v>4386826.3416700698</v>
      </c>
      <c r="H370">
        <v>318.14177499340798</v>
      </c>
      <c r="I370">
        <v>257.87737715550497</v>
      </c>
      <c r="J370">
        <v>1363113.51184672</v>
      </c>
      <c r="K370">
        <v>1533999.99634751</v>
      </c>
      <c r="L370">
        <v>1860366.6674004099</v>
      </c>
      <c r="M370">
        <v>1926758.08252287</v>
      </c>
      <c r="N370">
        <v>3.8630074498413902E-5</v>
      </c>
      <c r="O370">
        <v>5.8784496369494002E-5</v>
      </c>
      <c r="P370" t="s">
        <v>257</v>
      </c>
      <c r="Q370" t="s">
        <v>252</v>
      </c>
    </row>
    <row r="371" spans="1:17" x14ac:dyDescent="0.35">
      <c r="A371" t="s">
        <v>269</v>
      </c>
      <c r="B371" t="s">
        <v>266</v>
      </c>
      <c r="C371" t="s">
        <v>256</v>
      </c>
      <c r="D371">
        <v>2.0539225003577899</v>
      </c>
      <c r="E371">
        <v>2070</v>
      </c>
      <c r="F371">
        <v>8349330.7703138897</v>
      </c>
      <c r="G371">
        <v>4489918.4997943901</v>
      </c>
      <c r="H371">
        <v>308.30099266446501</v>
      </c>
      <c r="I371">
        <v>252.79085287694301</v>
      </c>
      <c r="J371">
        <v>1235214.31558441</v>
      </c>
      <c r="K371">
        <v>1357656.62756883</v>
      </c>
      <c r="L371">
        <v>1948992.80409756</v>
      </c>
      <c r="M371">
        <v>1895869.56394019</v>
      </c>
      <c r="N371">
        <v>3.6925234027214603E-5</v>
      </c>
      <c r="O371">
        <v>5.6301880064976598E-5</v>
      </c>
      <c r="P371" t="s">
        <v>257</v>
      </c>
      <c r="Q371" t="s">
        <v>252</v>
      </c>
    </row>
    <row r="372" spans="1:17" x14ac:dyDescent="0.35">
      <c r="A372" t="s">
        <v>269</v>
      </c>
      <c r="B372" t="s">
        <v>266</v>
      </c>
      <c r="C372" t="s">
        <v>256</v>
      </c>
      <c r="D372">
        <v>2.15113208653396</v>
      </c>
      <c r="E372">
        <v>2075</v>
      </c>
      <c r="F372">
        <v>8493014.3391680606</v>
      </c>
      <c r="G372">
        <v>4608160.7369182501</v>
      </c>
      <c r="H372">
        <v>309.876417373241</v>
      </c>
      <c r="I372">
        <v>255.813865020555</v>
      </c>
      <c r="J372">
        <v>1231257.2910923599</v>
      </c>
      <c r="K372">
        <v>1224916.73039367</v>
      </c>
      <c r="L372">
        <v>2019444.6047697</v>
      </c>
      <c r="M372">
        <v>1905648.3282403201</v>
      </c>
      <c r="N372">
        <v>3.6486034875056499E-5</v>
      </c>
      <c r="O372">
        <v>5.5513225259506301E-5</v>
      </c>
      <c r="P372" t="s">
        <v>257</v>
      </c>
      <c r="Q372" t="s">
        <v>252</v>
      </c>
    </row>
    <row r="373" spans="1:17" x14ac:dyDescent="0.35">
      <c r="A373" t="s">
        <v>269</v>
      </c>
      <c r="B373" t="s">
        <v>266</v>
      </c>
      <c r="C373" t="s">
        <v>256</v>
      </c>
      <c r="D373">
        <v>2.2802661727774698</v>
      </c>
      <c r="E373">
        <v>2080</v>
      </c>
      <c r="F373">
        <v>8619151.3305367194</v>
      </c>
      <c r="G373">
        <v>4716221.8057677001</v>
      </c>
      <c r="H373">
        <v>309.07423507942201</v>
      </c>
      <c r="I373">
        <v>256.77413676708898</v>
      </c>
      <c r="J373">
        <v>1228709.57074312</v>
      </c>
      <c r="K373">
        <v>1028185.28691911</v>
      </c>
      <c r="L373">
        <v>2121369.2040014602</v>
      </c>
      <c r="M373">
        <v>1883759.5992844</v>
      </c>
      <c r="N373">
        <v>3.5859010153865701E-5</v>
      </c>
      <c r="O373">
        <v>5.4444881377942597E-5</v>
      </c>
      <c r="P373" t="s">
        <v>257</v>
      </c>
      <c r="Q373" t="s">
        <v>252</v>
      </c>
    </row>
    <row r="374" spans="1:17" x14ac:dyDescent="0.35">
      <c r="A374" t="s">
        <v>269</v>
      </c>
      <c r="B374" t="s">
        <v>266</v>
      </c>
      <c r="C374" t="s">
        <v>256</v>
      </c>
      <c r="D374">
        <v>2.4085830961071801</v>
      </c>
      <c r="E374">
        <v>2085</v>
      </c>
      <c r="F374">
        <v>8769759.3016387597</v>
      </c>
      <c r="G374">
        <v>4837699.0039354097</v>
      </c>
      <c r="H374">
        <v>309.04559626639298</v>
      </c>
      <c r="I374">
        <v>258.16043433214099</v>
      </c>
      <c r="J374">
        <v>1214859.87351668</v>
      </c>
      <c r="K374">
        <v>973488.64262440905</v>
      </c>
      <c r="L374">
        <v>2229887.55659382</v>
      </c>
      <c r="M374">
        <v>1838247.8743664101</v>
      </c>
      <c r="N374">
        <v>3.5239917725979499E-5</v>
      </c>
      <c r="O374">
        <v>5.3364302765039899E-5</v>
      </c>
      <c r="P374" t="s">
        <v>257</v>
      </c>
      <c r="Q374" t="s">
        <v>252</v>
      </c>
    </row>
    <row r="375" spans="1:17" x14ac:dyDescent="0.35">
      <c r="A375" t="s">
        <v>269</v>
      </c>
      <c r="B375" t="s">
        <v>266</v>
      </c>
      <c r="C375" t="s">
        <v>256</v>
      </c>
      <c r="D375">
        <v>2.5200464505927802</v>
      </c>
      <c r="E375">
        <v>2090</v>
      </c>
      <c r="F375">
        <v>8962616.6653476898</v>
      </c>
      <c r="G375">
        <v>4951907.1690057497</v>
      </c>
      <c r="H375">
        <v>314.96269116633601</v>
      </c>
      <c r="I375">
        <v>263.326120546894</v>
      </c>
      <c r="J375">
        <v>1204889.8861159</v>
      </c>
      <c r="K375">
        <v>959289.44743111206</v>
      </c>
      <c r="L375">
        <v>2360238.7746504298</v>
      </c>
      <c r="M375">
        <v>1819390.7188063001</v>
      </c>
      <c r="N375">
        <v>3.5141823300786799E-5</v>
      </c>
      <c r="O375">
        <v>5.3176707793527802E-5</v>
      </c>
      <c r="P375" t="s">
        <v>257</v>
      </c>
      <c r="Q375" t="s">
        <v>252</v>
      </c>
    </row>
    <row r="376" spans="1:17" x14ac:dyDescent="0.35">
      <c r="A376" t="s">
        <v>269</v>
      </c>
      <c r="B376" t="s">
        <v>267</v>
      </c>
      <c r="C376" t="s">
        <v>256</v>
      </c>
      <c r="D376">
        <v>0.42862795654826502</v>
      </c>
      <c r="E376">
        <v>2010</v>
      </c>
      <c r="F376">
        <v>9363630.2203954197</v>
      </c>
      <c r="G376">
        <v>1054819.74893142</v>
      </c>
      <c r="H376">
        <v>259.26946122665402</v>
      </c>
      <c r="I376">
        <v>33.842018989329397</v>
      </c>
      <c r="J376">
        <v>4336905.8150985204</v>
      </c>
      <c r="K376">
        <v>616856.582523313</v>
      </c>
      <c r="L376">
        <v>2499562.1277413699</v>
      </c>
      <c r="M376">
        <v>421300.81307768897</v>
      </c>
      <c r="N376">
        <v>2.7688989753346501E-5</v>
      </c>
      <c r="O376">
        <v>3.2083224668112901E-5</v>
      </c>
      <c r="P376" t="s">
        <v>257</v>
      </c>
      <c r="Q376" t="s">
        <v>252</v>
      </c>
    </row>
    <row r="377" spans="1:17" x14ac:dyDescent="0.35">
      <c r="A377" t="s">
        <v>269</v>
      </c>
      <c r="B377" t="s">
        <v>267</v>
      </c>
      <c r="C377" t="s">
        <v>256</v>
      </c>
      <c r="D377">
        <v>0.61285996481710903</v>
      </c>
      <c r="E377">
        <v>2015</v>
      </c>
      <c r="F377">
        <v>9603731.6022909302</v>
      </c>
      <c r="G377">
        <v>1085794.47391704</v>
      </c>
      <c r="H377">
        <v>381.23547801404101</v>
      </c>
      <c r="I377">
        <v>49.973807743819101</v>
      </c>
      <c r="J377">
        <v>4477749.9342820803</v>
      </c>
      <c r="K377">
        <v>638757.68045112398</v>
      </c>
      <c r="L377">
        <v>2577239.2811193801</v>
      </c>
      <c r="M377">
        <v>436812.02576818899</v>
      </c>
      <c r="N377">
        <v>3.9696598551660798E-5</v>
      </c>
      <c r="O377">
        <v>4.6025107830524302E-5</v>
      </c>
      <c r="P377" t="s">
        <v>257</v>
      </c>
      <c r="Q377" t="s">
        <v>252</v>
      </c>
    </row>
    <row r="378" spans="1:17" x14ac:dyDescent="0.35">
      <c r="A378" t="s">
        <v>269</v>
      </c>
      <c r="B378" t="s">
        <v>267</v>
      </c>
      <c r="C378" t="s">
        <v>256</v>
      </c>
      <c r="D378">
        <v>0.76234411994100504</v>
      </c>
      <c r="E378">
        <v>2020</v>
      </c>
      <c r="F378">
        <v>9809963.5228010695</v>
      </c>
      <c r="G378">
        <v>1112460.56976313</v>
      </c>
      <c r="H378">
        <v>485.66180044511998</v>
      </c>
      <c r="I378">
        <v>63.886661736572698</v>
      </c>
      <c r="J378">
        <v>4601392.7925507203</v>
      </c>
      <c r="K378">
        <v>658072.25130320503</v>
      </c>
      <c r="L378">
        <v>2644870.1632386702</v>
      </c>
      <c r="M378">
        <v>450459.24536291498</v>
      </c>
      <c r="N378">
        <v>4.95069935088248E-5</v>
      </c>
      <c r="O378">
        <v>5.7428248221126399E-5</v>
      </c>
      <c r="P378" t="s">
        <v>257</v>
      </c>
      <c r="Q378" t="s">
        <v>252</v>
      </c>
    </row>
    <row r="379" spans="1:17" x14ac:dyDescent="0.35">
      <c r="A379" t="s">
        <v>269</v>
      </c>
      <c r="B379" t="s">
        <v>267</v>
      </c>
      <c r="C379" t="s">
        <v>256</v>
      </c>
      <c r="D379">
        <v>0.91377128405771901</v>
      </c>
      <c r="E379">
        <v>2025</v>
      </c>
      <c r="F379">
        <v>10090215.1783692</v>
      </c>
      <c r="G379">
        <v>1147495.88062159</v>
      </c>
      <c r="H379">
        <v>600.30419900561401</v>
      </c>
      <c r="I379">
        <v>79.224014662814994</v>
      </c>
      <c r="J379">
        <v>4759575.7410042398</v>
      </c>
      <c r="K379">
        <v>682341.97832933895</v>
      </c>
      <c r="L379">
        <v>2732271.30148764</v>
      </c>
      <c r="M379">
        <v>467458.58129600203</v>
      </c>
      <c r="N379">
        <v>5.9493696456792398E-5</v>
      </c>
      <c r="O379">
        <v>6.9040783501462605E-5</v>
      </c>
      <c r="P379" t="s">
        <v>257</v>
      </c>
      <c r="Q379" t="s">
        <v>252</v>
      </c>
    </row>
    <row r="380" spans="1:17" x14ac:dyDescent="0.35">
      <c r="A380" t="s">
        <v>269</v>
      </c>
      <c r="B380" t="s">
        <v>267</v>
      </c>
      <c r="C380" t="s">
        <v>256</v>
      </c>
      <c r="D380">
        <v>0.96559376426806398</v>
      </c>
      <c r="E380">
        <v>2030</v>
      </c>
      <c r="F380">
        <v>10395911.191157101</v>
      </c>
      <c r="G380">
        <v>1185879.1595371701</v>
      </c>
      <c r="H380">
        <v>655.51770542149598</v>
      </c>
      <c r="I380">
        <v>86.813794323261007</v>
      </c>
      <c r="J380">
        <v>4934034.0554840704</v>
      </c>
      <c r="K380">
        <v>709293.02916386304</v>
      </c>
      <c r="L380">
        <v>2828047.0449833502</v>
      </c>
      <c r="M380">
        <v>486297.81954516802</v>
      </c>
      <c r="N380">
        <v>6.3055339100923406E-5</v>
      </c>
      <c r="O380">
        <v>7.3206273695831898E-5</v>
      </c>
      <c r="P380" t="s">
        <v>257</v>
      </c>
      <c r="Q380" t="s">
        <v>252</v>
      </c>
    </row>
    <row r="381" spans="1:17" x14ac:dyDescent="0.35">
      <c r="A381" t="s">
        <v>269</v>
      </c>
      <c r="B381" t="s">
        <v>267</v>
      </c>
      <c r="C381" t="s">
        <v>256</v>
      </c>
      <c r="D381">
        <v>1.08500668135844</v>
      </c>
      <c r="E381">
        <v>2035</v>
      </c>
      <c r="F381">
        <v>10619028.352647001</v>
      </c>
      <c r="G381">
        <v>1215308.0130916401</v>
      </c>
      <c r="H381">
        <v>668.97304914092297</v>
      </c>
      <c r="I381">
        <v>88.965354580022293</v>
      </c>
      <c r="J381">
        <v>4542132.4785152702</v>
      </c>
      <c r="K381">
        <v>689100.30045211304</v>
      </c>
      <c r="L381">
        <v>2916098.62244689</v>
      </c>
      <c r="M381">
        <v>501596.27661064401</v>
      </c>
      <c r="N381">
        <v>6.2997576324783897E-5</v>
      </c>
      <c r="O381">
        <v>7.3203956216582407E-5</v>
      </c>
      <c r="P381" t="s">
        <v>257</v>
      </c>
      <c r="Q381" t="s">
        <v>252</v>
      </c>
    </row>
    <row r="382" spans="1:17" x14ac:dyDescent="0.35">
      <c r="A382" t="s">
        <v>269</v>
      </c>
      <c r="B382" t="s">
        <v>267</v>
      </c>
      <c r="C382" t="s">
        <v>256</v>
      </c>
      <c r="D382">
        <v>1.2292198413270401</v>
      </c>
      <c r="E382">
        <v>2040</v>
      </c>
      <c r="F382">
        <v>10649925.0512034</v>
      </c>
      <c r="G382">
        <v>1222772.2523682399</v>
      </c>
      <c r="H382">
        <v>627.665578793132</v>
      </c>
      <c r="I382">
        <v>83.820443856296293</v>
      </c>
      <c r="J382">
        <v>3755372.2953626802</v>
      </c>
      <c r="K382">
        <v>608354.12172189099</v>
      </c>
      <c r="L382">
        <v>2954742.8702189699</v>
      </c>
      <c r="M382">
        <v>501434.814793912</v>
      </c>
      <c r="N382">
        <v>5.8936149857900699E-5</v>
      </c>
      <c r="O382">
        <v>6.8549514183000794E-5</v>
      </c>
      <c r="P382" t="s">
        <v>257</v>
      </c>
      <c r="Q382" t="s">
        <v>252</v>
      </c>
    </row>
    <row r="383" spans="1:17" x14ac:dyDescent="0.35">
      <c r="A383" t="s">
        <v>269</v>
      </c>
      <c r="B383" t="s">
        <v>267</v>
      </c>
      <c r="C383" t="s">
        <v>256</v>
      </c>
      <c r="D383">
        <v>1.35085724597845</v>
      </c>
      <c r="E383">
        <v>2045</v>
      </c>
      <c r="F383">
        <v>10745106.9270459</v>
      </c>
      <c r="G383">
        <v>1237468.6574407101</v>
      </c>
      <c r="H383">
        <v>596.68131453865601</v>
      </c>
      <c r="I383">
        <v>79.973321682422693</v>
      </c>
      <c r="J383">
        <v>3390908.1283430099</v>
      </c>
      <c r="K383">
        <v>560791.97135830496</v>
      </c>
      <c r="L383">
        <v>3049085.18070326</v>
      </c>
      <c r="M383">
        <v>509785.18390441203</v>
      </c>
      <c r="N383">
        <v>5.5530514362475598E-5</v>
      </c>
      <c r="O383">
        <v>6.4626543227220694E-5</v>
      </c>
      <c r="P383" t="s">
        <v>257</v>
      </c>
      <c r="Q383" t="s">
        <v>252</v>
      </c>
    </row>
    <row r="384" spans="1:17" x14ac:dyDescent="0.35">
      <c r="A384" t="s">
        <v>269</v>
      </c>
      <c r="B384" t="s">
        <v>267</v>
      </c>
      <c r="C384" t="s">
        <v>256</v>
      </c>
      <c r="D384">
        <v>1.53164784556419</v>
      </c>
      <c r="E384">
        <v>2050</v>
      </c>
      <c r="F384">
        <v>10861768.2410785</v>
      </c>
      <c r="G384">
        <v>1254469.51505295</v>
      </c>
      <c r="H384">
        <v>551.19769396721097</v>
      </c>
      <c r="I384">
        <v>74.106589918790206</v>
      </c>
      <c r="J384">
        <v>2951445.7515717898</v>
      </c>
      <c r="K384">
        <v>486279.91640787199</v>
      </c>
      <c r="L384">
        <v>3092605.3780530398</v>
      </c>
      <c r="M384">
        <v>506559.63972320501</v>
      </c>
      <c r="N384">
        <v>5.0746589480948197E-5</v>
      </c>
      <c r="O384">
        <v>5.9074046064532997E-5</v>
      </c>
      <c r="P384" t="s">
        <v>257</v>
      </c>
      <c r="Q384" t="s">
        <v>252</v>
      </c>
    </row>
    <row r="385" spans="1:17" x14ac:dyDescent="0.35">
      <c r="A385" t="s">
        <v>269</v>
      </c>
      <c r="B385" t="s">
        <v>267</v>
      </c>
      <c r="C385" t="s">
        <v>256</v>
      </c>
      <c r="D385">
        <v>1.64170092024739</v>
      </c>
      <c r="E385">
        <v>2055</v>
      </c>
      <c r="F385">
        <v>10993433.9367675</v>
      </c>
      <c r="G385">
        <v>1273100.7407291499</v>
      </c>
      <c r="H385">
        <v>539.05776137202804</v>
      </c>
      <c r="I385">
        <v>72.613106907086703</v>
      </c>
      <c r="J385">
        <v>2831515.3220951501</v>
      </c>
      <c r="K385">
        <v>464147.11306506698</v>
      </c>
      <c r="L385">
        <v>3154305.1286655301</v>
      </c>
      <c r="M385">
        <v>510497.691444322</v>
      </c>
      <c r="N385">
        <v>4.9034520466726099E-5</v>
      </c>
      <c r="O385">
        <v>5.7036418709095201E-5</v>
      </c>
      <c r="P385" t="s">
        <v>257</v>
      </c>
      <c r="Q385" t="s">
        <v>252</v>
      </c>
    </row>
    <row r="386" spans="1:17" x14ac:dyDescent="0.35">
      <c r="A386" t="s">
        <v>269</v>
      </c>
      <c r="B386" t="s">
        <v>267</v>
      </c>
      <c r="C386" t="s">
        <v>256</v>
      </c>
      <c r="D386">
        <v>1.79717289473674</v>
      </c>
      <c r="E386">
        <v>2060</v>
      </c>
      <c r="F386">
        <v>11168127.997664399</v>
      </c>
      <c r="G386">
        <v>1296666.6787352699</v>
      </c>
      <c r="H386">
        <v>519.68759158018997</v>
      </c>
      <c r="I386">
        <v>70.087667984880795</v>
      </c>
      <c r="J386">
        <v>2638644.1140695801</v>
      </c>
      <c r="K386">
        <v>426017.05656235298</v>
      </c>
      <c r="L386">
        <v>3218275.91039233</v>
      </c>
      <c r="M386">
        <v>510087.83241751499</v>
      </c>
      <c r="N386">
        <v>4.6533097730333202E-5</v>
      </c>
      <c r="O386">
        <v>5.4052185603506302E-5</v>
      </c>
      <c r="P386" t="s">
        <v>257</v>
      </c>
      <c r="Q386" t="s">
        <v>252</v>
      </c>
    </row>
    <row r="387" spans="1:17" x14ac:dyDescent="0.35">
      <c r="A387" t="s">
        <v>269</v>
      </c>
      <c r="B387" t="s">
        <v>267</v>
      </c>
      <c r="C387" t="s">
        <v>256</v>
      </c>
      <c r="D387">
        <v>1.90209664848524</v>
      </c>
      <c r="E387">
        <v>2065</v>
      </c>
      <c r="F387">
        <v>11306472.1506589</v>
      </c>
      <c r="G387">
        <v>1315952.46837072</v>
      </c>
      <c r="H387">
        <v>507.498811659323</v>
      </c>
      <c r="I387">
        <v>68.520340489589501</v>
      </c>
      <c r="J387">
        <v>2501333.7426039898</v>
      </c>
      <c r="K387">
        <v>395779.765590236</v>
      </c>
      <c r="L387">
        <v>3278296.7685829699</v>
      </c>
      <c r="M387">
        <v>508827.98134031403</v>
      </c>
      <c r="N387">
        <v>4.4885690682017799E-5</v>
      </c>
      <c r="O387">
        <v>5.2069008673561197E-5</v>
      </c>
      <c r="P387" t="s">
        <v>257</v>
      </c>
      <c r="Q387" t="s">
        <v>252</v>
      </c>
    </row>
    <row r="388" spans="1:17" x14ac:dyDescent="0.35">
      <c r="A388" t="s">
        <v>269</v>
      </c>
      <c r="B388" t="s">
        <v>267</v>
      </c>
      <c r="C388" t="s">
        <v>256</v>
      </c>
      <c r="D388">
        <v>2.0539225003577899</v>
      </c>
      <c r="E388">
        <v>2070</v>
      </c>
      <c r="F388">
        <v>11497912.5913681</v>
      </c>
      <c r="G388">
        <v>1341336.6787401501</v>
      </c>
      <c r="H388">
        <v>494.364050099758</v>
      </c>
      <c r="I388">
        <v>66.727795441649704</v>
      </c>
      <c r="J388">
        <v>2248690.5789293302</v>
      </c>
      <c r="K388">
        <v>344180.36422390502</v>
      </c>
      <c r="L388">
        <v>3341495.2494331799</v>
      </c>
      <c r="M388">
        <v>503367.11860456801</v>
      </c>
      <c r="N388">
        <v>4.2995982633482E-5</v>
      </c>
      <c r="O388">
        <v>4.9747238332678703E-5</v>
      </c>
      <c r="P388" t="s">
        <v>257</v>
      </c>
      <c r="Q388" t="s">
        <v>252</v>
      </c>
    </row>
    <row r="389" spans="1:17" x14ac:dyDescent="0.35">
      <c r="A389" t="s">
        <v>269</v>
      </c>
      <c r="B389" t="s">
        <v>267</v>
      </c>
      <c r="C389" t="s">
        <v>256</v>
      </c>
      <c r="D389">
        <v>2.15113208653396</v>
      </c>
      <c r="E389">
        <v>2075</v>
      </c>
      <c r="F389">
        <v>11729781.6651296</v>
      </c>
      <c r="G389">
        <v>1371393.4109567499</v>
      </c>
      <c r="H389">
        <v>498.44229294126501</v>
      </c>
      <c r="I389">
        <v>67.247989452530902</v>
      </c>
      <c r="J389">
        <v>2143871.2306613298</v>
      </c>
      <c r="K389">
        <v>312302.790824692</v>
      </c>
      <c r="L389">
        <v>3418429.5455128802</v>
      </c>
      <c r="M389">
        <v>506663.38749715302</v>
      </c>
      <c r="N389">
        <v>4.2493740051704503E-5</v>
      </c>
      <c r="O389">
        <v>4.90362494928537E-5</v>
      </c>
      <c r="P389" t="s">
        <v>257</v>
      </c>
      <c r="Q389" t="s">
        <v>252</v>
      </c>
    </row>
    <row r="390" spans="1:17" x14ac:dyDescent="0.35">
      <c r="A390" t="s">
        <v>269</v>
      </c>
      <c r="B390" t="s">
        <v>267</v>
      </c>
      <c r="C390" t="s">
        <v>256</v>
      </c>
      <c r="D390">
        <v>2.2802661727774698</v>
      </c>
      <c r="E390">
        <v>2080</v>
      </c>
      <c r="F390">
        <v>11936832.004304601</v>
      </c>
      <c r="G390">
        <v>1398541.13199985</v>
      </c>
      <c r="H390">
        <v>498.66868733668099</v>
      </c>
      <c r="I390">
        <v>67.1796845098294</v>
      </c>
      <c r="J390">
        <v>1987198.8010154299</v>
      </c>
      <c r="K390">
        <v>269696.05664679699</v>
      </c>
      <c r="L390">
        <v>3501090.6402886598</v>
      </c>
      <c r="M390">
        <v>504038.16299720202</v>
      </c>
      <c r="N390">
        <v>4.1775630850535099E-5</v>
      </c>
      <c r="O390">
        <v>4.8035544305919398E-5</v>
      </c>
      <c r="P390" t="s">
        <v>257</v>
      </c>
      <c r="Q390" t="s">
        <v>252</v>
      </c>
    </row>
    <row r="391" spans="1:17" x14ac:dyDescent="0.35">
      <c r="A391" t="s">
        <v>269</v>
      </c>
      <c r="B391" t="s">
        <v>267</v>
      </c>
      <c r="C391" t="s">
        <v>256</v>
      </c>
      <c r="D391">
        <v>2.4085830961071801</v>
      </c>
      <c r="E391">
        <v>2085</v>
      </c>
      <c r="F391">
        <v>12177759.7803587</v>
      </c>
      <c r="G391">
        <v>1429698.52521545</v>
      </c>
      <c r="H391">
        <v>499.972218751637</v>
      </c>
      <c r="I391">
        <v>67.233811846897794</v>
      </c>
      <c r="J391">
        <v>1928652.0670654899</v>
      </c>
      <c r="K391">
        <v>259696.44907559999</v>
      </c>
      <c r="L391">
        <v>3576911.6940402598</v>
      </c>
      <c r="M391">
        <v>491223.736919977</v>
      </c>
      <c r="N391">
        <v>4.1056173530211401E-5</v>
      </c>
      <c r="O391">
        <v>4.7026565853640901E-5</v>
      </c>
      <c r="P391" t="s">
        <v>257</v>
      </c>
      <c r="Q391" t="s">
        <v>252</v>
      </c>
    </row>
    <row r="392" spans="1:17" x14ac:dyDescent="0.35">
      <c r="A392" t="s">
        <v>269</v>
      </c>
      <c r="B392" t="s">
        <v>267</v>
      </c>
      <c r="C392" t="s">
        <v>256</v>
      </c>
      <c r="D392">
        <v>2.5200464505927802</v>
      </c>
      <c r="E392">
        <v>2090</v>
      </c>
      <c r="F392">
        <v>12452036.4823677</v>
      </c>
      <c r="G392">
        <v>1462487.35198572</v>
      </c>
      <c r="H392">
        <v>509.880686256709</v>
      </c>
      <c r="I392">
        <v>68.408125456520906</v>
      </c>
      <c r="J392">
        <v>1907498.31476577</v>
      </c>
      <c r="K392">
        <v>256681.01878124499</v>
      </c>
      <c r="L392">
        <v>3692228.97276199</v>
      </c>
      <c r="M392">
        <v>487400.52069473499</v>
      </c>
      <c r="N392">
        <v>4.0947574075831502E-5</v>
      </c>
      <c r="O392">
        <v>4.6775191158842097E-5</v>
      </c>
      <c r="P392" t="s">
        <v>257</v>
      </c>
      <c r="Q392" t="s">
        <v>252</v>
      </c>
    </row>
    <row r="393" spans="1:17" x14ac:dyDescent="0.35">
      <c r="A393" t="s">
        <v>269</v>
      </c>
      <c r="B393" t="s">
        <v>268</v>
      </c>
      <c r="C393" t="s">
        <v>256</v>
      </c>
      <c r="D393">
        <v>0.42862795654826502</v>
      </c>
      <c r="E393">
        <v>2010</v>
      </c>
      <c r="F393">
        <v>0</v>
      </c>
      <c r="G393">
        <v>0</v>
      </c>
      <c r="H393">
        <v>0</v>
      </c>
      <c r="I393">
        <v>0</v>
      </c>
      <c r="J393">
        <v>0</v>
      </c>
      <c r="K393">
        <v>0</v>
      </c>
      <c r="L393">
        <v>0</v>
      </c>
      <c r="M393">
        <v>0</v>
      </c>
      <c r="N393">
        <v>0</v>
      </c>
      <c r="O393">
        <v>0</v>
      </c>
      <c r="P393" t="s">
        <v>257</v>
      </c>
      <c r="Q393" t="s">
        <v>252</v>
      </c>
    </row>
    <row r="394" spans="1:17" x14ac:dyDescent="0.35">
      <c r="A394" t="s">
        <v>269</v>
      </c>
      <c r="B394" t="s">
        <v>268</v>
      </c>
      <c r="C394" t="s">
        <v>256</v>
      </c>
      <c r="D394">
        <v>0.61285996481710903</v>
      </c>
      <c r="E394">
        <v>2015</v>
      </c>
      <c r="F394">
        <v>0</v>
      </c>
      <c r="G394">
        <v>0</v>
      </c>
      <c r="H394">
        <v>0</v>
      </c>
      <c r="I394">
        <v>0</v>
      </c>
      <c r="J394">
        <v>0</v>
      </c>
      <c r="K394">
        <v>0</v>
      </c>
      <c r="L394">
        <v>0</v>
      </c>
      <c r="M394">
        <v>0</v>
      </c>
      <c r="N394">
        <v>0</v>
      </c>
      <c r="O394">
        <v>0</v>
      </c>
      <c r="P394" t="s">
        <v>257</v>
      </c>
      <c r="Q394" t="s">
        <v>252</v>
      </c>
    </row>
    <row r="395" spans="1:17" x14ac:dyDescent="0.35">
      <c r="A395" t="s">
        <v>269</v>
      </c>
      <c r="B395" t="s">
        <v>268</v>
      </c>
      <c r="C395" t="s">
        <v>256</v>
      </c>
      <c r="D395">
        <v>0.76234411994100504</v>
      </c>
      <c r="E395">
        <v>2020</v>
      </c>
      <c r="F395">
        <v>0</v>
      </c>
      <c r="G395">
        <v>0</v>
      </c>
      <c r="H395">
        <v>0</v>
      </c>
      <c r="I395">
        <v>0</v>
      </c>
      <c r="J395">
        <v>0</v>
      </c>
      <c r="K395">
        <v>0</v>
      </c>
      <c r="L395">
        <v>0</v>
      </c>
      <c r="M395">
        <v>0</v>
      </c>
      <c r="N395">
        <v>0</v>
      </c>
      <c r="O395">
        <v>0</v>
      </c>
      <c r="P395" t="s">
        <v>257</v>
      </c>
      <c r="Q395" t="s">
        <v>252</v>
      </c>
    </row>
    <row r="396" spans="1:17" x14ac:dyDescent="0.35">
      <c r="A396" t="s">
        <v>269</v>
      </c>
      <c r="B396" t="s">
        <v>268</v>
      </c>
      <c r="C396" t="s">
        <v>256</v>
      </c>
      <c r="D396">
        <v>0.91377128405771901</v>
      </c>
      <c r="E396">
        <v>2025</v>
      </c>
      <c r="F396">
        <v>0</v>
      </c>
      <c r="G396">
        <v>0</v>
      </c>
      <c r="H396">
        <v>0</v>
      </c>
      <c r="I396">
        <v>0</v>
      </c>
      <c r="J396">
        <v>0</v>
      </c>
      <c r="K396">
        <v>0</v>
      </c>
      <c r="L396">
        <v>0</v>
      </c>
      <c r="M396">
        <v>0</v>
      </c>
      <c r="N396">
        <v>0</v>
      </c>
      <c r="O396">
        <v>0</v>
      </c>
      <c r="P396" t="s">
        <v>257</v>
      </c>
      <c r="Q396" t="s">
        <v>252</v>
      </c>
    </row>
    <row r="397" spans="1:17" x14ac:dyDescent="0.35">
      <c r="A397" t="s">
        <v>269</v>
      </c>
      <c r="B397" t="s">
        <v>268</v>
      </c>
      <c r="C397" t="s">
        <v>256</v>
      </c>
      <c r="D397">
        <v>0.96559376426806398</v>
      </c>
      <c r="E397">
        <v>2030</v>
      </c>
      <c r="F397">
        <v>0</v>
      </c>
      <c r="G397">
        <v>0</v>
      </c>
      <c r="H397">
        <v>0</v>
      </c>
      <c r="I397">
        <v>0</v>
      </c>
      <c r="J397">
        <v>0</v>
      </c>
      <c r="K397">
        <v>0</v>
      </c>
      <c r="L397">
        <v>0</v>
      </c>
      <c r="M397">
        <v>0</v>
      </c>
      <c r="N397">
        <v>0</v>
      </c>
      <c r="O397">
        <v>0</v>
      </c>
      <c r="P397" t="s">
        <v>257</v>
      </c>
      <c r="Q397" t="s">
        <v>252</v>
      </c>
    </row>
    <row r="398" spans="1:17" x14ac:dyDescent="0.35">
      <c r="A398" t="s">
        <v>269</v>
      </c>
      <c r="B398" t="s">
        <v>268</v>
      </c>
      <c r="C398" t="s">
        <v>256</v>
      </c>
      <c r="D398">
        <v>1.08500668135844</v>
      </c>
      <c r="E398">
        <v>2035</v>
      </c>
      <c r="F398">
        <v>0</v>
      </c>
      <c r="G398">
        <v>0</v>
      </c>
      <c r="H398">
        <v>0</v>
      </c>
      <c r="I398">
        <v>0</v>
      </c>
      <c r="J398">
        <v>0</v>
      </c>
      <c r="K398">
        <v>0</v>
      </c>
      <c r="L398">
        <v>0</v>
      </c>
      <c r="M398">
        <v>0</v>
      </c>
      <c r="N398">
        <v>0</v>
      </c>
      <c r="O398">
        <v>0</v>
      </c>
      <c r="P398" t="s">
        <v>257</v>
      </c>
      <c r="Q398" t="s">
        <v>252</v>
      </c>
    </row>
    <row r="399" spans="1:17" x14ac:dyDescent="0.35">
      <c r="A399" t="s">
        <v>269</v>
      </c>
      <c r="B399" t="s">
        <v>268</v>
      </c>
      <c r="C399" t="s">
        <v>256</v>
      </c>
      <c r="D399">
        <v>1.2292198413270401</v>
      </c>
      <c r="E399">
        <v>2040</v>
      </c>
      <c r="F399">
        <v>0</v>
      </c>
      <c r="G399">
        <v>0</v>
      </c>
      <c r="H399">
        <v>0</v>
      </c>
      <c r="I399">
        <v>0</v>
      </c>
      <c r="J399">
        <v>0</v>
      </c>
      <c r="K399">
        <v>0</v>
      </c>
      <c r="L399">
        <v>0</v>
      </c>
      <c r="M399">
        <v>0</v>
      </c>
      <c r="N399">
        <v>0</v>
      </c>
      <c r="O399">
        <v>0</v>
      </c>
      <c r="P399" t="s">
        <v>257</v>
      </c>
      <c r="Q399" t="s">
        <v>252</v>
      </c>
    </row>
    <row r="400" spans="1:17" x14ac:dyDescent="0.35">
      <c r="A400" t="s">
        <v>269</v>
      </c>
      <c r="B400" t="s">
        <v>268</v>
      </c>
      <c r="C400" t="s">
        <v>256</v>
      </c>
      <c r="D400">
        <v>1.35085724597845</v>
      </c>
      <c r="E400">
        <v>2045</v>
      </c>
      <c r="F400">
        <v>0</v>
      </c>
      <c r="G400">
        <v>0</v>
      </c>
      <c r="H400">
        <v>0</v>
      </c>
      <c r="I400">
        <v>0</v>
      </c>
      <c r="J400">
        <v>0</v>
      </c>
      <c r="K400">
        <v>0</v>
      </c>
      <c r="L400">
        <v>0</v>
      </c>
      <c r="M400">
        <v>0</v>
      </c>
      <c r="N400">
        <v>0</v>
      </c>
      <c r="O400">
        <v>0</v>
      </c>
      <c r="P400" t="s">
        <v>257</v>
      </c>
      <c r="Q400" t="s">
        <v>252</v>
      </c>
    </row>
    <row r="401" spans="1:17" x14ac:dyDescent="0.35">
      <c r="A401" t="s">
        <v>269</v>
      </c>
      <c r="B401" t="s">
        <v>268</v>
      </c>
      <c r="C401" t="s">
        <v>256</v>
      </c>
      <c r="D401">
        <v>1.53164784556419</v>
      </c>
      <c r="E401">
        <v>2050</v>
      </c>
      <c r="F401">
        <v>0</v>
      </c>
      <c r="G401">
        <v>0</v>
      </c>
      <c r="H401">
        <v>0</v>
      </c>
      <c r="I401">
        <v>0</v>
      </c>
      <c r="J401">
        <v>0</v>
      </c>
      <c r="K401">
        <v>0</v>
      </c>
      <c r="L401">
        <v>0</v>
      </c>
      <c r="M401">
        <v>0</v>
      </c>
      <c r="N401">
        <v>0</v>
      </c>
      <c r="O401">
        <v>0</v>
      </c>
      <c r="P401" t="s">
        <v>257</v>
      </c>
      <c r="Q401" t="s">
        <v>252</v>
      </c>
    </row>
    <row r="402" spans="1:17" x14ac:dyDescent="0.35">
      <c r="A402" t="s">
        <v>269</v>
      </c>
      <c r="B402" t="s">
        <v>268</v>
      </c>
      <c r="C402" t="s">
        <v>256</v>
      </c>
      <c r="D402">
        <v>1.64170092024739</v>
      </c>
      <c r="E402">
        <v>2055</v>
      </c>
      <c r="F402">
        <v>0</v>
      </c>
      <c r="G402">
        <v>0</v>
      </c>
      <c r="H402">
        <v>0</v>
      </c>
      <c r="I402">
        <v>0</v>
      </c>
      <c r="J402">
        <v>0</v>
      </c>
      <c r="K402">
        <v>0</v>
      </c>
      <c r="L402">
        <v>0</v>
      </c>
      <c r="M402">
        <v>0</v>
      </c>
      <c r="N402">
        <v>0</v>
      </c>
      <c r="O402">
        <v>0</v>
      </c>
      <c r="P402" t="s">
        <v>257</v>
      </c>
      <c r="Q402" t="s">
        <v>252</v>
      </c>
    </row>
    <row r="403" spans="1:17" x14ac:dyDescent="0.35">
      <c r="A403" t="s">
        <v>269</v>
      </c>
      <c r="B403" t="s">
        <v>268</v>
      </c>
      <c r="C403" t="s">
        <v>256</v>
      </c>
      <c r="D403">
        <v>1.79717289473674</v>
      </c>
      <c r="E403">
        <v>2060</v>
      </c>
      <c r="F403">
        <v>0</v>
      </c>
      <c r="G403">
        <v>0</v>
      </c>
      <c r="H403">
        <v>0</v>
      </c>
      <c r="I403">
        <v>0</v>
      </c>
      <c r="J403">
        <v>0</v>
      </c>
      <c r="K403">
        <v>0</v>
      </c>
      <c r="L403">
        <v>0</v>
      </c>
      <c r="M403">
        <v>0</v>
      </c>
      <c r="N403">
        <v>0</v>
      </c>
      <c r="O403">
        <v>0</v>
      </c>
      <c r="P403" t="s">
        <v>257</v>
      </c>
      <c r="Q403" t="s">
        <v>252</v>
      </c>
    </row>
    <row r="404" spans="1:17" x14ac:dyDescent="0.35">
      <c r="A404" t="s">
        <v>269</v>
      </c>
      <c r="B404" t="s">
        <v>268</v>
      </c>
      <c r="C404" t="s">
        <v>256</v>
      </c>
      <c r="D404">
        <v>1.90209664848524</v>
      </c>
      <c r="E404">
        <v>2065</v>
      </c>
      <c r="F404">
        <v>0</v>
      </c>
      <c r="G404">
        <v>0</v>
      </c>
      <c r="H404">
        <v>0</v>
      </c>
      <c r="I404">
        <v>0</v>
      </c>
      <c r="J404">
        <v>0</v>
      </c>
      <c r="K404">
        <v>0</v>
      </c>
      <c r="L404">
        <v>0</v>
      </c>
      <c r="M404">
        <v>0</v>
      </c>
      <c r="N404">
        <v>0</v>
      </c>
      <c r="O404">
        <v>0</v>
      </c>
      <c r="P404" t="s">
        <v>257</v>
      </c>
      <c r="Q404" t="s">
        <v>252</v>
      </c>
    </row>
    <row r="405" spans="1:17" x14ac:dyDescent="0.35">
      <c r="A405" t="s">
        <v>269</v>
      </c>
      <c r="B405" t="s">
        <v>268</v>
      </c>
      <c r="C405" t="s">
        <v>256</v>
      </c>
      <c r="D405">
        <v>2.0539225003577899</v>
      </c>
      <c r="E405">
        <v>2070</v>
      </c>
      <c r="F405">
        <v>0</v>
      </c>
      <c r="G405">
        <v>0</v>
      </c>
      <c r="H405">
        <v>0</v>
      </c>
      <c r="I405">
        <v>0</v>
      </c>
      <c r="J405">
        <v>0</v>
      </c>
      <c r="K405">
        <v>0</v>
      </c>
      <c r="L405">
        <v>0</v>
      </c>
      <c r="M405">
        <v>0</v>
      </c>
      <c r="N405">
        <v>0</v>
      </c>
      <c r="O405">
        <v>0</v>
      </c>
      <c r="P405" t="s">
        <v>257</v>
      </c>
      <c r="Q405" t="s">
        <v>252</v>
      </c>
    </row>
    <row r="406" spans="1:17" x14ac:dyDescent="0.35">
      <c r="A406" t="s">
        <v>269</v>
      </c>
      <c r="B406" t="s">
        <v>268</v>
      </c>
      <c r="C406" t="s">
        <v>256</v>
      </c>
      <c r="D406">
        <v>2.15113208653396</v>
      </c>
      <c r="E406">
        <v>2075</v>
      </c>
      <c r="F406">
        <v>0</v>
      </c>
      <c r="G406">
        <v>0</v>
      </c>
      <c r="H406">
        <v>0</v>
      </c>
      <c r="I406">
        <v>0</v>
      </c>
      <c r="J406">
        <v>0</v>
      </c>
      <c r="K406">
        <v>0</v>
      </c>
      <c r="L406">
        <v>0</v>
      </c>
      <c r="M406">
        <v>0</v>
      </c>
      <c r="N406">
        <v>0</v>
      </c>
      <c r="O406">
        <v>0</v>
      </c>
      <c r="P406" t="s">
        <v>257</v>
      </c>
      <c r="Q406" t="s">
        <v>252</v>
      </c>
    </row>
    <row r="407" spans="1:17" x14ac:dyDescent="0.35">
      <c r="A407" t="s">
        <v>269</v>
      </c>
      <c r="B407" t="s">
        <v>268</v>
      </c>
      <c r="C407" t="s">
        <v>256</v>
      </c>
      <c r="D407">
        <v>2.2802661727774698</v>
      </c>
      <c r="E407">
        <v>2080</v>
      </c>
      <c r="F407">
        <v>0</v>
      </c>
      <c r="G407">
        <v>0</v>
      </c>
      <c r="H407">
        <v>0</v>
      </c>
      <c r="I407">
        <v>0</v>
      </c>
      <c r="J407">
        <v>0</v>
      </c>
      <c r="K407">
        <v>0</v>
      </c>
      <c r="L407">
        <v>0</v>
      </c>
      <c r="M407">
        <v>0</v>
      </c>
      <c r="N407">
        <v>0</v>
      </c>
      <c r="O407">
        <v>0</v>
      </c>
      <c r="P407" t="s">
        <v>257</v>
      </c>
      <c r="Q407" t="s">
        <v>252</v>
      </c>
    </row>
    <row r="408" spans="1:17" x14ac:dyDescent="0.35">
      <c r="A408" t="s">
        <v>269</v>
      </c>
      <c r="B408" t="s">
        <v>268</v>
      </c>
      <c r="C408" t="s">
        <v>256</v>
      </c>
      <c r="D408">
        <v>2.4085830961071801</v>
      </c>
      <c r="E408">
        <v>2085</v>
      </c>
      <c r="F408">
        <v>0</v>
      </c>
      <c r="G408">
        <v>0</v>
      </c>
      <c r="H408">
        <v>0</v>
      </c>
      <c r="I408">
        <v>0</v>
      </c>
      <c r="J408">
        <v>0</v>
      </c>
      <c r="K408">
        <v>0</v>
      </c>
      <c r="L408">
        <v>0</v>
      </c>
      <c r="M408">
        <v>0</v>
      </c>
      <c r="N408">
        <v>0</v>
      </c>
      <c r="O408">
        <v>0</v>
      </c>
      <c r="P408" t="s">
        <v>257</v>
      </c>
      <c r="Q408" t="s">
        <v>252</v>
      </c>
    </row>
    <row r="409" spans="1:17" x14ac:dyDescent="0.35">
      <c r="A409" t="s">
        <v>269</v>
      </c>
      <c r="B409" t="s">
        <v>268</v>
      </c>
      <c r="C409" t="s">
        <v>256</v>
      </c>
      <c r="D409">
        <v>2.5200464505927802</v>
      </c>
      <c r="E409">
        <v>2090</v>
      </c>
      <c r="F409">
        <v>0</v>
      </c>
      <c r="G409">
        <v>0</v>
      </c>
      <c r="H409">
        <v>0</v>
      </c>
      <c r="I409">
        <v>0</v>
      </c>
      <c r="J409">
        <v>0</v>
      </c>
      <c r="K409">
        <v>0</v>
      </c>
      <c r="L409">
        <v>0</v>
      </c>
      <c r="M409">
        <v>0</v>
      </c>
      <c r="N409">
        <v>0</v>
      </c>
      <c r="O409">
        <v>0</v>
      </c>
      <c r="P409" t="s">
        <v>257</v>
      </c>
      <c r="Q409" t="s">
        <v>252</v>
      </c>
    </row>
    <row r="410" spans="1:17" x14ac:dyDescent="0.35">
      <c r="A410" t="s">
        <v>270</v>
      </c>
      <c r="B410" t="s">
        <v>255</v>
      </c>
      <c r="C410" t="s">
        <v>256</v>
      </c>
      <c r="D410">
        <v>0.42862795654826502</v>
      </c>
      <c r="E410">
        <v>2010</v>
      </c>
      <c r="F410">
        <v>744956.47185400105</v>
      </c>
      <c r="G410">
        <v>25163.858985549901</v>
      </c>
      <c r="H410">
        <v>-6.4371526930173104</v>
      </c>
      <c r="I410">
        <v>-0.18941845650212699</v>
      </c>
      <c r="J410">
        <v>0</v>
      </c>
      <c r="K410">
        <v>0</v>
      </c>
      <c r="L410">
        <v>295099.95831191901</v>
      </c>
      <c r="M410">
        <v>9717.5875833560804</v>
      </c>
      <c r="N410">
        <v>-8.6409782802435905E-6</v>
      </c>
      <c r="O410">
        <v>-7.5274009686232598E-6</v>
      </c>
      <c r="P410" t="s">
        <v>257</v>
      </c>
      <c r="Q410" t="s">
        <v>252</v>
      </c>
    </row>
    <row r="411" spans="1:17" x14ac:dyDescent="0.35">
      <c r="A411" t="s">
        <v>270</v>
      </c>
      <c r="B411" t="s">
        <v>255</v>
      </c>
      <c r="C411" t="s">
        <v>256</v>
      </c>
      <c r="D411">
        <v>0.61285996481710903</v>
      </c>
      <c r="E411">
        <v>2015</v>
      </c>
      <c r="F411">
        <v>785751.602120772</v>
      </c>
      <c r="G411">
        <v>26551.6339062472</v>
      </c>
      <c r="H411">
        <v>-9.4241483184517492</v>
      </c>
      <c r="I411">
        <v>-0.28294463850968399</v>
      </c>
      <c r="J411">
        <v>0</v>
      </c>
      <c r="K411">
        <v>0</v>
      </c>
      <c r="L411">
        <v>317204.41992897901</v>
      </c>
      <c r="M411">
        <v>10294.4114709766</v>
      </c>
      <c r="N411">
        <v>-1.19938009582362E-5</v>
      </c>
      <c r="O411">
        <v>-1.06563927293044E-5</v>
      </c>
      <c r="P411" t="s">
        <v>257</v>
      </c>
      <c r="Q411" t="s">
        <v>252</v>
      </c>
    </row>
    <row r="412" spans="1:17" x14ac:dyDescent="0.35">
      <c r="A412" t="s">
        <v>270</v>
      </c>
      <c r="B412" t="s">
        <v>255</v>
      </c>
      <c r="C412" t="s">
        <v>256</v>
      </c>
      <c r="D412">
        <v>0.76234411994100504</v>
      </c>
      <c r="E412">
        <v>2020</v>
      </c>
      <c r="F412">
        <v>823376.31677599496</v>
      </c>
      <c r="G412">
        <v>27890.918361391501</v>
      </c>
      <c r="H412">
        <v>-12.0177191839926</v>
      </c>
      <c r="I412">
        <v>-0.369708710969961</v>
      </c>
      <c r="J412">
        <v>0</v>
      </c>
      <c r="K412">
        <v>0</v>
      </c>
      <c r="L412">
        <v>336694.12482881203</v>
      </c>
      <c r="M412">
        <v>10794.350763452299</v>
      </c>
      <c r="N412">
        <v>-1.4595658071693301E-5</v>
      </c>
      <c r="O412">
        <v>-1.3255523040852501E-5</v>
      </c>
      <c r="P412" t="s">
        <v>257</v>
      </c>
      <c r="Q412" t="s">
        <v>252</v>
      </c>
    </row>
    <row r="413" spans="1:17" x14ac:dyDescent="0.35">
      <c r="A413" t="s">
        <v>270</v>
      </c>
      <c r="B413" t="s">
        <v>255</v>
      </c>
      <c r="C413" t="s">
        <v>256</v>
      </c>
      <c r="D413">
        <v>0.91377128405771901</v>
      </c>
      <c r="E413">
        <v>2025</v>
      </c>
      <c r="F413">
        <v>867713.68881046504</v>
      </c>
      <c r="G413">
        <v>29465.039576232099</v>
      </c>
      <c r="H413">
        <v>-14.920770126791799</v>
      </c>
      <c r="I413">
        <v>-0.46916525361693601</v>
      </c>
      <c r="J413">
        <v>0</v>
      </c>
      <c r="K413">
        <v>0</v>
      </c>
      <c r="L413">
        <v>357950.22966225003</v>
      </c>
      <c r="M413">
        <v>11369.2729580129</v>
      </c>
      <c r="N413">
        <v>-1.7195499297984401E-5</v>
      </c>
      <c r="O413">
        <v>-1.59227769710985E-5</v>
      </c>
      <c r="P413" t="s">
        <v>257</v>
      </c>
      <c r="Q413" t="s">
        <v>252</v>
      </c>
    </row>
    <row r="414" spans="1:17" x14ac:dyDescent="0.35">
      <c r="A414" t="s">
        <v>270</v>
      </c>
      <c r="B414" t="s">
        <v>255</v>
      </c>
      <c r="C414" t="s">
        <v>256</v>
      </c>
      <c r="D414">
        <v>0.96559376426806398</v>
      </c>
      <c r="E414">
        <v>2030</v>
      </c>
      <c r="F414">
        <v>913329.96906967997</v>
      </c>
      <c r="G414">
        <v>31078.715968470198</v>
      </c>
      <c r="H414">
        <v>-16.378040728345699</v>
      </c>
      <c r="I414">
        <v>-0.52457939700514</v>
      </c>
      <c r="J414">
        <v>0</v>
      </c>
      <c r="K414">
        <v>0</v>
      </c>
      <c r="L414">
        <v>378972.74935472402</v>
      </c>
      <c r="M414">
        <v>11950.896783231199</v>
      </c>
      <c r="N414">
        <v>-1.7932227434766401E-5</v>
      </c>
      <c r="O414">
        <v>-1.6879056314209801E-5</v>
      </c>
      <c r="P414" t="s">
        <v>257</v>
      </c>
      <c r="Q414" t="s">
        <v>252</v>
      </c>
    </row>
    <row r="415" spans="1:17" x14ac:dyDescent="0.35">
      <c r="A415" t="s">
        <v>270</v>
      </c>
      <c r="B415" t="s">
        <v>255</v>
      </c>
      <c r="C415" t="s">
        <v>256</v>
      </c>
      <c r="D415">
        <v>1.08500668135844</v>
      </c>
      <c r="E415">
        <v>2035</v>
      </c>
      <c r="F415">
        <v>949076.88946485706</v>
      </c>
      <c r="G415">
        <v>32303.824287108098</v>
      </c>
      <c r="H415">
        <v>-19.460246578005801</v>
      </c>
      <c r="I415">
        <v>-0.62451520317480402</v>
      </c>
      <c r="J415">
        <v>0</v>
      </c>
      <c r="K415">
        <v>0</v>
      </c>
      <c r="L415">
        <v>395412.03994144598</v>
      </c>
      <c r="M415">
        <v>12388.849793215801</v>
      </c>
      <c r="N415">
        <v>-2.0504394105496199E-5</v>
      </c>
      <c r="O415">
        <v>-1.9332547057719099E-5</v>
      </c>
      <c r="P415" t="s">
        <v>257</v>
      </c>
      <c r="Q415" t="s">
        <v>252</v>
      </c>
    </row>
    <row r="416" spans="1:17" x14ac:dyDescent="0.35">
      <c r="A416" t="s">
        <v>270</v>
      </c>
      <c r="B416" t="s">
        <v>255</v>
      </c>
      <c r="C416" t="s">
        <v>256</v>
      </c>
      <c r="D416">
        <v>1.2292198413270401</v>
      </c>
      <c r="E416">
        <v>2040</v>
      </c>
      <c r="F416">
        <v>965802.88054225896</v>
      </c>
      <c r="G416">
        <v>32843.101094714097</v>
      </c>
      <c r="H416">
        <v>-23.120526764601902</v>
      </c>
      <c r="I416">
        <v>-0.73768356632285703</v>
      </c>
      <c r="J416">
        <v>0</v>
      </c>
      <c r="K416">
        <v>0</v>
      </c>
      <c r="L416">
        <v>406829.40465186699</v>
      </c>
      <c r="M416">
        <v>13258.8671716116</v>
      </c>
      <c r="N416">
        <v>-2.3939177683566901E-5</v>
      </c>
      <c r="O416">
        <v>-2.2460837793468401E-5</v>
      </c>
      <c r="P416" t="s">
        <v>257</v>
      </c>
      <c r="Q416" t="s">
        <v>252</v>
      </c>
    </row>
    <row r="417" spans="1:17" x14ac:dyDescent="0.35">
      <c r="A417" t="s">
        <v>270</v>
      </c>
      <c r="B417" t="s">
        <v>255</v>
      </c>
      <c r="C417" t="s">
        <v>256</v>
      </c>
      <c r="D417">
        <v>1.35085724597845</v>
      </c>
      <c r="E417">
        <v>2045</v>
      </c>
      <c r="F417">
        <v>986879.71210126299</v>
      </c>
      <c r="G417">
        <v>33512.296522846198</v>
      </c>
      <c r="H417">
        <v>-26.4659409935898</v>
      </c>
      <c r="I417">
        <v>-0.84209682652511297</v>
      </c>
      <c r="J417">
        <v>0</v>
      </c>
      <c r="K417">
        <v>0</v>
      </c>
      <c r="L417">
        <v>416967.00448976102</v>
      </c>
      <c r="M417">
        <v>13524.318704236999</v>
      </c>
      <c r="N417">
        <v>-2.6817798227140102E-5</v>
      </c>
      <c r="O417">
        <v>-2.5127995210684301E-5</v>
      </c>
      <c r="P417" t="s">
        <v>257</v>
      </c>
      <c r="Q417" t="s">
        <v>252</v>
      </c>
    </row>
    <row r="418" spans="1:17" x14ac:dyDescent="0.35">
      <c r="A418" t="s">
        <v>270</v>
      </c>
      <c r="B418" t="s">
        <v>255</v>
      </c>
      <c r="C418" t="s">
        <v>256</v>
      </c>
      <c r="D418">
        <v>1.53164784556419</v>
      </c>
      <c r="E418">
        <v>2050</v>
      </c>
      <c r="F418">
        <v>1009361.22955019</v>
      </c>
      <c r="G418">
        <v>34225.609442280402</v>
      </c>
      <c r="H418">
        <v>-31.384372506250799</v>
      </c>
      <c r="I418">
        <v>-0.99395658956398303</v>
      </c>
      <c r="J418">
        <v>0</v>
      </c>
      <c r="K418">
        <v>0</v>
      </c>
      <c r="L418">
        <v>422233.422675026</v>
      </c>
      <c r="M418">
        <v>14840.371292942</v>
      </c>
      <c r="N418">
        <v>-3.1093300978319601E-5</v>
      </c>
      <c r="O418">
        <v>-2.9041311630702599E-5</v>
      </c>
      <c r="P418" t="s">
        <v>257</v>
      </c>
      <c r="Q418" t="s">
        <v>252</v>
      </c>
    </row>
    <row r="419" spans="1:17" x14ac:dyDescent="0.35">
      <c r="A419" t="s">
        <v>270</v>
      </c>
      <c r="B419" t="s">
        <v>255</v>
      </c>
      <c r="C419" t="s">
        <v>256</v>
      </c>
      <c r="D419">
        <v>1.64170092024739</v>
      </c>
      <c r="E419">
        <v>2055</v>
      </c>
      <c r="F419">
        <v>1032929.3475285301</v>
      </c>
      <c r="G419">
        <v>34973.662788437803</v>
      </c>
      <c r="H419">
        <v>-34.489001059074702</v>
      </c>
      <c r="I419">
        <v>-1.09537424764878</v>
      </c>
      <c r="J419">
        <v>0</v>
      </c>
      <c r="K419">
        <v>0</v>
      </c>
      <c r="L419">
        <v>433261.72531175998</v>
      </c>
      <c r="M419">
        <v>15168.089103414</v>
      </c>
      <c r="N419">
        <v>-3.33895063990541E-5</v>
      </c>
      <c r="O419">
        <v>-3.13199750988309E-5</v>
      </c>
      <c r="P419" t="s">
        <v>257</v>
      </c>
      <c r="Q419" t="s">
        <v>252</v>
      </c>
    </row>
    <row r="420" spans="1:17" x14ac:dyDescent="0.35">
      <c r="A420" t="s">
        <v>270</v>
      </c>
      <c r="B420" t="s">
        <v>255</v>
      </c>
      <c r="C420" t="s">
        <v>256</v>
      </c>
      <c r="D420">
        <v>1.79717289473674</v>
      </c>
      <c r="E420">
        <v>2060</v>
      </c>
      <c r="F420">
        <v>1060124.2042664499</v>
      </c>
      <c r="G420">
        <v>35838.506310980199</v>
      </c>
      <c r="H420">
        <v>-38.907932254358201</v>
      </c>
      <c r="I420">
        <v>-1.23702813788038</v>
      </c>
      <c r="J420">
        <v>0</v>
      </c>
      <c r="K420">
        <v>0</v>
      </c>
      <c r="L420">
        <v>445175.709908241</v>
      </c>
      <c r="M420">
        <v>15517.447836760301</v>
      </c>
      <c r="N420">
        <v>-3.6701296034723102E-5</v>
      </c>
      <c r="O420">
        <v>-3.4516732565424398E-5</v>
      </c>
      <c r="P420" t="s">
        <v>257</v>
      </c>
      <c r="Q420" t="s">
        <v>252</v>
      </c>
    </row>
    <row r="421" spans="1:17" x14ac:dyDescent="0.35">
      <c r="A421" t="s">
        <v>270</v>
      </c>
      <c r="B421" t="s">
        <v>255</v>
      </c>
      <c r="C421" t="s">
        <v>256</v>
      </c>
      <c r="D421">
        <v>1.90209664848524</v>
      </c>
      <c r="E421">
        <v>2065</v>
      </c>
      <c r="F421">
        <v>1083036.71272384</v>
      </c>
      <c r="G421">
        <v>36553.3384718663</v>
      </c>
      <c r="H421">
        <v>-42.132907949928899</v>
      </c>
      <c r="I421">
        <v>-1.3416395506866401</v>
      </c>
      <c r="J421">
        <v>0</v>
      </c>
      <c r="K421">
        <v>0</v>
      </c>
      <c r="L421">
        <v>454975.28404796799</v>
      </c>
      <c r="M421">
        <v>15801.7382737797</v>
      </c>
      <c r="N421">
        <v>-3.8902566695051902E-5</v>
      </c>
      <c r="O421">
        <v>-3.6703611948310897E-5</v>
      </c>
      <c r="P421" t="s">
        <v>257</v>
      </c>
      <c r="Q421" t="s">
        <v>252</v>
      </c>
    </row>
    <row r="422" spans="1:17" x14ac:dyDescent="0.35">
      <c r="A422" t="s">
        <v>270</v>
      </c>
      <c r="B422" t="s">
        <v>255</v>
      </c>
      <c r="C422" t="s">
        <v>256</v>
      </c>
      <c r="D422">
        <v>2.0539225003577899</v>
      </c>
      <c r="E422">
        <v>2070</v>
      </c>
      <c r="F422">
        <v>1110153.1416449801</v>
      </c>
      <c r="G422">
        <v>37407.428551340803</v>
      </c>
      <c r="H422">
        <v>-46.900199068975901</v>
      </c>
      <c r="I422">
        <v>-1.49589215547051</v>
      </c>
      <c r="J422">
        <v>0</v>
      </c>
      <c r="K422">
        <v>0</v>
      </c>
      <c r="L422">
        <v>467374.94648583699</v>
      </c>
      <c r="M422">
        <v>16142.5936327646</v>
      </c>
      <c r="N422">
        <v>-4.2246603022246898E-5</v>
      </c>
      <c r="O422">
        <v>-3.9989173632114999E-5</v>
      </c>
      <c r="P422" t="s">
        <v>257</v>
      </c>
      <c r="Q422" t="s">
        <v>252</v>
      </c>
    </row>
    <row r="423" spans="1:17" x14ac:dyDescent="0.35">
      <c r="A423" t="s">
        <v>270</v>
      </c>
      <c r="B423" t="s">
        <v>255</v>
      </c>
      <c r="C423" t="s">
        <v>256</v>
      </c>
      <c r="D423">
        <v>2.15113208653396</v>
      </c>
      <c r="E423">
        <v>2075</v>
      </c>
      <c r="F423">
        <v>1140381.08692719</v>
      </c>
      <c r="G423">
        <v>38363.755098225898</v>
      </c>
      <c r="H423">
        <v>-50.711862731852399</v>
      </c>
      <c r="I423">
        <v>-1.6225499989616801</v>
      </c>
      <c r="J423">
        <v>0</v>
      </c>
      <c r="K423">
        <v>0</v>
      </c>
      <c r="L423">
        <v>477984.00351720199</v>
      </c>
      <c r="M423">
        <v>16773.064075358801</v>
      </c>
      <c r="N423">
        <v>-4.4469224641823702E-5</v>
      </c>
      <c r="O423">
        <v>-4.22938264204673E-5</v>
      </c>
      <c r="P423" t="s">
        <v>257</v>
      </c>
      <c r="Q423" t="s">
        <v>252</v>
      </c>
    </row>
    <row r="424" spans="1:17" x14ac:dyDescent="0.35">
      <c r="A424" t="s">
        <v>270</v>
      </c>
      <c r="B424" t="s">
        <v>255</v>
      </c>
      <c r="C424" t="s">
        <v>256</v>
      </c>
      <c r="D424">
        <v>2.2802661727774698</v>
      </c>
      <c r="E424">
        <v>2080</v>
      </c>
      <c r="F424">
        <v>1167916.2851751</v>
      </c>
      <c r="G424">
        <v>39226.568545372</v>
      </c>
      <c r="H424">
        <v>-55.434597734075702</v>
      </c>
      <c r="I424">
        <v>-1.77845539776462</v>
      </c>
      <c r="J424">
        <v>0</v>
      </c>
      <c r="K424">
        <v>0</v>
      </c>
      <c r="L424">
        <v>489589.17720902502</v>
      </c>
      <c r="M424">
        <v>17121.080026813699</v>
      </c>
      <c r="N424">
        <v>-4.7464530153173503E-5</v>
      </c>
      <c r="O424">
        <v>-4.5338031434168099E-5</v>
      </c>
      <c r="P424" t="s">
        <v>257</v>
      </c>
      <c r="Q424" t="s">
        <v>252</v>
      </c>
    </row>
    <row r="425" spans="1:17" x14ac:dyDescent="0.35">
      <c r="A425" t="s">
        <v>270</v>
      </c>
      <c r="B425" t="s">
        <v>255</v>
      </c>
      <c r="C425" t="s">
        <v>256</v>
      </c>
      <c r="D425">
        <v>2.4085830961071801</v>
      </c>
      <c r="E425">
        <v>2085</v>
      </c>
      <c r="F425">
        <v>1198635.22669765</v>
      </c>
      <c r="G425">
        <v>40192.636279210397</v>
      </c>
      <c r="H425">
        <v>-60.471355315556899</v>
      </c>
      <c r="I425">
        <v>-1.9441626499244999</v>
      </c>
      <c r="J425">
        <v>0</v>
      </c>
      <c r="K425">
        <v>0</v>
      </c>
      <c r="L425">
        <v>502640.68039827398</v>
      </c>
      <c r="M425">
        <v>17510.6932585104</v>
      </c>
      <c r="N425">
        <v>-5.0450173638030799E-5</v>
      </c>
      <c r="O425">
        <v>-4.8371115455547197E-5</v>
      </c>
      <c r="P425" t="s">
        <v>257</v>
      </c>
      <c r="Q425" t="s">
        <v>252</v>
      </c>
    </row>
    <row r="426" spans="1:17" x14ac:dyDescent="0.35">
      <c r="A426" t="s">
        <v>270</v>
      </c>
      <c r="B426" t="s">
        <v>255</v>
      </c>
      <c r="C426" t="s">
        <v>256</v>
      </c>
      <c r="D426">
        <v>2.5200464505927802</v>
      </c>
      <c r="E426">
        <v>2090</v>
      </c>
      <c r="F426">
        <v>1227066.5173088401</v>
      </c>
      <c r="G426">
        <v>41132.273178384101</v>
      </c>
      <c r="H426">
        <v>-64.764035669998293</v>
      </c>
      <c r="I426">
        <v>-2.08223629813692</v>
      </c>
      <c r="J426">
        <v>0</v>
      </c>
      <c r="K426">
        <v>0</v>
      </c>
      <c r="L426">
        <v>513559.37896350899</v>
      </c>
      <c r="M426">
        <v>17981.328950083502</v>
      </c>
      <c r="N426">
        <v>-5.2779563908268399E-5</v>
      </c>
      <c r="O426">
        <v>-5.0622932729893E-5</v>
      </c>
      <c r="P426" t="s">
        <v>257</v>
      </c>
      <c r="Q426" t="s">
        <v>252</v>
      </c>
    </row>
    <row r="427" spans="1:17" x14ac:dyDescent="0.35">
      <c r="A427" t="s">
        <v>270</v>
      </c>
      <c r="B427" t="s">
        <v>258</v>
      </c>
      <c r="C427" t="s">
        <v>256</v>
      </c>
      <c r="D427">
        <v>0.42862795654826502</v>
      </c>
      <c r="E427">
        <v>2010</v>
      </c>
      <c r="F427">
        <v>760749.98982265999</v>
      </c>
      <c r="G427">
        <v>9370.3410168902192</v>
      </c>
      <c r="H427">
        <v>-6.4800756385671496</v>
      </c>
      <c r="I427">
        <v>-0.14649551095229099</v>
      </c>
      <c r="J427">
        <v>0</v>
      </c>
      <c r="K427">
        <v>0</v>
      </c>
      <c r="L427">
        <v>302599.33419520099</v>
      </c>
      <c r="M427">
        <v>2218.2117000736598</v>
      </c>
      <c r="N427">
        <v>-8.51800949754561E-6</v>
      </c>
      <c r="O427">
        <v>-1.5633957258143501E-5</v>
      </c>
      <c r="P427" t="s">
        <v>257</v>
      </c>
      <c r="Q427" t="s">
        <v>252</v>
      </c>
    </row>
    <row r="428" spans="1:17" x14ac:dyDescent="0.35">
      <c r="A428" t="s">
        <v>270</v>
      </c>
      <c r="B428" t="s">
        <v>258</v>
      </c>
      <c r="C428" t="s">
        <v>256</v>
      </c>
      <c r="D428">
        <v>0.61285996481710903</v>
      </c>
      <c r="E428">
        <v>2015</v>
      </c>
      <c r="F428">
        <v>802463.04856112401</v>
      </c>
      <c r="G428">
        <v>9840.1874658956294</v>
      </c>
      <c r="H428">
        <v>-9.4922462318108707</v>
      </c>
      <c r="I428">
        <v>-0.21484672515056799</v>
      </c>
      <c r="J428">
        <v>0</v>
      </c>
      <c r="K428">
        <v>0</v>
      </c>
      <c r="L428">
        <v>325077.926902976</v>
      </c>
      <c r="M428">
        <v>2420.9044969800998</v>
      </c>
      <c r="N428">
        <v>-1.18288888800938E-5</v>
      </c>
      <c r="O428">
        <v>-2.18336008226661E-5</v>
      </c>
      <c r="P428" t="s">
        <v>257</v>
      </c>
      <c r="Q428" t="s">
        <v>252</v>
      </c>
    </row>
    <row r="429" spans="1:17" x14ac:dyDescent="0.35">
      <c r="A429" t="s">
        <v>270</v>
      </c>
      <c r="B429" t="s">
        <v>258</v>
      </c>
      <c r="C429" t="s">
        <v>256</v>
      </c>
      <c r="D429">
        <v>0.76234411994100504</v>
      </c>
      <c r="E429">
        <v>2020</v>
      </c>
      <c r="F429">
        <v>841021.78845370898</v>
      </c>
      <c r="G429">
        <v>10245.446683677799</v>
      </c>
      <c r="H429">
        <v>-12.1139316764699</v>
      </c>
      <c r="I429">
        <v>-0.27349621849268402</v>
      </c>
      <c r="J429">
        <v>0</v>
      </c>
      <c r="K429">
        <v>0</v>
      </c>
      <c r="L429">
        <v>344894.49817802798</v>
      </c>
      <c r="M429">
        <v>2593.9774142364799</v>
      </c>
      <c r="N429">
        <v>-1.44038262061467E-5</v>
      </c>
      <c r="O429">
        <v>-2.6694416255017399E-5</v>
      </c>
      <c r="P429" t="s">
        <v>257</v>
      </c>
      <c r="Q429" t="s">
        <v>252</v>
      </c>
    </row>
    <row r="430" spans="1:17" x14ac:dyDescent="0.35">
      <c r="A430" t="s">
        <v>270</v>
      </c>
      <c r="B430" t="s">
        <v>258</v>
      </c>
      <c r="C430" t="s">
        <v>256</v>
      </c>
      <c r="D430">
        <v>0.91377128405771901</v>
      </c>
      <c r="E430">
        <v>2025</v>
      </c>
      <c r="F430">
        <v>886465.74919934</v>
      </c>
      <c r="G430">
        <v>10712.9791873576</v>
      </c>
      <c r="H430">
        <v>-15.052021565892201</v>
      </c>
      <c r="I430">
        <v>-0.33791381451657798</v>
      </c>
      <c r="J430">
        <v>0</v>
      </c>
      <c r="K430">
        <v>0</v>
      </c>
      <c r="L430">
        <v>366545.32214796101</v>
      </c>
      <c r="M430">
        <v>2774.1804723017499</v>
      </c>
      <c r="N430">
        <v>-1.6979811774439401E-5</v>
      </c>
      <c r="O430">
        <v>-3.1542469056165901E-5</v>
      </c>
      <c r="P430" t="s">
        <v>257</v>
      </c>
      <c r="Q430" t="s">
        <v>252</v>
      </c>
    </row>
    <row r="431" spans="1:17" x14ac:dyDescent="0.35">
      <c r="A431" t="s">
        <v>270</v>
      </c>
      <c r="B431" t="s">
        <v>258</v>
      </c>
      <c r="C431" t="s">
        <v>256</v>
      </c>
      <c r="D431">
        <v>0.96559376426806398</v>
      </c>
      <c r="E431">
        <v>2030</v>
      </c>
      <c r="F431">
        <v>933221.13352278306</v>
      </c>
      <c r="G431">
        <v>11187.5515153666</v>
      </c>
      <c r="H431">
        <v>-16.533955110140301</v>
      </c>
      <c r="I431">
        <v>-0.368665015210557</v>
      </c>
      <c r="J431">
        <v>0</v>
      </c>
      <c r="K431">
        <v>0</v>
      </c>
      <c r="L431">
        <v>387975.51992231503</v>
      </c>
      <c r="M431">
        <v>2948.1262156401299</v>
      </c>
      <c r="N431">
        <v>-1.7717081746452601E-5</v>
      </c>
      <c r="O431">
        <v>-3.2953145708797703E-5</v>
      </c>
      <c r="P431" t="s">
        <v>257</v>
      </c>
      <c r="Q431" t="s">
        <v>252</v>
      </c>
    </row>
    <row r="432" spans="1:17" x14ac:dyDescent="0.35">
      <c r="A432" t="s">
        <v>270</v>
      </c>
      <c r="B432" t="s">
        <v>258</v>
      </c>
      <c r="C432" t="s">
        <v>256</v>
      </c>
      <c r="D432">
        <v>1.08500668135844</v>
      </c>
      <c r="E432">
        <v>2035</v>
      </c>
      <c r="F432">
        <v>969834.73872758099</v>
      </c>
      <c r="G432">
        <v>11545.975024384799</v>
      </c>
      <c r="H432">
        <v>-19.658464837064699</v>
      </c>
      <c r="I432">
        <v>-0.42629694411594998</v>
      </c>
      <c r="J432">
        <v>0</v>
      </c>
      <c r="K432">
        <v>0</v>
      </c>
      <c r="L432">
        <v>404715.279454818</v>
      </c>
      <c r="M432">
        <v>3085.6102798440302</v>
      </c>
      <c r="N432">
        <v>-2.02699120294005E-5</v>
      </c>
      <c r="O432">
        <v>-3.6921692902991698E-5</v>
      </c>
      <c r="P432" t="s">
        <v>257</v>
      </c>
      <c r="Q432" t="s">
        <v>252</v>
      </c>
    </row>
    <row r="433" spans="1:17" x14ac:dyDescent="0.35">
      <c r="A433" t="s">
        <v>270</v>
      </c>
      <c r="B433" t="s">
        <v>258</v>
      </c>
      <c r="C433" t="s">
        <v>256</v>
      </c>
      <c r="D433">
        <v>1.2292198413270401</v>
      </c>
      <c r="E433">
        <v>2040</v>
      </c>
      <c r="F433">
        <v>986967.97081584902</v>
      </c>
      <c r="G433">
        <v>11678.0108211242</v>
      </c>
      <c r="H433">
        <v>-23.3691663588185</v>
      </c>
      <c r="I433">
        <v>-0.48904397210619399</v>
      </c>
      <c r="J433">
        <v>0</v>
      </c>
      <c r="K433">
        <v>0</v>
      </c>
      <c r="L433">
        <v>416898.11602434597</v>
      </c>
      <c r="M433">
        <v>3190.1557991321101</v>
      </c>
      <c r="N433">
        <v>-2.3677735296213399E-5</v>
      </c>
      <c r="O433">
        <v>-4.1877335069905001E-5</v>
      </c>
      <c r="P433" t="s">
        <v>257</v>
      </c>
      <c r="Q433" t="s">
        <v>252</v>
      </c>
    </row>
    <row r="434" spans="1:17" x14ac:dyDescent="0.35">
      <c r="A434" t="s">
        <v>270</v>
      </c>
      <c r="B434" t="s">
        <v>258</v>
      </c>
      <c r="C434" t="s">
        <v>256</v>
      </c>
      <c r="D434">
        <v>1.35085724597845</v>
      </c>
      <c r="E434">
        <v>2045</v>
      </c>
      <c r="F434">
        <v>1008527.67723244</v>
      </c>
      <c r="G434">
        <v>11864.3313916643</v>
      </c>
      <c r="H434">
        <v>-26.762503942770898</v>
      </c>
      <c r="I434">
        <v>-0.54553387734404402</v>
      </c>
      <c r="J434">
        <v>0</v>
      </c>
      <c r="K434">
        <v>0</v>
      </c>
      <c r="L434">
        <v>427216.40109878598</v>
      </c>
      <c r="M434">
        <v>3274.9220952114601</v>
      </c>
      <c r="N434">
        <v>-2.65362116944686E-5</v>
      </c>
      <c r="O434">
        <v>-4.5981004688332397E-5</v>
      </c>
      <c r="P434" t="s">
        <v>257</v>
      </c>
      <c r="Q434" t="s">
        <v>252</v>
      </c>
    </row>
    <row r="435" spans="1:17" x14ac:dyDescent="0.35">
      <c r="A435" t="s">
        <v>270</v>
      </c>
      <c r="B435" t="s">
        <v>258</v>
      </c>
      <c r="C435" t="s">
        <v>256</v>
      </c>
      <c r="D435">
        <v>1.53164784556419</v>
      </c>
      <c r="E435">
        <v>2050</v>
      </c>
      <c r="F435">
        <v>1031521.3889399701</v>
      </c>
      <c r="G435">
        <v>12065.450052506199</v>
      </c>
      <c r="H435">
        <v>-31.750167438076499</v>
      </c>
      <c r="I435">
        <v>-0.62816165773835997</v>
      </c>
      <c r="J435">
        <v>0</v>
      </c>
      <c r="K435">
        <v>0</v>
      </c>
      <c r="L435">
        <v>433734.58922640898</v>
      </c>
      <c r="M435">
        <v>3339.2047415582902</v>
      </c>
      <c r="N435">
        <v>-3.0779940947908197E-5</v>
      </c>
      <c r="O435">
        <v>-5.2062845149143998E-5</v>
      </c>
      <c r="P435" t="s">
        <v>257</v>
      </c>
      <c r="Q435" t="s">
        <v>252</v>
      </c>
    </row>
    <row r="436" spans="1:17" x14ac:dyDescent="0.35">
      <c r="A436" t="s">
        <v>270</v>
      </c>
      <c r="B436" t="s">
        <v>258</v>
      </c>
      <c r="C436" t="s">
        <v>256</v>
      </c>
      <c r="D436">
        <v>1.64170092024739</v>
      </c>
      <c r="E436">
        <v>2055</v>
      </c>
      <c r="F436">
        <v>1055625.2522726101</v>
      </c>
      <c r="G436">
        <v>12277.758044362899</v>
      </c>
      <c r="H436">
        <v>-34.906793255935398</v>
      </c>
      <c r="I436">
        <v>-0.67758205078812594</v>
      </c>
      <c r="J436">
        <v>0</v>
      </c>
      <c r="K436">
        <v>0</v>
      </c>
      <c r="L436">
        <v>444979.311333797</v>
      </c>
      <c r="M436">
        <v>3450.50308137715</v>
      </c>
      <c r="N436">
        <v>-3.30674102204226E-5</v>
      </c>
      <c r="O436">
        <v>-5.5187767045077301E-5</v>
      </c>
      <c r="P436" t="s">
        <v>257</v>
      </c>
      <c r="Q436" t="s">
        <v>252</v>
      </c>
    </row>
    <row r="437" spans="1:17" x14ac:dyDescent="0.35">
      <c r="A437" t="s">
        <v>270</v>
      </c>
      <c r="B437" t="s">
        <v>258</v>
      </c>
      <c r="C437" t="s">
        <v>256</v>
      </c>
      <c r="D437">
        <v>1.79717289473674</v>
      </c>
      <c r="E437">
        <v>2060</v>
      </c>
      <c r="F437">
        <v>1083429.37225952</v>
      </c>
      <c r="G437">
        <v>12533.338317906901</v>
      </c>
      <c r="H437">
        <v>-39.396293555441801</v>
      </c>
      <c r="I437">
        <v>-0.74866683679678403</v>
      </c>
      <c r="J437">
        <v>0</v>
      </c>
      <c r="K437">
        <v>0</v>
      </c>
      <c r="L437">
        <v>457144.47168215102</v>
      </c>
      <c r="M437">
        <v>3548.6860628497502</v>
      </c>
      <c r="N437">
        <v>-3.63625858446866E-5</v>
      </c>
      <c r="O437">
        <v>-5.9734032370859398E-5</v>
      </c>
      <c r="P437" t="s">
        <v>257</v>
      </c>
      <c r="Q437" t="s">
        <v>252</v>
      </c>
    </row>
    <row r="438" spans="1:17" x14ac:dyDescent="0.35">
      <c r="A438" t="s">
        <v>270</v>
      </c>
      <c r="B438" t="s">
        <v>258</v>
      </c>
      <c r="C438" t="s">
        <v>256</v>
      </c>
      <c r="D438">
        <v>1.90209664848524</v>
      </c>
      <c r="E438">
        <v>2065</v>
      </c>
      <c r="F438">
        <v>1106849.58408481</v>
      </c>
      <c r="G438">
        <v>12740.467110892099</v>
      </c>
      <c r="H438">
        <v>-42.675749026114602</v>
      </c>
      <c r="I438">
        <v>-0.79879847450095698</v>
      </c>
      <c r="J438">
        <v>0</v>
      </c>
      <c r="K438">
        <v>0</v>
      </c>
      <c r="L438">
        <v>467145.88277138898</v>
      </c>
      <c r="M438">
        <v>3631.1395503589101</v>
      </c>
      <c r="N438">
        <v>-3.8556051011574998E-5</v>
      </c>
      <c r="O438">
        <v>-6.2697738438337902E-5</v>
      </c>
      <c r="P438" t="s">
        <v>257</v>
      </c>
      <c r="Q438" t="s">
        <v>252</v>
      </c>
    </row>
    <row r="439" spans="1:17" x14ac:dyDescent="0.35">
      <c r="A439" t="s">
        <v>270</v>
      </c>
      <c r="B439" t="s">
        <v>258</v>
      </c>
      <c r="C439" t="s">
        <v>256</v>
      </c>
      <c r="D439">
        <v>2.0539225003577899</v>
      </c>
      <c r="E439">
        <v>2070</v>
      </c>
      <c r="F439">
        <v>1134560.6066417</v>
      </c>
      <c r="G439">
        <v>12999.963554627901</v>
      </c>
      <c r="H439">
        <v>-47.522463605836599</v>
      </c>
      <c r="I439">
        <v>-0.87362761860988902</v>
      </c>
      <c r="J439">
        <v>0</v>
      </c>
      <c r="K439">
        <v>0</v>
      </c>
      <c r="L439">
        <v>479797.44757485797</v>
      </c>
      <c r="M439">
        <v>3720.0925437437199</v>
      </c>
      <c r="N439">
        <v>-4.18862274325769E-5</v>
      </c>
      <c r="O439">
        <v>-6.7202312909475794E-5</v>
      </c>
      <c r="P439" t="s">
        <v>257</v>
      </c>
      <c r="Q439" t="s">
        <v>252</v>
      </c>
    </row>
    <row r="440" spans="1:17" x14ac:dyDescent="0.35">
      <c r="A440" t="s">
        <v>270</v>
      </c>
      <c r="B440" t="s">
        <v>258</v>
      </c>
      <c r="C440" t="s">
        <v>256</v>
      </c>
      <c r="D440">
        <v>2.15113208653396</v>
      </c>
      <c r="E440">
        <v>2075</v>
      </c>
      <c r="F440">
        <v>1165446.3488789599</v>
      </c>
      <c r="G440">
        <v>13298.4931464615</v>
      </c>
      <c r="H440">
        <v>-51.4024940503989</v>
      </c>
      <c r="I440">
        <v>-0.93191868041518</v>
      </c>
      <c r="J440">
        <v>0</v>
      </c>
      <c r="K440">
        <v>0</v>
      </c>
      <c r="L440">
        <v>490931.56734236202</v>
      </c>
      <c r="M440">
        <v>3825.50025019854</v>
      </c>
      <c r="N440">
        <v>-4.4105414290278602E-5</v>
      </c>
      <c r="O440">
        <v>-7.0077013248914607E-5</v>
      </c>
      <c r="P440" t="s">
        <v>257</v>
      </c>
      <c r="Q440" t="s">
        <v>252</v>
      </c>
    </row>
    <row r="441" spans="1:17" x14ac:dyDescent="0.35">
      <c r="A441" t="s">
        <v>270</v>
      </c>
      <c r="B441" t="s">
        <v>258</v>
      </c>
      <c r="C441" t="s">
        <v>256</v>
      </c>
      <c r="D441">
        <v>2.2802661727774698</v>
      </c>
      <c r="E441">
        <v>2080</v>
      </c>
      <c r="F441">
        <v>1193574.8913532801</v>
      </c>
      <c r="G441">
        <v>13567.962367185301</v>
      </c>
      <c r="H441">
        <v>-56.209122910258401</v>
      </c>
      <c r="I441">
        <v>-1.0039302215819901</v>
      </c>
      <c r="J441">
        <v>0</v>
      </c>
      <c r="K441">
        <v>0</v>
      </c>
      <c r="L441">
        <v>502789.94232994301</v>
      </c>
      <c r="M441">
        <v>3920.3149058960898</v>
      </c>
      <c r="N441">
        <v>-4.7093084244196998E-5</v>
      </c>
      <c r="O441">
        <v>-7.3992703872029705E-5</v>
      </c>
      <c r="P441" t="s">
        <v>257</v>
      </c>
      <c r="Q441" t="s">
        <v>252</v>
      </c>
    </row>
    <row r="442" spans="1:17" x14ac:dyDescent="0.35">
      <c r="A442" t="s">
        <v>270</v>
      </c>
      <c r="B442" t="s">
        <v>258</v>
      </c>
      <c r="C442" t="s">
        <v>256</v>
      </c>
      <c r="D442">
        <v>2.4085830961071801</v>
      </c>
      <c r="E442">
        <v>2085</v>
      </c>
      <c r="F442">
        <v>1224951.24642696</v>
      </c>
      <c r="G442">
        <v>13876.616549898001</v>
      </c>
      <c r="H442">
        <v>-61.334756901174899</v>
      </c>
      <c r="I442">
        <v>-1.0807610643065499</v>
      </c>
      <c r="J442">
        <v>0</v>
      </c>
      <c r="K442">
        <v>0</v>
      </c>
      <c r="L442">
        <v>516126.14086428698</v>
      </c>
      <c r="M442">
        <v>4025.2327924976698</v>
      </c>
      <c r="N442">
        <v>-5.0071182081801997E-5</v>
      </c>
      <c r="O442">
        <v>-7.7883615247298596E-5</v>
      </c>
      <c r="P442" t="s">
        <v>257</v>
      </c>
      <c r="Q442" t="s">
        <v>252</v>
      </c>
    </row>
    <row r="443" spans="1:17" x14ac:dyDescent="0.35">
      <c r="A443" t="s">
        <v>270</v>
      </c>
      <c r="B443" t="s">
        <v>258</v>
      </c>
      <c r="C443" t="s">
        <v>256</v>
      </c>
      <c r="D443">
        <v>2.5200464505927802</v>
      </c>
      <c r="E443">
        <v>2090</v>
      </c>
      <c r="F443">
        <v>1254002.3366064799</v>
      </c>
      <c r="G443">
        <v>14196.4538807443</v>
      </c>
      <c r="H443">
        <v>-65.695781997231904</v>
      </c>
      <c r="I443">
        <v>-1.1504899709032801</v>
      </c>
      <c r="J443">
        <v>0</v>
      </c>
      <c r="K443">
        <v>0</v>
      </c>
      <c r="L443">
        <v>527415.27798238595</v>
      </c>
      <c r="M443">
        <v>4125.4299312062503</v>
      </c>
      <c r="N443">
        <v>-5.2388883241649002E-5</v>
      </c>
      <c r="O443">
        <v>-8.1040658503020595E-5</v>
      </c>
      <c r="P443" t="s">
        <v>257</v>
      </c>
      <c r="Q443" t="s">
        <v>252</v>
      </c>
    </row>
    <row r="444" spans="1:17" x14ac:dyDescent="0.35">
      <c r="A444" t="s">
        <v>270</v>
      </c>
      <c r="B444" t="s">
        <v>259</v>
      </c>
      <c r="C444" t="s">
        <v>256</v>
      </c>
      <c r="D444">
        <v>0.42862795654826502</v>
      </c>
      <c r="E444">
        <v>2010</v>
      </c>
      <c r="F444">
        <v>755030.78714423894</v>
      </c>
      <c r="G444">
        <v>15089.5436953113</v>
      </c>
      <c r="H444">
        <v>-6.2452986696168997</v>
      </c>
      <c r="I444">
        <v>-0.38127247990253899</v>
      </c>
      <c r="J444">
        <v>0</v>
      </c>
      <c r="K444">
        <v>0</v>
      </c>
      <c r="L444">
        <v>302988.23743058502</v>
      </c>
      <c r="M444">
        <v>1829.3084646892901</v>
      </c>
      <c r="N444">
        <v>-8.2715814718477402E-6</v>
      </c>
      <c r="O444">
        <v>-2.5267329986990201E-5</v>
      </c>
      <c r="P444" t="s">
        <v>257</v>
      </c>
      <c r="Q444" t="s">
        <v>252</v>
      </c>
    </row>
    <row r="445" spans="1:17" x14ac:dyDescent="0.35">
      <c r="A445" t="s">
        <v>270</v>
      </c>
      <c r="B445" t="s">
        <v>259</v>
      </c>
      <c r="C445" t="s">
        <v>256</v>
      </c>
      <c r="D445">
        <v>0.61285996481710903</v>
      </c>
      <c r="E445">
        <v>2015</v>
      </c>
      <c r="F445">
        <v>796512.40982087306</v>
      </c>
      <c r="G445">
        <v>15790.826206146699</v>
      </c>
      <c r="H445">
        <v>-9.1501783485509502</v>
      </c>
      <c r="I445">
        <v>-0.55691460841048501</v>
      </c>
      <c r="J445">
        <v>0</v>
      </c>
      <c r="K445">
        <v>0</v>
      </c>
      <c r="L445">
        <v>325410.08271050203</v>
      </c>
      <c r="M445">
        <v>2088.7486894539902</v>
      </c>
      <c r="N445">
        <v>-1.14878038756593E-5</v>
      </c>
      <c r="O445">
        <v>-3.5268237465225301E-5</v>
      </c>
      <c r="P445" t="s">
        <v>257</v>
      </c>
      <c r="Q445" t="s">
        <v>252</v>
      </c>
    </row>
    <row r="446" spans="1:17" x14ac:dyDescent="0.35">
      <c r="A446" t="s">
        <v>270</v>
      </c>
      <c r="B446" t="s">
        <v>259</v>
      </c>
      <c r="C446" t="s">
        <v>256</v>
      </c>
      <c r="D446">
        <v>0.76234411994100504</v>
      </c>
      <c r="E446">
        <v>2020</v>
      </c>
      <c r="F446">
        <v>834847.04038245999</v>
      </c>
      <c r="G446">
        <v>16420.194754927201</v>
      </c>
      <c r="H446">
        <v>-11.680736684057299</v>
      </c>
      <c r="I446">
        <v>-0.706691210905253</v>
      </c>
      <c r="J446">
        <v>0</v>
      </c>
      <c r="K446">
        <v>0</v>
      </c>
      <c r="L446">
        <v>345164.69163141202</v>
      </c>
      <c r="M446">
        <v>2323.7839608525301</v>
      </c>
      <c r="N446">
        <v>-1.39914692381327E-5</v>
      </c>
      <c r="O446">
        <v>-4.3037931124001803E-5</v>
      </c>
      <c r="P446" t="s">
        <v>257</v>
      </c>
      <c r="Q446" t="s">
        <v>252</v>
      </c>
    </row>
    <row r="447" spans="1:17" x14ac:dyDescent="0.35">
      <c r="A447" t="s">
        <v>270</v>
      </c>
      <c r="B447" t="s">
        <v>259</v>
      </c>
      <c r="C447" t="s">
        <v>256</v>
      </c>
      <c r="D447">
        <v>0.91377128405771901</v>
      </c>
      <c r="E447">
        <v>2025</v>
      </c>
      <c r="F447">
        <v>880020.25535881997</v>
      </c>
      <c r="G447">
        <v>17158.473027877</v>
      </c>
      <c r="H447">
        <v>-14.5191990808159</v>
      </c>
      <c r="I447">
        <v>-0.87073629959280197</v>
      </c>
      <c r="J447">
        <v>0</v>
      </c>
      <c r="K447">
        <v>0</v>
      </c>
      <c r="L447">
        <v>366757.97385951801</v>
      </c>
      <c r="M447">
        <v>2561.52876074489</v>
      </c>
      <c r="N447">
        <v>-1.64987101062758E-5</v>
      </c>
      <c r="O447">
        <v>-5.0746724267254899E-5</v>
      </c>
      <c r="P447" t="s">
        <v>257</v>
      </c>
      <c r="Q447" t="s">
        <v>252</v>
      </c>
    </row>
    <row r="448" spans="1:17" x14ac:dyDescent="0.35">
      <c r="A448" t="s">
        <v>270</v>
      </c>
      <c r="B448" t="s">
        <v>259</v>
      </c>
      <c r="C448" t="s">
        <v>256</v>
      </c>
      <c r="D448">
        <v>0.96559376426806398</v>
      </c>
      <c r="E448">
        <v>2030</v>
      </c>
      <c r="F448">
        <v>926487.39025308401</v>
      </c>
      <c r="G448">
        <v>17921.294785066199</v>
      </c>
      <c r="H448">
        <v>-15.9547015911904</v>
      </c>
      <c r="I448">
        <v>-0.94791853416042704</v>
      </c>
      <c r="J448">
        <v>0</v>
      </c>
      <c r="K448">
        <v>0</v>
      </c>
      <c r="L448">
        <v>388132.78521306498</v>
      </c>
      <c r="M448">
        <v>2790.86092489058</v>
      </c>
      <c r="N448">
        <v>-1.7220635444193302E-5</v>
      </c>
      <c r="O448">
        <v>-5.28934178879935E-5</v>
      </c>
      <c r="P448" t="s">
        <v>257</v>
      </c>
      <c r="Q448" t="s">
        <v>252</v>
      </c>
    </row>
    <row r="449" spans="1:17" x14ac:dyDescent="0.35">
      <c r="A449" t="s">
        <v>270</v>
      </c>
      <c r="B449" t="s">
        <v>259</v>
      </c>
      <c r="C449" t="s">
        <v>256</v>
      </c>
      <c r="D449">
        <v>1.08500668135844</v>
      </c>
      <c r="E449">
        <v>2035</v>
      </c>
      <c r="F449">
        <v>962882.74720510503</v>
      </c>
      <c r="G449">
        <v>18497.96654686</v>
      </c>
      <c r="H449">
        <v>-18.999706628479299</v>
      </c>
      <c r="I449">
        <v>-1.0850551527014001</v>
      </c>
      <c r="J449">
        <v>0</v>
      </c>
      <c r="K449">
        <v>0</v>
      </c>
      <c r="L449">
        <v>404819.809045968</v>
      </c>
      <c r="M449">
        <v>2981.0806886939599</v>
      </c>
      <c r="N449">
        <v>-1.9732108279672101E-5</v>
      </c>
      <c r="O449">
        <v>-5.8658077359621198E-5</v>
      </c>
      <c r="P449" t="s">
        <v>257</v>
      </c>
      <c r="Q449" t="s">
        <v>252</v>
      </c>
    </row>
    <row r="450" spans="1:17" x14ac:dyDescent="0.35">
      <c r="A450" t="s">
        <v>270</v>
      </c>
      <c r="B450" t="s">
        <v>259</v>
      </c>
      <c r="C450" t="s">
        <v>256</v>
      </c>
      <c r="D450">
        <v>1.2292198413270401</v>
      </c>
      <c r="E450">
        <v>2040</v>
      </c>
      <c r="F450">
        <v>979943.44136143802</v>
      </c>
      <c r="G450">
        <v>18702.540275535699</v>
      </c>
      <c r="H450">
        <v>-22.630314678921302</v>
      </c>
      <c r="I450">
        <v>-1.2278956520033899</v>
      </c>
      <c r="J450">
        <v>0</v>
      </c>
      <c r="K450">
        <v>0</v>
      </c>
      <c r="L450">
        <v>416968.121181414</v>
      </c>
      <c r="M450">
        <v>3120.1506420648302</v>
      </c>
      <c r="N450">
        <v>-2.3093490627868299E-5</v>
      </c>
      <c r="O450">
        <v>-6.5653950421353302E-5</v>
      </c>
      <c r="P450" t="s">
        <v>257</v>
      </c>
      <c r="Q450" t="s">
        <v>252</v>
      </c>
    </row>
    <row r="451" spans="1:17" x14ac:dyDescent="0.35">
      <c r="A451" t="s">
        <v>270</v>
      </c>
      <c r="B451" t="s">
        <v>259</v>
      </c>
      <c r="C451" t="s">
        <v>256</v>
      </c>
      <c r="D451">
        <v>1.35085724597845</v>
      </c>
      <c r="E451">
        <v>2045</v>
      </c>
      <c r="F451">
        <v>1001406.15443455</v>
      </c>
      <c r="G451">
        <v>18985.854189559599</v>
      </c>
      <c r="H451">
        <v>-25.952571359326701</v>
      </c>
      <c r="I451">
        <v>-1.3554664607881699</v>
      </c>
      <c r="J451">
        <v>0</v>
      </c>
      <c r="K451">
        <v>0</v>
      </c>
      <c r="L451">
        <v>427235.731543631</v>
      </c>
      <c r="M451">
        <v>3255.5916503666399</v>
      </c>
      <c r="N451">
        <v>-2.5916129279214399E-5</v>
      </c>
      <c r="O451">
        <v>-7.1393493664011293E-5</v>
      </c>
      <c r="P451" t="s">
        <v>257</v>
      </c>
      <c r="Q451" t="s">
        <v>252</v>
      </c>
    </row>
    <row r="452" spans="1:17" x14ac:dyDescent="0.35">
      <c r="A452" t="s">
        <v>270</v>
      </c>
      <c r="B452" t="s">
        <v>259</v>
      </c>
      <c r="C452" t="s">
        <v>256</v>
      </c>
      <c r="D452">
        <v>1.53164784556419</v>
      </c>
      <c r="E452">
        <v>2050</v>
      </c>
      <c r="F452">
        <v>1024298.01343677</v>
      </c>
      <c r="G452">
        <v>19288.825555703701</v>
      </c>
      <c r="H452">
        <v>-30.836200649347099</v>
      </c>
      <c r="I452">
        <v>-1.5421284464677001</v>
      </c>
      <c r="J452">
        <v>0</v>
      </c>
      <c r="K452">
        <v>0</v>
      </c>
      <c r="L452">
        <v>433768.85437903402</v>
      </c>
      <c r="M452">
        <v>3304.93958893333</v>
      </c>
      <c r="N452">
        <v>-3.0104715858897501E-5</v>
      </c>
      <c r="O452">
        <v>-7.9949317910218404E-5</v>
      </c>
      <c r="P452" t="s">
        <v>257</v>
      </c>
      <c r="Q452" t="s">
        <v>252</v>
      </c>
    </row>
    <row r="453" spans="1:17" x14ac:dyDescent="0.35">
      <c r="A453" t="s">
        <v>270</v>
      </c>
      <c r="B453" t="s">
        <v>259</v>
      </c>
      <c r="C453" t="s">
        <v>256</v>
      </c>
      <c r="D453">
        <v>1.64170092024739</v>
      </c>
      <c r="E453">
        <v>2055</v>
      </c>
      <c r="F453">
        <v>1048294.55900584</v>
      </c>
      <c r="G453">
        <v>19608.451311127399</v>
      </c>
      <c r="H453">
        <v>-33.933357687948103</v>
      </c>
      <c r="I453">
        <v>-1.6510176187754</v>
      </c>
      <c r="J453">
        <v>0</v>
      </c>
      <c r="K453">
        <v>0</v>
      </c>
      <c r="L453">
        <v>445033.89115699398</v>
      </c>
      <c r="M453">
        <v>3395.92325818056</v>
      </c>
      <c r="N453">
        <v>-3.2370059919159603E-5</v>
      </c>
      <c r="O453">
        <v>-8.4199286959418695E-5</v>
      </c>
      <c r="P453" t="s">
        <v>257</v>
      </c>
      <c r="Q453" t="s">
        <v>252</v>
      </c>
    </row>
    <row r="454" spans="1:17" x14ac:dyDescent="0.35">
      <c r="A454" t="s">
        <v>270</v>
      </c>
      <c r="B454" t="s">
        <v>259</v>
      </c>
      <c r="C454" t="s">
        <v>256</v>
      </c>
      <c r="D454">
        <v>1.79717289473674</v>
      </c>
      <c r="E454">
        <v>2060</v>
      </c>
      <c r="F454">
        <v>1075966.32511171</v>
      </c>
      <c r="G454">
        <v>19996.385465718398</v>
      </c>
      <c r="H454">
        <v>-38.336086450626397</v>
      </c>
      <c r="I454">
        <v>-1.80887394161219</v>
      </c>
      <c r="J454">
        <v>0</v>
      </c>
      <c r="K454">
        <v>0</v>
      </c>
      <c r="L454">
        <v>457168.977183168</v>
      </c>
      <c r="M454">
        <v>3524.18056183299</v>
      </c>
      <c r="N454">
        <v>-3.5629448204753199E-5</v>
      </c>
      <c r="O454">
        <v>-9.0460045627411596E-5</v>
      </c>
      <c r="P454" t="s">
        <v>257</v>
      </c>
      <c r="Q454" t="s">
        <v>252</v>
      </c>
    </row>
    <row r="455" spans="1:17" x14ac:dyDescent="0.35">
      <c r="A455" t="s">
        <v>270</v>
      </c>
      <c r="B455" t="s">
        <v>259</v>
      </c>
      <c r="C455" t="s">
        <v>256</v>
      </c>
      <c r="D455">
        <v>1.90209664848524</v>
      </c>
      <c r="E455">
        <v>2065</v>
      </c>
      <c r="F455">
        <v>1099284.51299482</v>
      </c>
      <c r="G455">
        <v>20305.538200884999</v>
      </c>
      <c r="H455">
        <v>-41.556422118824003</v>
      </c>
      <c r="I455">
        <v>-1.91812538179155</v>
      </c>
      <c r="J455">
        <v>0</v>
      </c>
      <c r="K455">
        <v>0</v>
      </c>
      <c r="L455">
        <v>467167.68364081002</v>
      </c>
      <c r="M455">
        <v>3609.3386809376798</v>
      </c>
      <c r="N455">
        <v>-3.7803154349559898E-5</v>
      </c>
      <c r="O455">
        <v>-9.4463163833202301E-5</v>
      </c>
      <c r="P455" t="s">
        <v>257</v>
      </c>
      <c r="Q455" t="s">
        <v>252</v>
      </c>
    </row>
    <row r="456" spans="1:17" x14ac:dyDescent="0.35">
      <c r="A456" t="s">
        <v>270</v>
      </c>
      <c r="B456" t="s">
        <v>259</v>
      </c>
      <c r="C456" t="s">
        <v>256</v>
      </c>
      <c r="D456">
        <v>2.0539225003577899</v>
      </c>
      <c r="E456">
        <v>2070</v>
      </c>
      <c r="F456">
        <v>1126863.5714106599</v>
      </c>
      <c r="G456">
        <v>20696.998785667602</v>
      </c>
      <c r="H456">
        <v>-46.313799584590001</v>
      </c>
      <c r="I456">
        <v>-2.0822916398564</v>
      </c>
      <c r="J456">
        <v>0</v>
      </c>
      <c r="K456">
        <v>0</v>
      </c>
      <c r="L456">
        <v>479791.891320161</v>
      </c>
      <c r="M456">
        <v>3725.64879844085</v>
      </c>
      <c r="N456">
        <v>-4.1099739808442298E-5</v>
      </c>
      <c r="O456">
        <v>-1.0060838585439499E-4</v>
      </c>
      <c r="P456" t="s">
        <v>257</v>
      </c>
      <c r="Q456" t="s">
        <v>252</v>
      </c>
    </row>
    <row r="457" spans="1:17" x14ac:dyDescent="0.35">
      <c r="A457" t="s">
        <v>270</v>
      </c>
      <c r="B457" t="s">
        <v>259</v>
      </c>
      <c r="C457" t="s">
        <v>256</v>
      </c>
      <c r="D457">
        <v>2.15113208653396</v>
      </c>
      <c r="E457">
        <v>2075</v>
      </c>
      <c r="F457">
        <v>1157595.0932396499</v>
      </c>
      <c r="G457">
        <v>21149.748785767799</v>
      </c>
      <c r="H457">
        <v>-50.1260373849153</v>
      </c>
      <c r="I457">
        <v>-2.2083753458988098</v>
      </c>
      <c r="J457">
        <v>0</v>
      </c>
      <c r="K457">
        <v>0</v>
      </c>
      <c r="L457">
        <v>490927.97535739403</v>
      </c>
      <c r="M457">
        <v>3829.0922351663999</v>
      </c>
      <c r="N457">
        <v>-4.3301874444398602E-5</v>
      </c>
      <c r="O457">
        <v>-1.04416150199613E-4</v>
      </c>
      <c r="P457" t="s">
        <v>257</v>
      </c>
      <c r="Q457" t="s">
        <v>252</v>
      </c>
    </row>
    <row r="458" spans="1:17" x14ac:dyDescent="0.35">
      <c r="A458" t="s">
        <v>270</v>
      </c>
      <c r="B458" t="s">
        <v>259</v>
      </c>
      <c r="C458" t="s">
        <v>256</v>
      </c>
      <c r="D458">
        <v>2.2802661727774698</v>
      </c>
      <c r="E458">
        <v>2080</v>
      </c>
      <c r="F458">
        <v>1185587.12881998</v>
      </c>
      <c r="G458">
        <v>21555.7249004841</v>
      </c>
      <c r="H458">
        <v>-54.849078370732897</v>
      </c>
      <c r="I458">
        <v>-2.3639747611075101</v>
      </c>
      <c r="J458">
        <v>0</v>
      </c>
      <c r="K458">
        <v>0</v>
      </c>
      <c r="L458">
        <v>502766.26005948998</v>
      </c>
      <c r="M458">
        <v>3943.9971763493199</v>
      </c>
      <c r="N458">
        <v>-4.6263220169507301E-5</v>
      </c>
      <c r="O458">
        <v>-1.09668070641151E-4</v>
      </c>
      <c r="P458" t="s">
        <v>257</v>
      </c>
      <c r="Q458" t="s">
        <v>252</v>
      </c>
    </row>
    <row r="459" spans="1:17" x14ac:dyDescent="0.35">
      <c r="A459" t="s">
        <v>270</v>
      </c>
      <c r="B459" t="s">
        <v>259</v>
      </c>
      <c r="C459" t="s">
        <v>256</v>
      </c>
      <c r="D459">
        <v>2.4085830961071801</v>
      </c>
      <c r="E459">
        <v>2085</v>
      </c>
      <c r="F459">
        <v>1216804.47079321</v>
      </c>
      <c r="G459">
        <v>22023.392183655698</v>
      </c>
      <c r="H459">
        <v>-59.8855448553523</v>
      </c>
      <c r="I459">
        <v>-2.5299731101290601</v>
      </c>
      <c r="J459">
        <v>0</v>
      </c>
      <c r="K459">
        <v>0</v>
      </c>
      <c r="L459">
        <v>516087.606921956</v>
      </c>
      <c r="M459">
        <v>4063.7667348282298</v>
      </c>
      <c r="N459">
        <v>-4.9215421452482297E-5</v>
      </c>
      <c r="O459">
        <v>-1.1487663158478601E-4</v>
      </c>
      <c r="P459" t="s">
        <v>257</v>
      </c>
      <c r="Q459" t="s">
        <v>252</v>
      </c>
    </row>
    <row r="460" spans="1:17" x14ac:dyDescent="0.35">
      <c r="A460" t="s">
        <v>270</v>
      </c>
      <c r="B460" t="s">
        <v>259</v>
      </c>
      <c r="C460" t="s">
        <v>256</v>
      </c>
      <c r="D460">
        <v>2.5200464505927802</v>
      </c>
      <c r="E460">
        <v>2090</v>
      </c>
      <c r="F460">
        <v>1245672.32543298</v>
      </c>
      <c r="G460">
        <v>22526.4650542401</v>
      </c>
      <c r="H460">
        <v>-64.159959522252905</v>
      </c>
      <c r="I460">
        <v>-2.6863124458823</v>
      </c>
      <c r="J460">
        <v>0</v>
      </c>
      <c r="K460">
        <v>0</v>
      </c>
      <c r="L460">
        <v>527379.03525890398</v>
      </c>
      <c r="M460">
        <v>4161.6726546889504</v>
      </c>
      <c r="N460">
        <v>-5.1506289585386403E-5</v>
      </c>
      <c r="O460">
        <v>-1.19251397829801E-4</v>
      </c>
      <c r="P460" t="s">
        <v>257</v>
      </c>
      <c r="Q460" t="s">
        <v>252</v>
      </c>
    </row>
    <row r="461" spans="1:17" x14ac:dyDescent="0.35">
      <c r="A461" t="s">
        <v>270</v>
      </c>
      <c r="B461" t="s">
        <v>260</v>
      </c>
      <c r="C461" t="s">
        <v>256</v>
      </c>
      <c r="D461">
        <v>0.42862795654826502</v>
      </c>
      <c r="E461">
        <v>2010</v>
      </c>
      <c r="F461">
        <v>727080.56203703198</v>
      </c>
      <c r="G461">
        <v>43039.768802518804</v>
      </c>
      <c r="H461">
        <v>-6.2031728559790897</v>
      </c>
      <c r="I461">
        <v>-0.42339829354034503</v>
      </c>
      <c r="J461">
        <v>0</v>
      </c>
      <c r="K461">
        <v>0</v>
      </c>
      <c r="L461">
        <v>287928.86621456401</v>
      </c>
      <c r="M461">
        <v>16888.6796807104</v>
      </c>
      <c r="N461">
        <v>-8.5316169622248204E-6</v>
      </c>
      <c r="O461">
        <v>-9.8373737898788803E-6</v>
      </c>
      <c r="P461" t="s">
        <v>257</v>
      </c>
      <c r="Q461" t="s">
        <v>252</v>
      </c>
    </row>
    <row r="462" spans="1:17" x14ac:dyDescent="0.35">
      <c r="A462" t="s">
        <v>270</v>
      </c>
      <c r="B462" t="s">
        <v>260</v>
      </c>
      <c r="C462" t="s">
        <v>256</v>
      </c>
      <c r="D462">
        <v>0.61285996481710903</v>
      </c>
      <c r="E462">
        <v>2015</v>
      </c>
      <c r="F462">
        <v>766692.47885862004</v>
      </c>
      <c r="G462">
        <v>45610.757168399898</v>
      </c>
      <c r="H462">
        <v>-9.0929975235452698</v>
      </c>
      <c r="I462">
        <v>-0.61409543341616202</v>
      </c>
      <c r="J462">
        <v>0</v>
      </c>
      <c r="K462">
        <v>0</v>
      </c>
      <c r="L462">
        <v>309049.37336877402</v>
      </c>
      <c r="M462">
        <v>18449.458031182199</v>
      </c>
      <c r="N462">
        <v>-1.18600322479778E-5</v>
      </c>
      <c r="O462">
        <v>-1.3463828963611701E-5</v>
      </c>
      <c r="P462" t="s">
        <v>257</v>
      </c>
      <c r="Q462" t="s">
        <v>252</v>
      </c>
    </row>
    <row r="463" spans="1:17" x14ac:dyDescent="0.35">
      <c r="A463" t="s">
        <v>270</v>
      </c>
      <c r="B463" t="s">
        <v>260</v>
      </c>
      <c r="C463" t="s">
        <v>256</v>
      </c>
      <c r="D463">
        <v>0.76234411994100504</v>
      </c>
      <c r="E463">
        <v>2020</v>
      </c>
      <c r="F463">
        <v>803352.03246140305</v>
      </c>
      <c r="G463">
        <v>47915.202675984001</v>
      </c>
      <c r="H463">
        <v>-11.6091114260913</v>
      </c>
      <c r="I463">
        <v>-0.778316468871322</v>
      </c>
      <c r="J463">
        <v>0</v>
      </c>
      <c r="K463">
        <v>0</v>
      </c>
      <c r="L463">
        <v>327680.55982156802</v>
      </c>
      <c r="M463">
        <v>19807.915770696101</v>
      </c>
      <c r="N463">
        <v>-1.4450839677995101E-5</v>
      </c>
      <c r="O463">
        <v>-1.6243622595828601E-5</v>
      </c>
      <c r="P463" t="s">
        <v>257</v>
      </c>
      <c r="Q463" t="s">
        <v>252</v>
      </c>
    </row>
    <row r="464" spans="1:17" x14ac:dyDescent="0.35">
      <c r="A464" t="s">
        <v>270</v>
      </c>
      <c r="B464" t="s">
        <v>260</v>
      </c>
      <c r="C464" t="s">
        <v>256</v>
      </c>
      <c r="D464">
        <v>0.91377128405771901</v>
      </c>
      <c r="E464">
        <v>2025</v>
      </c>
      <c r="F464">
        <v>846581.88813796302</v>
      </c>
      <c r="G464">
        <v>50596.840248734399</v>
      </c>
      <c r="H464">
        <v>-14.4299999636235</v>
      </c>
      <c r="I464">
        <v>-0.95993541678525196</v>
      </c>
      <c r="J464">
        <v>0</v>
      </c>
      <c r="K464">
        <v>0</v>
      </c>
      <c r="L464">
        <v>348061.599022621</v>
      </c>
      <c r="M464">
        <v>21257.9035976413</v>
      </c>
      <c r="N464">
        <v>-1.70450137970255E-5</v>
      </c>
      <c r="O464">
        <v>-1.8972240402092399E-5</v>
      </c>
      <c r="P464" t="s">
        <v>257</v>
      </c>
      <c r="Q464" t="s">
        <v>252</v>
      </c>
    </row>
    <row r="465" spans="1:17" x14ac:dyDescent="0.35">
      <c r="A465" t="s">
        <v>270</v>
      </c>
      <c r="B465" t="s">
        <v>260</v>
      </c>
      <c r="C465" t="s">
        <v>256</v>
      </c>
      <c r="D465">
        <v>0.96559376426806398</v>
      </c>
      <c r="E465">
        <v>2030</v>
      </c>
      <c r="F465">
        <v>891043.98995596298</v>
      </c>
      <c r="G465">
        <v>53364.695082186801</v>
      </c>
      <c r="H465">
        <v>-15.8553686431601</v>
      </c>
      <c r="I465">
        <v>-1.04725148219072</v>
      </c>
      <c r="J465">
        <v>0</v>
      </c>
      <c r="K465">
        <v>0</v>
      </c>
      <c r="L465">
        <v>368235.01494448603</v>
      </c>
      <c r="M465">
        <v>22688.631193469198</v>
      </c>
      <c r="N465">
        <v>-1.77941480127639E-5</v>
      </c>
      <c r="O465">
        <v>-1.9624425485386101E-5</v>
      </c>
      <c r="P465" t="s">
        <v>257</v>
      </c>
      <c r="Q465" t="s">
        <v>252</v>
      </c>
    </row>
    <row r="466" spans="1:17" x14ac:dyDescent="0.35">
      <c r="A466" t="s">
        <v>270</v>
      </c>
      <c r="B466" t="s">
        <v>260</v>
      </c>
      <c r="C466" t="s">
        <v>256</v>
      </c>
      <c r="D466">
        <v>1.08500668135844</v>
      </c>
      <c r="E466">
        <v>2035</v>
      </c>
      <c r="F466">
        <v>925827.86353936605</v>
      </c>
      <c r="G466">
        <v>55552.850212599398</v>
      </c>
      <c r="H466">
        <v>-18.830026392566399</v>
      </c>
      <c r="I466">
        <v>-1.2547353886142201</v>
      </c>
      <c r="J466">
        <v>0</v>
      </c>
      <c r="K466">
        <v>0</v>
      </c>
      <c r="L466">
        <v>383965.73381153098</v>
      </c>
      <c r="M466">
        <v>23835.1559231305</v>
      </c>
      <c r="N466">
        <v>-2.0338582509907102E-5</v>
      </c>
      <c r="O466">
        <v>-2.2586336863228101E-5</v>
      </c>
      <c r="P466" t="s">
        <v>257</v>
      </c>
      <c r="Q466" t="s">
        <v>252</v>
      </c>
    </row>
    <row r="467" spans="1:17" x14ac:dyDescent="0.35">
      <c r="A467" t="s">
        <v>270</v>
      </c>
      <c r="B467" t="s">
        <v>260</v>
      </c>
      <c r="C467" t="s">
        <v>256</v>
      </c>
      <c r="D467">
        <v>1.2292198413270401</v>
      </c>
      <c r="E467">
        <v>2040</v>
      </c>
      <c r="F467">
        <v>942047.33969944203</v>
      </c>
      <c r="G467">
        <v>56598.641937531</v>
      </c>
      <c r="H467">
        <v>-22.347792808010102</v>
      </c>
      <c r="I467">
        <v>-1.5104175229146499</v>
      </c>
      <c r="J467">
        <v>0</v>
      </c>
      <c r="K467">
        <v>0</v>
      </c>
      <c r="L467">
        <v>395558.10530601599</v>
      </c>
      <c r="M467">
        <v>24530.166517462199</v>
      </c>
      <c r="N467">
        <v>-2.3722579393027199E-5</v>
      </c>
      <c r="O467">
        <v>-2.6686462275574101E-5</v>
      </c>
      <c r="P467" t="s">
        <v>257</v>
      </c>
      <c r="Q467" t="s">
        <v>252</v>
      </c>
    </row>
    <row r="468" spans="1:17" x14ac:dyDescent="0.35">
      <c r="A468" t="s">
        <v>270</v>
      </c>
      <c r="B468" t="s">
        <v>260</v>
      </c>
      <c r="C468" t="s">
        <v>256</v>
      </c>
      <c r="D468">
        <v>1.35085724597845</v>
      </c>
      <c r="E468">
        <v>2045</v>
      </c>
      <c r="F468">
        <v>962521.35502004798</v>
      </c>
      <c r="G468">
        <v>57870.653604061001</v>
      </c>
      <c r="H468">
        <v>-25.566826086261401</v>
      </c>
      <c r="I468">
        <v>-1.74121173385348</v>
      </c>
      <c r="J468">
        <v>0</v>
      </c>
      <c r="K468">
        <v>0</v>
      </c>
      <c r="L468">
        <v>405259.82084025402</v>
      </c>
      <c r="M468">
        <v>25231.502353743799</v>
      </c>
      <c r="N468">
        <v>-2.6562346853830499E-5</v>
      </c>
      <c r="O468">
        <v>-3.0087991501988001E-5</v>
      </c>
      <c r="P468" t="s">
        <v>257</v>
      </c>
      <c r="Q468" t="s">
        <v>252</v>
      </c>
    </row>
    <row r="469" spans="1:17" x14ac:dyDescent="0.35">
      <c r="A469" t="s">
        <v>270</v>
      </c>
      <c r="B469" t="s">
        <v>260</v>
      </c>
      <c r="C469" t="s">
        <v>256</v>
      </c>
      <c r="D469">
        <v>1.53164784556419</v>
      </c>
      <c r="E469">
        <v>2050</v>
      </c>
      <c r="F469">
        <v>984382.86384315905</v>
      </c>
      <c r="G469">
        <v>59203.975149314501</v>
      </c>
      <c r="H469">
        <v>-30.295218496626401</v>
      </c>
      <c r="I469">
        <v>-2.0831105991883798</v>
      </c>
      <c r="J469">
        <v>0</v>
      </c>
      <c r="K469">
        <v>0</v>
      </c>
      <c r="L469">
        <v>411211.76513519499</v>
      </c>
      <c r="M469">
        <v>25862.028832772801</v>
      </c>
      <c r="N469">
        <v>-3.0775849122718301E-5</v>
      </c>
      <c r="O469">
        <v>-3.51853164240189E-5</v>
      </c>
      <c r="P469" t="s">
        <v>257</v>
      </c>
      <c r="Q469" t="s">
        <v>252</v>
      </c>
    </row>
    <row r="470" spans="1:17" x14ac:dyDescent="0.35">
      <c r="A470" t="s">
        <v>270</v>
      </c>
      <c r="B470" t="s">
        <v>260</v>
      </c>
      <c r="C470" t="s">
        <v>256</v>
      </c>
      <c r="D470">
        <v>1.64170092024739</v>
      </c>
      <c r="E470">
        <v>2055</v>
      </c>
      <c r="F470">
        <v>1007315.85158019</v>
      </c>
      <c r="G470">
        <v>60587.158736775302</v>
      </c>
      <c r="H470">
        <v>-33.291274415754302</v>
      </c>
      <c r="I470">
        <v>-2.2931008909692201</v>
      </c>
      <c r="J470">
        <v>0</v>
      </c>
      <c r="K470">
        <v>0</v>
      </c>
      <c r="L470">
        <v>422004.082821346</v>
      </c>
      <c r="M470">
        <v>26425.731593828201</v>
      </c>
      <c r="N470">
        <v>-3.30494892575449E-5</v>
      </c>
      <c r="O470">
        <v>-3.7847968757401899E-5</v>
      </c>
      <c r="P470" t="s">
        <v>257</v>
      </c>
      <c r="Q470" t="s">
        <v>252</v>
      </c>
    </row>
    <row r="471" spans="1:17" x14ac:dyDescent="0.35">
      <c r="A471" t="s">
        <v>270</v>
      </c>
      <c r="B471" t="s">
        <v>260</v>
      </c>
      <c r="C471" t="s">
        <v>256</v>
      </c>
      <c r="D471">
        <v>1.79717289473674</v>
      </c>
      <c r="E471">
        <v>2060</v>
      </c>
      <c r="F471">
        <v>1033790.05158184</v>
      </c>
      <c r="G471">
        <v>62172.658995589802</v>
      </c>
      <c r="H471">
        <v>-37.549705085519697</v>
      </c>
      <c r="I471">
        <v>-2.5952553067189599</v>
      </c>
      <c r="J471">
        <v>0</v>
      </c>
      <c r="K471">
        <v>0</v>
      </c>
      <c r="L471">
        <v>433461.28254839999</v>
      </c>
      <c r="M471">
        <v>27231.875196600799</v>
      </c>
      <c r="N471">
        <v>-3.6322370318870297E-5</v>
      </c>
      <c r="O471">
        <v>-4.1742710520118599E-5</v>
      </c>
      <c r="P471" t="s">
        <v>257</v>
      </c>
      <c r="Q471" t="s">
        <v>252</v>
      </c>
    </row>
    <row r="472" spans="1:17" x14ac:dyDescent="0.35">
      <c r="A472" t="s">
        <v>270</v>
      </c>
      <c r="B472" t="s">
        <v>260</v>
      </c>
      <c r="C472" t="s">
        <v>256</v>
      </c>
      <c r="D472">
        <v>1.90209664848524</v>
      </c>
      <c r="E472">
        <v>2065</v>
      </c>
      <c r="F472">
        <v>1056091.53681182</v>
      </c>
      <c r="G472">
        <v>63498.514383884998</v>
      </c>
      <c r="H472">
        <v>-40.6622606193826</v>
      </c>
      <c r="I472">
        <v>-2.81228688123299</v>
      </c>
      <c r="J472">
        <v>0</v>
      </c>
      <c r="K472">
        <v>0</v>
      </c>
      <c r="L472">
        <v>442981.58785240998</v>
      </c>
      <c r="M472">
        <v>27795.434469337899</v>
      </c>
      <c r="N472">
        <v>-3.8502591112637603E-5</v>
      </c>
      <c r="O472">
        <v>-4.4289018546656001E-5</v>
      </c>
      <c r="P472" t="s">
        <v>257</v>
      </c>
      <c r="Q472" t="s">
        <v>252</v>
      </c>
    </row>
    <row r="473" spans="1:17" x14ac:dyDescent="0.35">
      <c r="A473" t="s">
        <v>270</v>
      </c>
      <c r="B473" t="s">
        <v>260</v>
      </c>
      <c r="C473" t="s">
        <v>256</v>
      </c>
      <c r="D473">
        <v>2.0539225003577899</v>
      </c>
      <c r="E473">
        <v>2070</v>
      </c>
      <c r="F473">
        <v>1082496.5969048401</v>
      </c>
      <c r="G473">
        <v>65063.973291485199</v>
      </c>
      <c r="H473">
        <v>-45.259338050137899</v>
      </c>
      <c r="I473">
        <v>-3.13675317430853</v>
      </c>
      <c r="J473">
        <v>0</v>
      </c>
      <c r="K473">
        <v>0</v>
      </c>
      <c r="L473">
        <v>455027.02927445999</v>
      </c>
      <c r="M473">
        <v>28490.5108441421</v>
      </c>
      <c r="N473">
        <v>-4.1810143495644201E-5</v>
      </c>
      <c r="O473">
        <v>-4.8210292357276498E-5</v>
      </c>
      <c r="P473" t="s">
        <v>257</v>
      </c>
      <c r="Q473" t="s">
        <v>252</v>
      </c>
    </row>
    <row r="474" spans="1:17" x14ac:dyDescent="0.35">
      <c r="A474" t="s">
        <v>270</v>
      </c>
      <c r="B474" t="s">
        <v>260</v>
      </c>
      <c r="C474" t="s">
        <v>256</v>
      </c>
      <c r="D474">
        <v>2.15113208653396</v>
      </c>
      <c r="E474">
        <v>2075</v>
      </c>
      <c r="F474">
        <v>1111937.14995514</v>
      </c>
      <c r="G474">
        <v>66807.692070276797</v>
      </c>
      <c r="H474">
        <v>-48.942616409696903</v>
      </c>
      <c r="I474">
        <v>-3.39179632111721</v>
      </c>
      <c r="J474">
        <v>0</v>
      </c>
      <c r="K474">
        <v>0</v>
      </c>
      <c r="L474">
        <v>465534.463258198</v>
      </c>
      <c r="M474">
        <v>29222.604334362699</v>
      </c>
      <c r="N474">
        <v>-4.4015632009121501E-5</v>
      </c>
      <c r="O474">
        <v>-5.0769547877051203E-5</v>
      </c>
      <c r="P474" t="s">
        <v>257</v>
      </c>
      <c r="Q474" t="s">
        <v>252</v>
      </c>
    </row>
    <row r="475" spans="1:17" x14ac:dyDescent="0.35">
      <c r="A475" t="s">
        <v>270</v>
      </c>
      <c r="B475" t="s">
        <v>260</v>
      </c>
      <c r="C475" t="s">
        <v>256</v>
      </c>
      <c r="D475">
        <v>2.2802661727774698</v>
      </c>
      <c r="E475">
        <v>2080</v>
      </c>
      <c r="F475">
        <v>1138750.5579232101</v>
      </c>
      <c r="G475">
        <v>68392.295797255603</v>
      </c>
      <c r="H475">
        <v>-53.502258866837899</v>
      </c>
      <c r="I475">
        <v>-3.7107942650024799</v>
      </c>
      <c r="J475">
        <v>0</v>
      </c>
      <c r="K475">
        <v>0</v>
      </c>
      <c r="L475">
        <v>476730.19347583601</v>
      </c>
      <c r="M475">
        <v>29980.063760002398</v>
      </c>
      <c r="N475">
        <v>-4.6983299805720601E-5</v>
      </c>
      <c r="O475">
        <v>-5.4257489410837702E-5</v>
      </c>
      <c r="P475" t="s">
        <v>257</v>
      </c>
      <c r="Q475" t="s">
        <v>252</v>
      </c>
    </row>
    <row r="476" spans="1:17" x14ac:dyDescent="0.35">
      <c r="A476" t="s">
        <v>270</v>
      </c>
      <c r="B476" t="s">
        <v>260</v>
      </c>
      <c r="C476" t="s">
        <v>256</v>
      </c>
      <c r="D476">
        <v>2.4085830961071801</v>
      </c>
      <c r="E476">
        <v>2085</v>
      </c>
      <c r="F476">
        <v>1168665.9998161399</v>
      </c>
      <c r="G476">
        <v>70161.863160719993</v>
      </c>
      <c r="H476">
        <v>-58.364884344159798</v>
      </c>
      <c r="I476">
        <v>-4.0506336213216301</v>
      </c>
      <c r="J476">
        <v>0</v>
      </c>
      <c r="K476">
        <v>0</v>
      </c>
      <c r="L476">
        <v>489646.81739367498</v>
      </c>
      <c r="M476">
        <v>30504.556263109898</v>
      </c>
      <c r="N476">
        <v>-4.9941458340827899E-5</v>
      </c>
      <c r="O476">
        <v>-5.7732697491838702E-5</v>
      </c>
      <c r="P476" t="s">
        <v>257</v>
      </c>
      <c r="Q476" t="s">
        <v>252</v>
      </c>
    </row>
    <row r="477" spans="1:17" x14ac:dyDescent="0.35">
      <c r="A477" t="s">
        <v>270</v>
      </c>
      <c r="B477" t="s">
        <v>260</v>
      </c>
      <c r="C477" t="s">
        <v>256</v>
      </c>
      <c r="D477">
        <v>2.5200464505927802</v>
      </c>
      <c r="E477">
        <v>2090</v>
      </c>
      <c r="F477">
        <v>1196378.72000602</v>
      </c>
      <c r="G477">
        <v>71820.070481206203</v>
      </c>
      <c r="H477">
        <v>-62.500326142294597</v>
      </c>
      <c r="I477">
        <v>-4.3459458258405697</v>
      </c>
      <c r="J477">
        <v>0</v>
      </c>
      <c r="K477">
        <v>0</v>
      </c>
      <c r="L477">
        <v>500288.56640409399</v>
      </c>
      <c r="M477">
        <v>31252.1415094984</v>
      </c>
      <c r="N477">
        <v>-5.2241255295798197E-5</v>
      </c>
      <c r="O477">
        <v>-6.0511578403112302E-5</v>
      </c>
      <c r="P477" t="s">
        <v>257</v>
      </c>
      <c r="Q477" t="s">
        <v>252</v>
      </c>
    </row>
    <row r="478" spans="1:17" x14ac:dyDescent="0.35">
      <c r="A478" t="s">
        <v>270</v>
      </c>
      <c r="B478" t="s">
        <v>261</v>
      </c>
      <c r="C478" t="s">
        <v>256</v>
      </c>
      <c r="D478">
        <v>0.42862795654826502</v>
      </c>
      <c r="E478">
        <v>2010</v>
      </c>
      <c r="F478">
        <v>751520.18338325305</v>
      </c>
      <c r="G478">
        <v>18600.1474562974</v>
      </c>
      <c r="H478">
        <v>-6.4685306863732102</v>
      </c>
      <c r="I478">
        <v>-0.158040463146225</v>
      </c>
      <c r="J478">
        <v>0</v>
      </c>
      <c r="K478">
        <v>0</v>
      </c>
      <c r="L478">
        <v>296556.34801535198</v>
      </c>
      <c r="M478">
        <v>8261.1978799222707</v>
      </c>
      <c r="N478">
        <v>-8.6072614274345496E-6</v>
      </c>
      <c r="O478">
        <v>-8.49673173385071E-6</v>
      </c>
      <c r="P478" t="s">
        <v>257</v>
      </c>
      <c r="Q478" t="s">
        <v>252</v>
      </c>
    </row>
    <row r="479" spans="1:17" x14ac:dyDescent="0.35">
      <c r="A479" t="s">
        <v>270</v>
      </c>
      <c r="B479" t="s">
        <v>261</v>
      </c>
      <c r="C479" t="s">
        <v>256</v>
      </c>
      <c r="D479">
        <v>0.61285996481710903</v>
      </c>
      <c r="E479">
        <v>2015</v>
      </c>
      <c r="F479">
        <v>792655.92031202104</v>
      </c>
      <c r="G479">
        <v>19647.315714999</v>
      </c>
      <c r="H479">
        <v>-9.4773764312967597</v>
      </c>
      <c r="I479">
        <v>-0.22971652566467601</v>
      </c>
      <c r="J479">
        <v>0</v>
      </c>
      <c r="K479">
        <v>0</v>
      </c>
      <c r="L479">
        <v>318583.20823772898</v>
      </c>
      <c r="M479">
        <v>8915.6231622273699</v>
      </c>
      <c r="N479">
        <v>-1.19564822370419E-5</v>
      </c>
      <c r="O479">
        <v>-1.1692005615266199E-5</v>
      </c>
      <c r="P479" t="s">
        <v>257</v>
      </c>
      <c r="Q479" t="s">
        <v>252</v>
      </c>
    </row>
    <row r="480" spans="1:17" x14ac:dyDescent="0.35">
      <c r="A480" t="s">
        <v>270</v>
      </c>
      <c r="B480" t="s">
        <v>261</v>
      </c>
      <c r="C480" t="s">
        <v>256</v>
      </c>
      <c r="D480">
        <v>0.76234411994100504</v>
      </c>
      <c r="E480">
        <v>2020</v>
      </c>
      <c r="F480">
        <v>830676.61782620999</v>
      </c>
      <c r="G480">
        <v>20590.617311177099</v>
      </c>
      <c r="H480">
        <v>-12.0966796582182</v>
      </c>
      <c r="I480">
        <v>-0.29074823674442701</v>
      </c>
      <c r="J480">
        <v>0</v>
      </c>
      <c r="K480">
        <v>0</v>
      </c>
      <c r="L480">
        <v>337997.44049439701</v>
      </c>
      <c r="M480">
        <v>9491.0350978678398</v>
      </c>
      <c r="N480">
        <v>-1.45624415068693E-5</v>
      </c>
      <c r="O480">
        <v>-1.4120423508944601E-5</v>
      </c>
      <c r="P480" t="s">
        <v>257</v>
      </c>
      <c r="Q480" t="s">
        <v>252</v>
      </c>
    </row>
    <row r="481" spans="1:17" x14ac:dyDescent="0.35">
      <c r="A481" t="s">
        <v>270</v>
      </c>
      <c r="B481" t="s">
        <v>261</v>
      </c>
      <c r="C481" t="s">
        <v>256</v>
      </c>
      <c r="D481">
        <v>0.91377128405771901</v>
      </c>
      <c r="E481">
        <v>2025</v>
      </c>
      <c r="F481">
        <v>875495.10173902404</v>
      </c>
      <c r="G481">
        <v>21683.6266476735</v>
      </c>
      <c r="H481">
        <v>-15.031702560531899</v>
      </c>
      <c r="I481">
        <v>-0.35823281987681699</v>
      </c>
      <c r="J481">
        <v>0</v>
      </c>
      <c r="K481">
        <v>0</v>
      </c>
      <c r="L481">
        <v>359207.57447254902</v>
      </c>
      <c r="M481">
        <v>10111.928147713001</v>
      </c>
      <c r="N481">
        <v>-1.71693736843004E-5</v>
      </c>
      <c r="O481">
        <v>-1.65208904256453E-5</v>
      </c>
      <c r="P481" t="s">
        <v>257</v>
      </c>
      <c r="Q481" t="s">
        <v>252</v>
      </c>
    </row>
    <row r="482" spans="1:17" x14ac:dyDescent="0.35">
      <c r="A482" t="s">
        <v>270</v>
      </c>
      <c r="B482" t="s">
        <v>261</v>
      </c>
      <c r="C482" t="s">
        <v>256</v>
      </c>
      <c r="D482">
        <v>0.96559376426806398</v>
      </c>
      <c r="E482">
        <v>2030</v>
      </c>
      <c r="F482">
        <v>921610.56451508903</v>
      </c>
      <c r="G482">
        <v>22798.120523061301</v>
      </c>
      <c r="H482">
        <v>-16.5121843246989</v>
      </c>
      <c r="I482">
        <v>-0.390435800651937</v>
      </c>
      <c r="J482">
        <v>0</v>
      </c>
      <c r="K482">
        <v>0</v>
      </c>
      <c r="L482">
        <v>380200.37331968901</v>
      </c>
      <c r="M482">
        <v>10723.2728182663</v>
      </c>
      <c r="N482">
        <v>-1.7916661288910999E-5</v>
      </c>
      <c r="O482">
        <v>-1.71257889551463E-5</v>
      </c>
      <c r="P482" t="s">
        <v>257</v>
      </c>
      <c r="Q482" t="s">
        <v>252</v>
      </c>
    </row>
    <row r="483" spans="1:17" x14ac:dyDescent="0.35">
      <c r="A483" t="s">
        <v>270</v>
      </c>
      <c r="B483" t="s">
        <v>261</v>
      </c>
      <c r="C483" t="s">
        <v>256</v>
      </c>
      <c r="D483">
        <v>1.08500668135844</v>
      </c>
      <c r="E483">
        <v>2035</v>
      </c>
      <c r="F483">
        <v>957720.355090408</v>
      </c>
      <c r="G483">
        <v>23660.358661557799</v>
      </c>
      <c r="H483">
        <v>-19.622840146104799</v>
      </c>
      <c r="I483">
        <v>-0.46192163507580197</v>
      </c>
      <c r="J483">
        <v>0</v>
      </c>
      <c r="K483">
        <v>0</v>
      </c>
      <c r="L483">
        <v>396598.71251891903</v>
      </c>
      <c r="M483">
        <v>11202.1772157427</v>
      </c>
      <c r="N483">
        <v>-2.0489112549197599E-5</v>
      </c>
      <c r="O483">
        <v>-1.9523019142829401E-5</v>
      </c>
      <c r="P483" t="s">
        <v>257</v>
      </c>
      <c r="Q483" t="s">
        <v>252</v>
      </c>
    </row>
    <row r="484" spans="1:17" x14ac:dyDescent="0.35">
      <c r="A484" t="s">
        <v>270</v>
      </c>
      <c r="B484" t="s">
        <v>261</v>
      </c>
      <c r="C484" t="s">
        <v>256</v>
      </c>
      <c r="D484">
        <v>1.2292198413270401</v>
      </c>
      <c r="E484">
        <v>2040</v>
      </c>
      <c r="F484">
        <v>974600.74597368203</v>
      </c>
      <c r="G484">
        <v>24045.2356632917</v>
      </c>
      <c r="H484">
        <v>-23.310581859094299</v>
      </c>
      <c r="I484">
        <v>-0.54762847183043994</v>
      </c>
      <c r="J484">
        <v>0</v>
      </c>
      <c r="K484">
        <v>0</v>
      </c>
      <c r="L484">
        <v>408391.28008573002</v>
      </c>
      <c r="M484">
        <v>11696.9917377486</v>
      </c>
      <c r="N484">
        <v>-2.3918083333504601E-5</v>
      </c>
      <c r="O484">
        <v>-2.2774926372065801E-5</v>
      </c>
      <c r="P484" t="s">
        <v>257</v>
      </c>
      <c r="Q484" t="s">
        <v>252</v>
      </c>
    </row>
    <row r="485" spans="1:17" x14ac:dyDescent="0.35">
      <c r="A485" t="s">
        <v>270</v>
      </c>
      <c r="B485" t="s">
        <v>261</v>
      </c>
      <c r="C485" t="s">
        <v>256</v>
      </c>
      <c r="D485">
        <v>1.35085724597845</v>
      </c>
      <c r="E485">
        <v>2045</v>
      </c>
      <c r="F485">
        <v>995856.12034410599</v>
      </c>
      <c r="G485">
        <v>24535.888280003201</v>
      </c>
      <c r="H485">
        <v>-26.6825572032194</v>
      </c>
      <c r="I485">
        <v>-0.62548061689555501</v>
      </c>
      <c r="J485">
        <v>0</v>
      </c>
      <c r="K485">
        <v>0</v>
      </c>
      <c r="L485">
        <v>418491.83384720603</v>
      </c>
      <c r="M485">
        <v>11999.489346791701</v>
      </c>
      <c r="N485">
        <v>-2.67935866016464E-5</v>
      </c>
      <c r="O485">
        <v>-2.5492479006978701E-5</v>
      </c>
      <c r="P485" t="s">
        <v>257</v>
      </c>
      <c r="Q485" t="s">
        <v>252</v>
      </c>
    </row>
    <row r="486" spans="1:17" x14ac:dyDescent="0.35">
      <c r="A486" t="s">
        <v>270</v>
      </c>
      <c r="B486" t="s">
        <v>261</v>
      </c>
      <c r="C486" t="s">
        <v>256</v>
      </c>
      <c r="D486">
        <v>1.53164784556419</v>
      </c>
      <c r="E486">
        <v>2050</v>
      </c>
      <c r="F486">
        <v>1018527.73125041</v>
      </c>
      <c r="G486">
        <v>25059.107742063999</v>
      </c>
      <c r="H486">
        <v>-31.637261140227402</v>
      </c>
      <c r="I486">
        <v>-0.74106795558738603</v>
      </c>
      <c r="J486">
        <v>0</v>
      </c>
      <c r="K486">
        <v>0</v>
      </c>
      <c r="L486">
        <v>424823.66381608101</v>
      </c>
      <c r="M486">
        <v>12250.1301518862</v>
      </c>
      <c r="N486">
        <v>-3.1061757249738798E-5</v>
      </c>
      <c r="O486">
        <v>-2.9572798968553698E-5</v>
      </c>
      <c r="P486" t="s">
        <v>257</v>
      </c>
      <c r="Q486" t="s">
        <v>252</v>
      </c>
    </row>
    <row r="487" spans="1:17" x14ac:dyDescent="0.35">
      <c r="A487" t="s">
        <v>270</v>
      </c>
      <c r="B487" t="s">
        <v>261</v>
      </c>
      <c r="C487" t="s">
        <v>256</v>
      </c>
      <c r="D487">
        <v>1.64170092024739</v>
      </c>
      <c r="E487">
        <v>2055</v>
      </c>
      <c r="F487">
        <v>1042295.19788679</v>
      </c>
      <c r="G487">
        <v>25607.8124301803</v>
      </c>
      <c r="H487">
        <v>-34.7713609018477</v>
      </c>
      <c r="I487">
        <v>-0.81301440487583299</v>
      </c>
      <c r="J487">
        <v>0</v>
      </c>
      <c r="K487">
        <v>0</v>
      </c>
      <c r="L487">
        <v>435862.57612263598</v>
      </c>
      <c r="M487">
        <v>12567.238292538401</v>
      </c>
      <c r="N487">
        <v>-3.3360377148762801E-5</v>
      </c>
      <c r="O487">
        <v>-3.1748686346891798E-5</v>
      </c>
      <c r="P487" t="s">
        <v>257</v>
      </c>
      <c r="Q487" t="s">
        <v>252</v>
      </c>
    </row>
    <row r="488" spans="1:17" x14ac:dyDescent="0.35">
      <c r="A488" t="s">
        <v>270</v>
      </c>
      <c r="B488" t="s">
        <v>261</v>
      </c>
      <c r="C488" t="s">
        <v>256</v>
      </c>
      <c r="D488">
        <v>1.79717289473674</v>
      </c>
      <c r="E488">
        <v>2060</v>
      </c>
      <c r="F488">
        <v>1069716.8404148</v>
      </c>
      <c r="G488">
        <v>26245.8701626285</v>
      </c>
      <c r="H488">
        <v>-39.228487482049097</v>
      </c>
      <c r="I488">
        <v>-0.91647291018955801</v>
      </c>
      <c r="J488">
        <v>0</v>
      </c>
      <c r="K488">
        <v>0</v>
      </c>
      <c r="L488">
        <v>447776.57430974802</v>
      </c>
      <c r="M488">
        <v>12916.5834352529</v>
      </c>
      <c r="N488">
        <v>-3.6671842491362002E-5</v>
      </c>
      <c r="O488">
        <v>-3.4918747388094799E-5</v>
      </c>
      <c r="P488" t="s">
        <v>257</v>
      </c>
      <c r="Q488" t="s">
        <v>252</v>
      </c>
    </row>
    <row r="489" spans="1:17" x14ac:dyDescent="0.35">
      <c r="A489" t="s">
        <v>270</v>
      </c>
      <c r="B489" t="s">
        <v>261</v>
      </c>
      <c r="C489" t="s">
        <v>256</v>
      </c>
      <c r="D489">
        <v>1.90209664848524</v>
      </c>
      <c r="E489">
        <v>2065</v>
      </c>
      <c r="F489">
        <v>1092811.81241353</v>
      </c>
      <c r="G489">
        <v>26778.238782172601</v>
      </c>
      <c r="H489">
        <v>-42.483522915213896</v>
      </c>
      <c r="I489">
        <v>-0.99102458540163696</v>
      </c>
      <c r="J489">
        <v>0</v>
      </c>
      <c r="K489">
        <v>0</v>
      </c>
      <c r="L489">
        <v>457586.98125772702</v>
      </c>
      <c r="M489">
        <v>13190.041064021199</v>
      </c>
      <c r="N489">
        <v>-3.8875424325243002E-5</v>
      </c>
      <c r="O489">
        <v>-3.7008579745035401E-5</v>
      </c>
      <c r="P489" t="s">
        <v>257</v>
      </c>
      <c r="Q489" t="s">
        <v>252</v>
      </c>
    </row>
    <row r="490" spans="1:17" x14ac:dyDescent="0.35">
      <c r="A490" t="s">
        <v>270</v>
      </c>
      <c r="B490" t="s">
        <v>261</v>
      </c>
      <c r="C490" t="s">
        <v>256</v>
      </c>
      <c r="D490">
        <v>2.0539225003577899</v>
      </c>
      <c r="E490">
        <v>2070</v>
      </c>
      <c r="F490">
        <v>1120145.6094848099</v>
      </c>
      <c r="G490">
        <v>27414.9607115131</v>
      </c>
      <c r="H490">
        <v>-47.293291976023603</v>
      </c>
      <c r="I490">
        <v>-1.1027992484228499</v>
      </c>
      <c r="J490">
        <v>0</v>
      </c>
      <c r="K490">
        <v>0</v>
      </c>
      <c r="L490">
        <v>469969.66249933001</v>
      </c>
      <c r="M490">
        <v>13547.877619271399</v>
      </c>
      <c r="N490">
        <v>-4.2220664506086101E-5</v>
      </c>
      <c r="O490">
        <v>-4.0226183798969301E-5</v>
      </c>
      <c r="P490" t="s">
        <v>257</v>
      </c>
      <c r="Q490" t="s">
        <v>252</v>
      </c>
    </row>
    <row r="491" spans="1:17" x14ac:dyDescent="0.35">
      <c r="A491" t="s">
        <v>270</v>
      </c>
      <c r="B491" t="s">
        <v>261</v>
      </c>
      <c r="C491" t="s">
        <v>256</v>
      </c>
      <c r="D491">
        <v>2.15113208653396</v>
      </c>
      <c r="E491">
        <v>2075</v>
      </c>
      <c r="F491">
        <v>1150616.0883496499</v>
      </c>
      <c r="G491">
        <v>28128.7536757669</v>
      </c>
      <c r="H491">
        <v>-51.1428170196561</v>
      </c>
      <c r="I491">
        <v>-1.19159571115798</v>
      </c>
      <c r="J491">
        <v>0</v>
      </c>
      <c r="K491">
        <v>0</v>
      </c>
      <c r="L491">
        <v>480816.86620662297</v>
      </c>
      <c r="M491">
        <v>13940.201385938301</v>
      </c>
      <c r="N491">
        <v>-4.4448202608579198E-5</v>
      </c>
      <c r="O491">
        <v>-4.2362193678866997E-5</v>
      </c>
      <c r="P491" t="s">
        <v>257</v>
      </c>
      <c r="Q491" t="s">
        <v>252</v>
      </c>
    </row>
    <row r="492" spans="1:17" x14ac:dyDescent="0.35">
      <c r="A492" t="s">
        <v>270</v>
      </c>
      <c r="B492" t="s">
        <v>261</v>
      </c>
      <c r="C492" t="s">
        <v>256</v>
      </c>
      <c r="D492">
        <v>2.2802661727774698</v>
      </c>
      <c r="E492">
        <v>2080</v>
      </c>
      <c r="F492">
        <v>1178366.4543827099</v>
      </c>
      <c r="G492">
        <v>28776.399337756699</v>
      </c>
      <c r="H492">
        <v>-55.910609669067803</v>
      </c>
      <c r="I492">
        <v>-1.30244346277261</v>
      </c>
      <c r="J492">
        <v>0</v>
      </c>
      <c r="K492">
        <v>0</v>
      </c>
      <c r="L492">
        <v>492429.83803093398</v>
      </c>
      <c r="M492">
        <v>14280.4192049052</v>
      </c>
      <c r="N492">
        <v>-4.7447557133961898E-5</v>
      </c>
      <c r="O492">
        <v>-4.5260821115437698E-5</v>
      </c>
      <c r="P492" t="s">
        <v>257</v>
      </c>
      <c r="Q492" t="s">
        <v>252</v>
      </c>
    </row>
    <row r="493" spans="1:17" x14ac:dyDescent="0.35">
      <c r="A493" t="s">
        <v>270</v>
      </c>
      <c r="B493" t="s">
        <v>261</v>
      </c>
      <c r="C493" t="s">
        <v>256</v>
      </c>
      <c r="D493">
        <v>2.4085830961071801</v>
      </c>
      <c r="E493">
        <v>2085</v>
      </c>
      <c r="F493">
        <v>1209325.16511798</v>
      </c>
      <c r="G493">
        <v>29502.697858882701</v>
      </c>
      <c r="H493">
        <v>-60.994871921513898</v>
      </c>
      <c r="I493">
        <v>-1.4206460439675399</v>
      </c>
      <c r="J493">
        <v>0</v>
      </c>
      <c r="K493">
        <v>0</v>
      </c>
      <c r="L493">
        <v>505504.21990751801</v>
      </c>
      <c r="M493">
        <v>14647.153749266001</v>
      </c>
      <c r="N493">
        <v>-5.0437114583291902E-5</v>
      </c>
      <c r="O493">
        <v>-4.8153089278911898E-5</v>
      </c>
      <c r="P493" t="s">
        <v>257</v>
      </c>
      <c r="Q493" t="s">
        <v>252</v>
      </c>
    </row>
    <row r="494" spans="1:17" x14ac:dyDescent="0.35">
      <c r="A494" t="s">
        <v>270</v>
      </c>
      <c r="B494" t="s">
        <v>261</v>
      </c>
      <c r="C494" t="s">
        <v>256</v>
      </c>
      <c r="D494">
        <v>2.5200464505927802</v>
      </c>
      <c r="E494">
        <v>2090</v>
      </c>
      <c r="F494">
        <v>1238002.4156283999</v>
      </c>
      <c r="G494">
        <v>30196.374858828</v>
      </c>
      <c r="H494">
        <v>-65.323335750565604</v>
      </c>
      <c r="I494">
        <v>-1.52293621756955</v>
      </c>
      <c r="J494">
        <v>0</v>
      </c>
      <c r="K494">
        <v>0</v>
      </c>
      <c r="L494">
        <v>516457.14079221</v>
      </c>
      <c r="M494">
        <v>15083.567121382899</v>
      </c>
      <c r="N494">
        <v>-5.2765111704090097E-5</v>
      </c>
      <c r="O494">
        <v>-5.04344056095965E-5</v>
      </c>
      <c r="P494" t="s">
        <v>257</v>
      </c>
      <c r="Q494" t="s">
        <v>252</v>
      </c>
    </row>
    <row r="495" spans="1:17" x14ac:dyDescent="0.35">
      <c r="A495" t="s">
        <v>270</v>
      </c>
      <c r="B495" t="s">
        <v>262</v>
      </c>
      <c r="C495" t="s">
        <v>256</v>
      </c>
      <c r="D495">
        <v>0.42862795654826502</v>
      </c>
      <c r="E495">
        <v>2010</v>
      </c>
      <c r="F495">
        <v>761848.83638100396</v>
      </c>
      <c r="G495">
        <v>8271.4944585465491</v>
      </c>
      <c r="H495">
        <v>-6.52550602766153</v>
      </c>
      <c r="I495">
        <v>-0.101065121857908</v>
      </c>
      <c r="J495">
        <v>0</v>
      </c>
      <c r="K495">
        <v>0</v>
      </c>
      <c r="L495">
        <v>302272.66593400697</v>
      </c>
      <c r="M495">
        <v>2544.87996126809</v>
      </c>
      <c r="N495">
        <v>-8.5653553776619499E-6</v>
      </c>
      <c r="O495">
        <v>-1.22184838984547E-5</v>
      </c>
      <c r="P495" t="s">
        <v>257</v>
      </c>
      <c r="Q495" t="s">
        <v>252</v>
      </c>
    </row>
    <row r="496" spans="1:17" x14ac:dyDescent="0.35">
      <c r="A496" t="s">
        <v>270</v>
      </c>
      <c r="B496" t="s">
        <v>262</v>
      </c>
      <c r="C496" t="s">
        <v>256</v>
      </c>
      <c r="D496">
        <v>0.61285996481710903</v>
      </c>
      <c r="E496">
        <v>2015</v>
      </c>
      <c r="F496">
        <v>803564.67604079505</v>
      </c>
      <c r="G496">
        <v>8738.5599862244999</v>
      </c>
      <c r="H496">
        <v>-9.5590477160576093</v>
      </c>
      <c r="I496">
        <v>-0.14804524090382301</v>
      </c>
      <c r="J496">
        <v>0</v>
      </c>
      <c r="K496">
        <v>0</v>
      </c>
      <c r="L496">
        <v>324716.16325322998</v>
      </c>
      <c r="M496">
        <v>2782.6681467263702</v>
      </c>
      <c r="N496">
        <v>-1.1895803786641701E-5</v>
      </c>
      <c r="O496">
        <v>-1.6941606069787499E-5</v>
      </c>
      <c r="P496" t="s">
        <v>257</v>
      </c>
      <c r="Q496" t="s">
        <v>252</v>
      </c>
    </row>
    <row r="497" spans="1:17" x14ac:dyDescent="0.35">
      <c r="A497" t="s">
        <v>270</v>
      </c>
      <c r="B497" t="s">
        <v>262</v>
      </c>
      <c r="C497" t="s">
        <v>256</v>
      </c>
      <c r="D497">
        <v>0.76234411994100504</v>
      </c>
      <c r="E497">
        <v>2020</v>
      </c>
      <c r="F497">
        <v>842071.62480821495</v>
      </c>
      <c r="G497">
        <v>9195.6103291722793</v>
      </c>
      <c r="H497">
        <v>-12.1965420600031</v>
      </c>
      <c r="I497">
        <v>-0.19088583495954201</v>
      </c>
      <c r="J497">
        <v>0</v>
      </c>
      <c r="K497">
        <v>0</v>
      </c>
      <c r="L497">
        <v>344498.49904332298</v>
      </c>
      <c r="M497">
        <v>2989.9765489411998</v>
      </c>
      <c r="N497">
        <v>-1.44839722663507E-5</v>
      </c>
      <c r="O497">
        <v>-2.0758364929185002E-5</v>
      </c>
      <c r="P497" t="s">
        <v>257</v>
      </c>
      <c r="Q497" t="s">
        <v>252</v>
      </c>
    </row>
    <row r="498" spans="1:17" x14ac:dyDescent="0.35">
      <c r="A498" t="s">
        <v>270</v>
      </c>
      <c r="B498" t="s">
        <v>262</v>
      </c>
      <c r="C498" t="s">
        <v>256</v>
      </c>
      <c r="D498">
        <v>0.91377128405771901</v>
      </c>
      <c r="E498">
        <v>2025</v>
      </c>
      <c r="F498">
        <v>887457.58329375903</v>
      </c>
      <c r="G498">
        <v>9721.1450929383009</v>
      </c>
      <c r="H498">
        <v>-15.151057255983501</v>
      </c>
      <c r="I498">
        <v>-0.23887812442523501</v>
      </c>
      <c r="J498">
        <v>0</v>
      </c>
      <c r="K498">
        <v>0</v>
      </c>
      <c r="L498">
        <v>366109.621255295</v>
      </c>
      <c r="M498">
        <v>3209.8813649673298</v>
      </c>
      <c r="N498">
        <v>-1.7072429760249599E-5</v>
      </c>
      <c r="O498">
        <v>-2.45730438278061E-5</v>
      </c>
      <c r="P498" t="s">
        <v>257</v>
      </c>
      <c r="Q498" t="s">
        <v>252</v>
      </c>
    </row>
    <row r="499" spans="1:17" x14ac:dyDescent="0.35">
      <c r="A499" t="s">
        <v>270</v>
      </c>
      <c r="B499" t="s">
        <v>262</v>
      </c>
      <c r="C499" t="s">
        <v>256</v>
      </c>
      <c r="D499">
        <v>0.96559376426806398</v>
      </c>
      <c r="E499">
        <v>2030</v>
      </c>
      <c r="F499">
        <v>934148.15565884998</v>
      </c>
      <c r="G499">
        <v>10260.5293793003</v>
      </c>
      <c r="H499">
        <v>-16.638836485409701</v>
      </c>
      <c r="I499">
        <v>-0.26378363994118198</v>
      </c>
      <c r="J499">
        <v>0</v>
      </c>
      <c r="K499">
        <v>0</v>
      </c>
      <c r="L499">
        <v>387497.27275258</v>
      </c>
      <c r="M499">
        <v>3426.3733853751901</v>
      </c>
      <c r="N499">
        <v>-1.7811774700421498E-5</v>
      </c>
      <c r="O499">
        <v>-2.5708579956248799E-5</v>
      </c>
      <c r="P499" t="s">
        <v>257</v>
      </c>
      <c r="Q499" t="s">
        <v>252</v>
      </c>
    </row>
    <row r="500" spans="1:17" x14ac:dyDescent="0.35">
      <c r="A500" t="s">
        <v>270</v>
      </c>
      <c r="B500" t="s">
        <v>262</v>
      </c>
      <c r="C500" t="s">
        <v>256</v>
      </c>
      <c r="D500">
        <v>1.08500668135844</v>
      </c>
      <c r="E500">
        <v>2035</v>
      </c>
      <c r="F500">
        <v>970693.81795192906</v>
      </c>
      <c r="G500">
        <v>10686.8958000364</v>
      </c>
      <c r="H500">
        <v>-19.772089684202601</v>
      </c>
      <c r="I500">
        <v>-0.31267209697804699</v>
      </c>
      <c r="J500">
        <v>0</v>
      </c>
      <c r="K500">
        <v>0</v>
      </c>
      <c r="L500">
        <v>404201.38738804997</v>
      </c>
      <c r="M500">
        <v>3599.5023466118801</v>
      </c>
      <c r="N500">
        <v>-2.03690281307445E-5</v>
      </c>
      <c r="O500">
        <v>-2.9257522748278398E-5</v>
      </c>
      <c r="P500" t="s">
        <v>257</v>
      </c>
      <c r="Q500" t="s">
        <v>252</v>
      </c>
    </row>
    <row r="501" spans="1:17" x14ac:dyDescent="0.35">
      <c r="A501" t="s">
        <v>270</v>
      </c>
      <c r="B501" t="s">
        <v>262</v>
      </c>
      <c r="C501" t="s">
        <v>256</v>
      </c>
      <c r="D501">
        <v>1.2292198413270401</v>
      </c>
      <c r="E501">
        <v>2040</v>
      </c>
      <c r="F501">
        <v>987753.93232372997</v>
      </c>
      <c r="G501">
        <v>10892.049313243</v>
      </c>
      <c r="H501">
        <v>-23.489202612534701</v>
      </c>
      <c r="I501">
        <v>-0.36900771839001201</v>
      </c>
      <c r="J501">
        <v>0</v>
      </c>
      <c r="K501">
        <v>0</v>
      </c>
      <c r="L501">
        <v>416366.43763284798</v>
      </c>
      <c r="M501">
        <v>3721.8341906308501</v>
      </c>
      <c r="N501">
        <v>-2.3780419235867199E-5</v>
      </c>
      <c r="O501">
        <v>-3.3878630896516199E-5</v>
      </c>
      <c r="P501" t="s">
        <v>257</v>
      </c>
      <c r="Q501" t="s">
        <v>252</v>
      </c>
    </row>
    <row r="502" spans="1:17" x14ac:dyDescent="0.35">
      <c r="A502" t="s">
        <v>270</v>
      </c>
      <c r="B502" t="s">
        <v>262</v>
      </c>
      <c r="C502" t="s">
        <v>256</v>
      </c>
      <c r="D502">
        <v>1.35085724597845</v>
      </c>
      <c r="E502">
        <v>2045</v>
      </c>
      <c r="F502">
        <v>1009252.74733506</v>
      </c>
      <c r="G502">
        <v>11139.2612890456</v>
      </c>
      <c r="H502">
        <v>-26.887701291343301</v>
      </c>
      <c r="I502">
        <v>-0.42033652877164202</v>
      </c>
      <c r="J502">
        <v>0</v>
      </c>
      <c r="K502">
        <v>0</v>
      </c>
      <c r="L502">
        <v>426673.63127767801</v>
      </c>
      <c r="M502">
        <v>3817.6919163193302</v>
      </c>
      <c r="N502">
        <v>-2.6641197026552901E-5</v>
      </c>
      <c r="O502">
        <v>-3.7734686157779902E-5</v>
      </c>
      <c r="P502" t="s">
        <v>257</v>
      </c>
      <c r="Q502" t="s">
        <v>252</v>
      </c>
    </row>
    <row r="503" spans="1:17" x14ac:dyDescent="0.35">
      <c r="A503" t="s">
        <v>270</v>
      </c>
      <c r="B503" t="s">
        <v>262</v>
      </c>
      <c r="C503" t="s">
        <v>256</v>
      </c>
      <c r="D503">
        <v>1.53164784556419</v>
      </c>
      <c r="E503">
        <v>2050</v>
      </c>
      <c r="F503">
        <v>1032190.17143149</v>
      </c>
      <c r="G503">
        <v>11396.6675609881</v>
      </c>
      <c r="H503">
        <v>-31.8834968345415</v>
      </c>
      <c r="I503">
        <v>-0.494832261273359</v>
      </c>
      <c r="J503">
        <v>0</v>
      </c>
      <c r="K503">
        <v>0</v>
      </c>
      <c r="L503">
        <v>433171.89264774602</v>
      </c>
      <c r="M503">
        <v>3901.90132022131</v>
      </c>
      <c r="N503">
        <v>-3.08891691831594E-5</v>
      </c>
      <c r="O503">
        <v>-4.3419030925076599E-5</v>
      </c>
      <c r="P503" t="s">
        <v>257</v>
      </c>
      <c r="Q503" t="s">
        <v>252</v>
      </c>
    </row>
    <row r="504" spans="1:17" x14ac:dyDescent="0.35">
      <c r="A504" t="s">
        <v>270</v>
      </c>
      <c r="B504" t="s">
        <v>262</v>
      </c>
      <c r="C504" t="s">
        <v>256</v>
      </c>
      <c r="D504">
        <v>1.64170092024739</v>
      </c>
      <c r="E504">
        <v>2055</v>
      </c>
      <c r="F504">
        <v>1056240.7481366701</v>
      </c>
      <c r="G504">
        <v>11662.262180295</v>
      </c>
      <c r="H504">
        <v>-35.0433207823245</v>
      </c>
      <c r="I504">
        <v>-0.54105452439897095</v>
      </c>
      <c r="J504">
        <v>0</v>
      </c>
      <c r="K504">
        <v>0</v>
      </c>
      <c r="L504">
        <v>444432.50703138701</v>
      </c>
      <c r="M504">
        <v>3997.30738378757</v>
      </c>
      <c r="N504">
        <v>-3.3177399039134598E-5</v>
      </c>
      <c r="O504">
        <v>-4.6393616953077697E-5</v>
      </c>
      <c r="P504" t="s">
        <v>257</v>
      </c>
      <c r="Q504" t="s">
        <v>252</v>
      </c>
    </row>
    <row r="505" spans="1:17" x14ac:dyDescent="0.35">
      <c r="A505" t="s">
        <v>270</v>
      </c>
      <c r="B505" t="s">
        <v>262</v>
      </c>
      <c r="C505" t="s">
        <v>256</v>
      </c>
      <c r="D505">
        <v>1.79717289473674</v>
      </c>
      <c r="E505">
        <v>2060</v>
      </c>
      <c r="F505">
        <v>1083997.0106643101</v>
      </c>
      <c r="G505">
        <v>11965.6999131168</v>
      </c>
      <c r="H505">
        <v>-39.538536401571498</v>
      </c>
      <c r="I505">
        <v>-0.60642399066711095</v>
      </c>
      <c r="J505">
        <v>0</v>
      </c>
      <c r="K505">
        <v>0</v>
      </c>
      <c r="L505">
        <v>456575.30315494002</v>
      </c>
      <c r="M505">
        <v>4117.8545900605604</v>
      </c>
      <c r="N505">
        <v>-3.6474765163181402E-5</v>
      </c>
      <c r="O505">
        <v>-5.0680193809837302E-5</v>
      </c>
      <c r="P505" t="s">
        <v>257</v>
      </c>
      <c r="Q505" t="s">
        <v>252</v>
      </c>
    </row>
    <row r="506" spans="1:17" x14ac:dyDescent="0.35">
      <c r="A506" t="s">
        <v>270</v>
      </c>
      <c r="B506" t="s">
        <v>262</v>
      </c>
      <c r="C506" t="s">
        <v>256</v>
      </c>
      <c r="D506">
        <v>1.90209664848524</v>
      </c>
      <c r="E506">
        <v>2065</v>
      </c>
      <c r="F506">
        <v>1107371.616719</v>
      </c>
      <c r="G506">
        <v>12218.4344767027</v>
      </c>
      <c r="H506">
        <v>-42.820737638911197</v>
      </c>
      <c r="I506">
        <v>-0.65380986170433897</v>
      </c>
      <c r="J506">
        <v>0</v>
      </c>
      <c r="K506">
        <v>0</v>
      </c>
      <c r="L506">
        <v>466553.30583710398</v>
      </c>
      <c r="M506">
        <v>4223.7164846441201</v>
      </c>
      <c r="N506">
        <v>-3.8668805478131598E-5</v>
      </c>
      <c r="O506">
        <v>-5.3510117270013498E-5</v>
      </c>
      <c r="P506" t="s">
        <v>257</v>
      </c>
      <c r="Q506" t="s">
        <v>252</v>
      </c>
    </row>
    <row r="507" spans="1:17" x14ac:dyDescent="0.35">
      <c r="A507" t="s">
        <v>270</v>
      </c>
      <c r="B507" t="s">
        <v>262</v>
      </c>
      <c r="C507" t="s">
        <v>256</v>
      </c>
      <c r="D507">
        <v>2.0539225003577899</v>
      </c>
      <c r="E507">
        <v>2070</v>
      </c>
      <c r="F507">
        <v>1135043.77021838</v>
      </c>
      <c r="G507">
        <v>12516.799977943199</v>
      </c>
      <c r="H507">
        <v>-47.6729974116842</v>
      </c>
      <c r="I507">
        <v>-0.72309381276219398</v>
      </c>
      <c r="J507">
        <v>0</v>
      </c>
      <c r="K507">
        <v>0</v>
      </c>
      <c r="L507">
        <v>479172.987484393</v>
      </c>
      <c r="M507">
        <v>4344.5526342091498</v>
      </c>
      <c r="N507">
        <v>-4.2001021161071098E-5</v>
      </c>
      <c r="O507">
        <v>-5.7769862427810002E-5</v>
      </c>
      <c r="P507" t="s">
        <v>257</v>
      </c>
      <c r="Q507" t="s">
        <v>252</v>
      </c>
    </row>
    <row r="508" spans="1:17" x14ac:dyDescent="0.35">
      <c r="A508" t="s">
        <v>270</v>
      </c>
      <c r="B508" t="s">
        <v>262</v>
      </c>
      <c r="C508" t="s">
        <v>256</v>
      </c>
      <c r="D508">
        <v>2.15113208653396</v>
      </c>
      <c r="E508">
        <v>2075</v>
      </c>
      <c r="F508">
        <v>1165895.7389003499</v>
      </c>
      <c r="G508">
        <v>12849.1031250653</v>
      </c>
      <c r="H508">
        <v>-51.5567100449394</v>
      </c>
      <c r="I508">
        <v>-0.77770268587472902</v>
      </c>
      <c r="J508">
        <v>0</v>
      </c>
      <c r="K508">
        <v>0</v>
      </c>
      <c r="L508">
        <v>490300.96770640003</v>
      </c>
      <c r="M508">
        <v>4456.0998861611497</v>
      </c>
      <c r="N508">
        <v>-4.4220686571482399E-5</v>
      </c>
      <c r="O508">
        <v>-6.0525834239561303E-5</v>
      </c>
      <c r="P508" t="s">
        <v>257</v>
      </c>
      <c r="Q508" t="s">
        <v>252</v>
      </c>
    </row>
    <row r="509" spans="1:17" x14ac:dyDescent="0.35">
      <c r="A509" t="s">
        <v>270</v>
      </c>
      <c r="B509" t="s">
        <v>262</v>
      </c>
      <c r="C509" t="s">
        <v>256</v>
      </c>
      <c r="D509">
        <v>2.2802661727774698</v>
      </c>
      <c r="E509">
        <v>2080</v>
      </c>
      <c r="F509">
        <v>1193992.41898668</v>
      </c>
      <c r="G509">
        <v>13150.4347337896</v>
      </c>
      <c r="H509">
        <v>-56.36814429719</v>
      </c>
      <c r="I509">
        <v>-0.84490883465037803</v>
      </c>
      <c r="J509">
        <v>0</v>
      </c>
      <c r="K509">
        <v>0</v>
      </c>
      <c r="L509">
        <v>502140.622039571</v>
      </c>
      <c r="M509">
        <v>4569.6351962674498</v>
      </c>
      <c r="N509">
        <v>-4.7209800833600499E-5</v>
      </c>
      <c r="O509">
        <v>-6.4249498343915302E-5</v>
      </c>
      <c r="P509" t="s">
        <v>257</v>
      </c>
      <c r="Q509" t="s">
        <v>252</v>
      </c>
    </row>
    <row r="510" spans="1:17" x14ac:dyDescent="0.35">
      <c r="A510" t="s">
        <v>270</v>
      </c>
      <c r="B510" t="s">
        <v>262</v>
      </c>
      <c r="C510" t="s">
        <v>256</v>
      </c>
      <c r="D510">
        <v>2.4085830961071801</v>
      </c>
      <c r="E510">
        <v>2085</v>
      </c>
      <c r="F510">
        <v>1225340.9199346399</v>
      </c>
      <c r="G510">
        <v>13486.943042226099</v>
      </c>
      <c r="H510">
        <v>-61.499021927012301</v>
      </c>
      <c r="I510">
        <v>-0.91649603846910599</v>
      </c>
      <c r="J510">
        <v>0</v>
      </c>
      <c r="K510">
        <v>0</v>
      </c>
      <c r="L510">
        <v>515457.11408952402</v>
      </c>
      <c r="M510">
        <v>4694.2595672607604</v>
      </c>
      <c r="N510">
        <v>-5.0189315419494001E-5</v>
      </c>
      <c r="O510">
        <v>-6.7954319640830196E-5</v>
      </c>
      <c r="P510" t="s">
        <v>257</v>
      </c>
      <c r="Q510" t="s">
        <v>252</v>
      </c>
    </row>
    <row r="511" spans="1:17" x14ac:dyDescent="0.35">
      <c r="A511" t="s">
        <v>270</v>
      </c>
      <c r="B511" t="s">
        <v>262</v>
      </c>
      <c r="C511" t="s">
        <v>256</v>
      </c>
      <c r="D511">
        <v>2.5200464505927802</v>
      </c>
      <c r="E511">
        <v>2090</v>
      </c>
      <c r="F511">
        <v>1254393.87284212</v>
      </c>
      <c r="G511">
        <v>13804.917645100701</v>
      </c>
      <c r="H511">
        <v>-65.867799548167099</v>
      </c>
      <c r="I511">
        <v>-0.97847241996807599</v>
      </c>
      <c r="J511">
        <v>0</v>
      </c>
      <c r="K511">
        <v>0</v>
      </c>
      <c r="L511">
        <v>526735.214291443</v>
      </c>
      <c r="M511">
        <v>4805.4936221497101</v>
      </c>
      <c r="N511">
        <v>-5.2509663012725201E-5</v>
      </c>
      <c r="O511">
        <v>-7.0878540902801493E-5</v>
      </c>
      <c r="P511" t="s">
        <v>257</v>
      </c>
      <c r="Q511" t="s">
        <v>252</v>
      </c>
    </row>
    <row r="512" spans="1:17" x14ac:dyDescent="0.35">
      <c r="A512" t="s">
        <v>270</v>
      </c>
      <c r="B512" t="s">
        <v>263</v>
      </c>
      <c r="C512" t="s">
        <v>256</v>
      </c>
      <c r="D512">
        <v>0.42862795654826502</v>
      </c>
      <c r="E512">
        <v>2010</v>
      </c>
      <c r="F512">
        <v>769680.84495641396</v>
      </c>
      <c r="G512">
        <v>439.48588313627999</v>
      </c>
      <c r="H512">
        <v>-6.62347825992713</v>
      </c>
      <c r="I512">
        <v>-3.0928895923093302E-3</v>
      </c>
      <c r="J512">
        <v>0</v>
      </c>
      <c r="K512">
        <v>0</v>
      </c>
      <c r="L512">
        <v>304610.07870342402</v>
      </c>
      <c r="M512">
        <v>207.46719185042099</v>
      </c>
      <c r="N512">
        <v>-8.6054866810440198E-6</v>
      </c>
      <c r="O512">
        <v>-7.0375174971211801E-6</v>
      </c>
      <c r="P512" t="s">
        <v>257</v>
      </c>
      <c r="Q512" t="s">
        <v>252</v>
      </c>
    </row>
    <row r="513" spans="1:17" x14ac:dyDescent="0.35">
      <c r="A513" t="s">
        <v>270</v>
      </c>
      <c r="B513" t="s">
        <v>263</v>
      </c>
      <c r="C513" t="s">
        <v>256</v>
      </c>
      <c r="D513">
        <v>0.61285996481710903</v>
      </c>
      <c r="E513">
        <v>2015</v>
      </c>
      <c r="F513">
        <v>811835.25293650501</v>
      </c>
      <c r="G513">
        <v>467.98309051447302</v>
      </c>
      <c r="H513">
        <v>-9.7026354467684701</v>
      </c>
      <c r="I513">
        <v>-4.4575101929607702E-3</v>
      </c>
      <c r="J513">
        <v>0</v>
      </c>
      <c r="K513">
        <v>0</v>
      </c>
      <c r="L513">
        <v>327271.31500028801</v>
      </c>
      <c r="M513">
        <v>227.51639966829401</v>
      </c>
      <c r="N513">
        <v>-1.1951483274066899E-5</v>
      </c>
      <c r="O513">
        <v>-9.5249385785722496E-6</v>
      </c>
      <c r="P513" t="s">
        <v>257</v>
      </c>
      <c r="Q513" t="s">
        <v>252</v>
      </c>
    </row>
    <row r="514" spans="1:17" x14ac:dyDescent="0.35">
      <c r="A514" t="s">
        <v>270</v>
      </c>
      <c r="B514" t="s">
        <v>263</v>
      </c>
      <c r="C514" t="s">
        <v>256</v>
      </c>
      <c r="D514">
        <v>0.76234411994100504</v>
      </c>
      <c r="E514">
        <v>2020</v>
      </c>
      <c r="F514">
        <v>850774.86930048605</v>
      </c>
      <c r="G514">
        <v>492.36583690063298</v>
      </c>
      <c r="H514">
        <v>-12.3818237238444</v>
      </c>
      <c r="I514">
        <v>-5.6041711181889203E-3</v>
      </c>
      <c r="J514">
        <v>0</v>
      </c>
      <c r="K514">
        <v>0</v>
      </c>
      <c r="L514">
        <v>347243.74094460101</v>
      </c>
      <c r="M514">
        <v>244.734647663456</v>
      </c>
      <c r="N514">
        <v>-1.4553584233188299E-5</v>
      </c>
      <c r="O514">
        <v>-1.13821282838515E-5</v>
      </c>
      <c r="P514" t="s">
        <v>257</v>
      </c>
      <c r="Q514" t="s">
        <v>252</v>
      </c>
    </row>
    <row r="515" spans="1:17" x14ac:dyDescent="0.35">
      <c r="A515" t="s">
        <v>270</v>
      </c>
      <c r="B515" t="s">
        <v>263</v>
      </c>
      <c r="C515" t="s">
        <v>256</v>
      </c>
      <c r="D515">
        <v>0.91377128405771901</v>
      </c>
      <c r="E515">
        <v>2025</v>
      </c>
      <c r="F515">
        <v>896658.48460070998</v>
      </c>
      <c r="G515">
        <v>520.24378598721705</v>
      </c>
      <c r="H515">
        <v>-15.3830702160194</v>
      </c>
      <c r="I515">
        <v>-6.8651643893130497E-3</v>
      </c>
      <c r="J515">
        <v>0</v>
      </c>
      <c r="K515">
        <v>0</v>
      </c>
      <c r="L515">
        <v>369056.605982651</v>
      </c>
      <c r="M515">
        <v>262.89663761177201</v>
      </c>
      <c r="N515">
        <v>-1.7155996937752299E-5</v>
      </c>
      <c r="O515">
        <v>-1.3196052647290501E-5</v>
      </c>
      <c r="P515" t="s">
        <v>257</v>
      </c>
      <c r="Q515" t="s">
        <v>252</v>
      </c>
    </row>
    <row r="516" spans="1:17" x14ac:dyDescent="0.35">
      <c r="A516" t="s">
        <v>270</v>
      </c>
      <c r="B516" t="s">
        <v>263</v>
      </c>
      <c r="C516" t="s">
        <v>256</v>
      </c>
      <c r="D516">
        <v>0.96559376426806398</v>
      </c>
      <c r="E516">
        <v>2030</v>
      </c>
      <c r="F516">
        <v>943859.91694504803</v>
      </c>
      <c r="G516">
        <v>548.76809310214605</v>
      </c>
      <c r="H516">
        <v>-16.8951720547783</v>
      </c>
      <c r="I516">
        <v>-7.4480705725603301E-3</v>
      </c>
      <c r="J516">
        <v>0</v>
      </c>
      <c r="K516">
        <v>0</v>
      </c>
      <c r="L516">
        <v>390642.91335405898</v>
      </c>
      <c r="M516">
        <v>280.73278389681099</v>
      </c>
      <c r="N516">
        <v>-1.7900084272528702E-5</v>
      </c>
      <c r="O516">
        <v>-1.35723462536915E-5</v>
      </c>
      <c r="P516" t="s">
        <v>257</v>
      </c>
      <c r="Q516" t="s">
        <v>252</v>
      </c>
    </row>
    <row r="517" spans="1:17" x14ac:dyDescent="0.35">
      <c r="A517" t="s">
        <v>270</v>
      </c>
      <c r="B517" t="s">
        <v>263</v>
      </c>
      <c r="C517" t="s">
        <v>256</v>
      </c>
      <c r="D517">
        <v>1.08500668135844</v>
      </c>
      <c r="E517">
        <v>2035</v>
      </c>
      <c r="F517">
        <v>980809.51982514095</v>
      </c>
      <c r="G517">
        <v>571.19392682453895</v>
      </c>
      <c r="H517">
        <v>-20.075804498865502</v>
      </c>
      <c r="I517">
        <v>-8.9572823151051993E-3</v>
      </c>
      <c r="J517">
        <v>0</v>
      </c>
      <c r="K517">
        <v>0</v>
      </c>
      <c r="L517">
        <v>407505.87422408798</v>
      </c>
      <c r="M517">
        <v>295.01551057376599</v>
      </c>
      <c r="N517">
        <v>-2.04686068936654E-5</v>
      </c>
      <c r="O517">
        <v>-1.5681683390616199E-5</v>
      </c>
      <c r="P517" t="s">
        <v>257</v>
      </c>
      <c r="Q517" t="s">
        <v>252</v>
      </c>
    </row>
    <row r="518" spans="1:17" x14ac:dyDescent="0.35">
      <c r="A518" t="s">
        <v>270</v>
      </c>
      <c r="B518" t="s">
        <v>263</v>
      </c>
      <c r="C518" t="s">
        <v>256</v>
      </c>
      <c r="D518">
        <v>1.2292198413270401</v>
      </c>
      <c r="E518">
        <v>2040</v>
      </c>
      <c r="F518">
        <v>998064.14637561794</v>
      </c>
      <c r="G518">
        <v>581.83526135561999</v>
      </c>
      <c r="H518">
        <v>-23.847344447722801</v>
      </c>
      <c r="I518">
        <v>-1.08658832019319E-2</v>
      </c>
      <c r="J518">
        <v>0</v>
      </c>
      <c r="K518">
        <v>0</v>
      </c>
      <c r="L518">
        <v>419774.946291773</v>
      </c>
      <c r="M518">
        <v>313.32553170546799</v>
      </c>
      <c r="N518">
        <v>-2.38935989578649E-5</v>
      </c>
      <c r="O518">
        <v>-1.86751885346643E-5</v>
      </c>
      <c r="P518" t="s">
        <v>257</v>
      </c>
      <c r="Q518" t="s">
        <v>252</v>
      </c>
    </row>
    <row r="519" spans="1:17" x14ac:dyDescent="0.35">
      <c r="A519" t="s">
        <v>270</v>
      </c>
      <c r="B519" t="s">
        <v>263</v>
      </c>
      <c r="C519" t="s">
        <v>256</v>
      </c>
      <c r="D519">
        <v>1.35085724597845</v>
      </c>
      <c r="E519">
        <v>2045</v>
      </c>
      <c r="F519">
        <v>1019797.20998705</v>
      </c>
      <c r="G519">
        <v>594.79863705899504</v>
      </c>
      <c r="H519">
        <v>-27.2954502781323</v>
      </c>
      <c r="I519">
        <v>-1.25875419826285E-2</v>
      </c>
      <c r="J519">
        <v>0</v>
      </c>
      <c r="K519">
        <v>0</v>
      </c>
      <c r="L519">
        <v>430169.38219363999</v>
      </c>
      <c r="M519">
        <v>321.94100035761602</v>
      </c>
      <c r="N519">
        <v>-2.6765566733094799E-5</v>
      </c>
      <c r="O519">
        <v>-2.1162694731225502E-5</v>
      </c>
      <c r="P519" t="s">
        <v>257</v>
      </c>
      <c r="Q519" t="s">
        <v>252</v>
      </c>
    </row>
    <row r="520" spans="1:17" x14ac:dyDescent="0.35">
      <c r="A520" t="s">
        <v>270</v>
      </c>
      <c r="B520" t="s">
        <v>263</v>
      </c>
      <c r="C520" t="s">
        <v>256</v>
      </c>
      <c r="D520">
        <v>1.53164784556419</v>
      </c>
      <c r="E520">
        <v>2050</v>
      </c>
      <c r="F520">
        <v>1042978.44165187</v>
      </c>
      <c r="G520">
        <v>608.39734060363696</v>
      </c>
      <c r="H520">
        <v>-32.3631601615756</v>
      </c>
      <c r="I520">
        <v>-1.51689342392491E-2</v>
      </c>
      <c r="J520">
        <v>0</v>
      </c>
      <c r="K520">
        <v>0</v>
      </c>
      <c r="L520">
        <v>436742.04180746601</v>
      </c>
      <c r="M520">
        <v>331.75216050141103</v>
      </c>
      <c r="N520">
        <v>-3.1029558108908498E-5</v>
      </c>
      <c r="O520">
        <v>-2.4932611020618299E-5</v>
      </c>
      <c r="P520" t="s">
        <v>257</v>
      </c>
      <c r="Q520" t="s">
        <v>252</v>
      </c>
    </row>
    <row r="521" spans="1:17" x14ac:dyDescent="0.35">
      <c r="A521" t="s">
        <v>270</v>
      </c>
      <c r="B521" t="s">
        <v>263</v>
      </c>
      <c r="C521" t="s">
        <v>256</v>
      </c>
      <c r="D521">
        <v>1.64170092024739</v>
      </c>
      <c r="E521">
        <v>2055</v>
      </c>
      <c r="F521">
        <v>1067280.4813205099</v>
      </c>
      <c r="G521">
        <v>622.52899646386595</v>
      </c>
      <c r="H521">
        <v>-35.567597967552501</v>
      </c>
      <c r="I521">
        <v>-1.6777339170997298E-2</v>
      </c>
      <c r="J521">
        <v>0</v>
      </c>
      <c r="K521">
        <v>0</v>
      </c>
      <c r="L521">
        <v>448090.32110520999</v>
      </c>
      <c r="M521">
        <v>339.49330996479603</v>
      </c>
      <c r="N521">
        <v>-3.33254459254666E-5</v>
      </c>
      <c r="O521">
        <v>-2.6950293506482601E-5</v>
      </c>
      <c r="P521" t="s">
        <v>257</v>
      </c>
      <c r="Q521" t="s">
        <v>252</v>
      </c>
    </row>
    <row r="522" spans="1:17" x14ac:dyDescent="0.35">
      <c r="A522" t="s">
        <v>270</v>
      </c>
      <c r="B522" t="s">
        <v>263</v>
      </c>
      <c r="C522" t="s">
        <v>256</v>
      </c>
      <c r="D522">
        <v>1.79717289473674</v>
      </c>
      <c r="E522">
        <v>2060</v>
      </c>
      <c r="F522">
        <v>1095323.95713496</v>
      </c>
      <c r="G522">
        <v>638.75344247079602</v>
      </c>
      <c r="H522">
        <v>-40.125854120493898</v>
      </c>
      <c r="I522">
        <v>-1.9106271744719999E-2</v>
      </c>
      <c r="J522">
        <v>0</v>
      </c>
      <c r="K522">
        <v>0</v>
      </c>
      <c r="L522">
        <v>460343.79835434101</v>
      </c>
      <c r="M522">
        <v>349.35939066010098</v>
      </c>
      <c r="N522">
        <v>-3.6633777485750598E-5</v>
      </c>
      <c r="O522">
        <v>-2.9911810213991301E-5</v>
      </c>
      <c r="P522" t="s">
        <v>257</v>
      </c>
      <c r="Q522" t="s">
        <v>252</v>
      </c>
    </row>
    <row r="523" spans="1:17" x14ac:dyDescent="0.35">
      <c r="A523" t="s">
        <v>270</v>
      </c>
      <c r="B523" t="s">
        <v>263</v>
      </c>
      <c r="C523" t="s">
        <v>256</v>
      </c>
      <c r="D523">
        <v>1.90209664848524</v>
      </c>
      <c r="E523">
        <v>2065</v>
      </c>
      <c r="F523">
        <v>1118937.7443287601</v>
      </c>
      <c r="G523">
        <v>652.30686694975202</v>
      </c>
      <c r="H523">
        <v>-43.453769087008801</v>
      </c>
      <c r="I523">
        <v>-2.07784136067279E-2</v>
      </c>
      <c r="J523">
        <v>0</v>
      </c>
      <c r="K523">
        <v>0</v>
      </c>
      <c r="L523">
        <v>470419.37559851899</v>
      </c>
      <c r="M523">
        <v>357.646723228854</v>
      </c>
      <c r="N523">
        <v>-3.88348407292995E-5</v>
      </c>
      <c r="O523">
        <v>-3.18537404088503E-5</v>
      </c>
      <c r="P523" t="s">
        <v>257</v>
      </c>
      <c r="Q523" t="s">
        <v>252</v>
      </c>
    </row>
    <row r="524" spans="1:17" x14ac:dyDescent="0.35">
      <c r="A524" t="s">
        <v>270</v>
      </c>
      <c r="B524" t="s">
        <v>263</v>
      </c>
      <c r="C524" t="s">
        <v>256</v>
      </c>
      <c r="D524">
        <v>2.0539225003577899</v>
      </c>
      <c r="E524">
        <v>2070</v>
      </c>
      <c r="F524">
        <v>1146892.26283289</v>
      </c>
      <c r="G524">
        <v>668.30736343501303</v>
      </c>
      <c r="H524">
        <v>-48.372777088103597</v>
      </c>
      <c r="I524">
        <v>-2.3314136342806099E-2</v>
      </c>
      <c r="J524">
        <v>0</v>
      </c>
      <c r="K524">
        <v>0</v>
      </c>
      <c r="L524">
        <v>483150.38307091198</v>
      </c>
      <c r="M524">
        <v>367.157047689904</v>
      </c>
      <c r="N524">
        <v>-4.2177263423697799E-5</v>
      </c>
      <c r="O524">
        <v>-3.48853500924702E-5</v>
      </c>
      <c r="P524" t="s">
        <v>257</v>
      </c>
      <c r="Q524" t="s">
        <v>252</v>
      </c>
    </row>
    <row r="525" spans="1:17" x14ac:dyDescent="0.35">
      <c r="A525" t="s">
        <v>270</v>
      </c>
      <c r="B525" t="s">
        <v>263</v>
      </c>
      <c r="C525" t="s">
        <v>256</v>
      </c>
      <c r="D525">
        <v>2.15113208653396</v>
      </c>
      <c r="E525">
        <v>2075</v>
      </c>
      <c r="F525">
        <v>1178058.7343443199</v>
      </c>
      <c r="G525">
        <v>686.10768110236495</v>
      </c>
      <c r="H525">
        <v>-52.309084658211297</v>
      </c>
      <c r="I525">
        <v>-2.5328072602809198E-2</v>
      </c>
      <c r="J525">
        <v>0</v>
      </c>
      <c r="K525">
        <v>0</v>
      </c>
      <c r="L525">
        <v>494379.94213743502</v>
      </c>
      <c r="M525">
        <v>377.12545512547501</v>
      </c>
      <c r="N525">
        <v>-4.4402781570415903E-5</v>
      </c>
      <c r="O525">
        <v>-3.6915594010133699E-5</v>
      </c>
      <c r="P525" t="s">
        <v>257</v>
      </c>
      <c r="Q525" t="s">
        <v>252</v>
      </c>
    </row>
    <row r="526" spans="1:17" x14ac:dyDescent="0.35">
      <c r="A526" t="s">
        <v>270</v>
      </c>
      <c r="B526" t="s">
        <v>263</v>
      </c>
      <c r="C526" t="s">
        <v>256</v>
      </c>
      <c r="D526">
        <v>2.2802661727774698</v>
      </c>
      <c r="E526">
        <v>2080</v>
      </c>
      <c r="F526">
        <v>1206440.6165021199</v>
      </c>
      <c r="G526">
        <v>702.23721834328705</v>
      </c>
      <c r="H526">
        <v>-57.185186492500797</v>
      </c>
      <c r="I526">
        <v>-2.7866639339557301E-2</v>
      </c>
      <c r="J526">
        <v>0</v>
      </c>
      <c r="K526">
        <v>0</v>
      </c>
      <c r="L526">
        <v>506323.77488681499</v>
      </c>
      <c r="M526">
        <v>386.48234902400702</v>
      </c>
      <c r="N526">
        <v>-4.7399918164476101E-5</v>
      </c>
      <c r="O526">
        <v>-3.9682657956096497E-5</v>
      </c>
      <c r="P526" t="s">
        <v>257</v>
      </c>
      <c r="Q526" t="s">
        <v>252</v>
      </c>
    </row>
    <row r="527" spans="1:17" x14ac:dyDescent="0.35">
      <c r="A527" t="s">
        <v>270</v>
      </c>
      <c r="B527" t="s">
        <v>263</v>
      </c>
      <c r="C527" t="s">
        <v>256</v>
      </c>
      <c r="D527">
        <v>2.4085830961071801</v>
      </c>
      <c r="E527">
        <v>2085</v>
      </c>
      <c r="F527">
        <v>1238107.64034698</v>
      </c>
      <c r="G527">
        <v>720.22262987790702</v>
      </c>
      <c r="H527">
        <v>-62.384946709815701</v>
      </c>
      <c r="I527">
        <v>-3.05712556657367E-2</v>
      </c>
      <c r="J527">
        <v>0</v>
      </c>
      <c r="K527">
        <v>0</v>
      </c>
      <c r="L527">
        <v>519754.597641256</v>
      </c>
      <c r="M527">
        <v>396.776015528117</v>
      </c>
      <c r="N527">
        <v>-5.03873368331142E-5</v>
      </c>
      <c r="O527">
        <v>-4.2446952369323798E-5</v>
      </c>
      <c r="P527" t="s">
        <v>257</v>
      </c>
      <c r="Q527" t="s">
        <v>252</v>
      </c>
    </row>
    <row r="528" spans="1:17" x14ac:dyDescent="0.35">
      <c r="A528" t="s">
        <v>270</v>
      </c>
      <c r="B528" t="s">
        <v>263</v>
      </c>
      <c r="C528" t="s">
        <v>256</v>
      </c>
      <c r="D528">
        <v>2.5200464505927802</v>
      </c>
      <c r="E528">
        <v>2090</v>
      </c>
      <c r="F528">
        <v>1267461.5891827799</v>
      </c>
      <c r="G528">
        <v>737.20130444353299</v>
      </c>
      <c r="H528">
        <v>-66.8133670979269</v>
      </c>
      <c r="I528">
        <v>-3.2904870208277599E-2</v>
      </c>
      <c r="J528">
        <v>0</v>
      </c>
      <c r="K528">
        <v>0</v>
      </c>
      <c r="L528">
        <v>531131.19706849603</v>
      </c>
      <c r="M528">
        <v>409.51084509596501</v>
      </c>
      <c r="N528">
        <v>-5.2714313134338097E-5</v>
      </c>
      <c r="O528">
        <v>-4.4634850765918597E-5</v>
      </c>
      <c r="P528" t="s">
        <v>257</v>
      </c>
      <c r="Q528" t="s">
        <v>252</v>
      </c>
    </row>
    <row r="529" spans="1:17" x14ac:dyDescent="0.35">
      <c r="A529" t="s">
        <v>270</v>
      </c>
      <c r="B529" t="s">
        <v>264</v>
      </c>
      <c r="C529" t="s">
        <v>256</v>
      </c>
      <c r="D529">
        <v>0.42862795654826502</v>
      </c>
      <c r="E529">
        <v>2010</v>
      </c>
      <c r="F529">
        <v>119974.64029825</v>
      </c>
      <c r="G529">
        <v>650145.69054129999</v>
      </c>
      <c r="H529">
        <v>-1.4027832154937401</v>
      </c>
      <c r="I529">
        <v>-5.2237879340256903</v>
      </c>
      <c r="J529">
        <v>0</v>
      </c>
      <c r="K529">
        <v>0</v>
      </c>
      <c r="L529">
        <v>41667.332461870203</v>
      </c>
      <c r="M529">
        <v>263150.21343340498</v>
      </c>
      <c r="N529">
        <v>-1.1692331079355599E-5</v>
      </c>
      <c r="O529">
        <v>-8.0347959080932495E-6</v>
      </c>
      <c r="P529" t="s">
        <v>257</v>
      </c>
      <c r="Q529" t="s">
        <v>252</v>
      </c>
    </row>
    <row r="530" spans="1:17" x14ac:dyDescent="0.35">
      <c r="A530" t="s">
        <v>270</v>
      </c>
      <c r="B530" t="s">
        <v>264</v>
      </c>
      <c r="C530" t="s">
        <v>256</v>
      </c>
      <c r="D530">
        <v>0.61285996481710903</v>
      </c>
      <c r="E530">
        <v>2015</v>
      </c>
      <c r="F530">
        <v>126647.263538427</v>
      </c>
      <c r="G530">
        <v>685655.97248859203</v>
      </c>
      <c r="H530">
        <v>-2.0510206822483599</v>
      </c>
      <c r="I530">
        <v>-7.6560722747130798</v>
      </c>
      <c r="J530">
        <v>0</v>
      </c>
      <c r="K530">
        <v>0</v>
      </c>
      <c r="L530">
        <v>45179.330397214901</v>
      </c>
      <c r="M530">
        <v>282319.50100274099</v>
      </c>
      <c r="N530">
        <v>-1.6194749297729899E-5</v>
      </c>
      <c r="O530">
        <v>-1.11660549632862E-5</v>
      </c>
      <c r="P530" t="s">
        <v>257</v>
      </c>
      <c r="Q530" t="s">
        <v>252</v>
      </c>
    </row>
    <row r="531" spans="1:17" x14ac:dyDescent="0.35">
      <c r="A531" t="s">
        <v>270</v>
      </c>
      <c r="B531" t="s">
        <v>264</v>
      </c>
      <c r="C531" t="s">
        <v>256</v>
      </c>
      <c r="D531">
        <v>0.76234411994100504</v>
      </c>
      <c r="E531">
        <v>2020</v>
      </c>
      <c r="F531">
        <v>132750.35595323099</v>
      </c>
      <c r="G531">
        <v>718516.87918415596</v>
      </c>
      <c r="H531">
        <v>-2.6154508520613802</v>
      </c>
      <c r="I531">
        <v>-9.77197704290122</v>
      </c>
      <c r="J531">
        <v>0</v>
      </c>
      <c r="K531">
        <v>0</v>
      </c>
      <c r="L531">
        <v>48245.774203709901</v>
      </c>
      <c r="M531">
        <v>299242.70138855401</v>
      </c>
      <c r="N531">
        <v>-1.97020251530085E-5</v>
      </c>
      <c r="O531">
        <v>-1.3600205264484301E-5</v>
      </c>
      <c r="P531" t="s">
        <v>257</v>
      </c>
      <c r="Q531" t="s">
        <v>252</v>
      </c>
    </row>
    <row r="532" spans="1:17" x14ac:dyDescent="0.35">
      <c r="A532" t="s">
        <v>270</v>
      </c>
      <c r="B532" t="s">
        <v>264</v>
      </c>
      <c r="C532" t="s">
        <v>256</v>
      </c>
      <c r="D532">
        <v>0.91377128405771901</v>
      </c>
      <c r="E532">
        <v>2025</v>
      </c>
      <c r="F532">
        <v>139858.34756679999</v>
      </c>
      <c r="G532">
        <v>757320.38081989705</v>
      </c>
      <c r="H532">
        <v>-3.2417268932029302</v>
      </c>
      <c r="I532">
        <v>-12.1482084872058</v>
      </c>
      <c r="J532">
        <v>0</v>
      </c>
      <c r="K532">
        <v>0</v>
      </c>
      <c r="L532">
        <v>51547.591938992999</v>
      </c>
      <c r="M532">
        <v>317771.91068127</v>
      </c>
      <c r="N532">
        <v>-2.3178644318349299E-5</v>
      </c>
      <c r="O532">
        <v>-1.6041042595544301E-5</v>
      </c>
      <c r="P532" t="s">
        <v>257</v>
      </c>
      <c r="Q532" t="s">
        <v>252</v>
      </c>
    </row>
    <row r="533" spans="1:17" x14ac:dyDescent="0.35">
      <c r="A533" t="s">
        <v>270</v>
      </c>
      <c r="B533" t="s">
        <v>264</v>
      </c>
      <c r="C533" t="s">
        <v>256</v>
      </c>
      <c r="D533">
        <v>0.96559376426806398</v>
      </c>
      <c r="E533">
        <v>2030</v>
      </c>
      <c r="F533">
        <v>147159.675346554</v>
      </c>
      <c r="G533">
        <v>797249.00969159603</v>
      </c>
      <c r="H533">
        <v>-3.5500819397325301</v>
      </c>
      <c r="I533">
        <v>-13.3525381856183</v>
      </c>
      <c r="J533">
        <v>0</v>
      </c>
      <c r="K533">
        <v>0</v>
      </c>
      <c r="L533">
        <v>54808.894104769402</v>
      </c>
      <c r="M533">
        <v>336114.75203318603</v>
      </c>
      <c r="N533">
        <v>-2.41240131263695E-5</v>
      </c>
      <c r="O533">
        <v>-1.6748265627552898E-5</v>
      </c>
      <c r="P533" t="s">
        <v>257</v>
      </c>
      <c r="Q533" t="s">
        <v>252</v>
      </c>
    </row>
    <row r="534" spans="1:17" x14ac:dyDescent="0.35">
      <c r="A534" t="s">
        <v>270</v>
      </c>
      <c r="B534" t="s">
        <v>264</v>
      </c>
      <c r="C534" t="s">
        <v>256</v>
      </c>
      <c r="D534">
        <v>1.08500668135844</v>
      </c>
      <c r="E534">
        <v>2035</v>
      </c>
      <c r="F534">
        <v>152819.064459371</v>
      </c>
      <c r="G534">
        <v>828561.64929259405</v>
      </c>
      <c r="H534">
        <v>-4.1741537029753299</v>
      </c>
      <c r="I534">
        <v>-15.9106080782053</v>
      </c>
      <c r="J534">
        <v>0</v>
      </c>
      <c r="K534">
        <v>0</v>
      </c>
      <c r="L534">
        <v>57387.391757812598</v>
      </c>
      <c r="M534">
        <v>350413.49797684897</v>
      </c>
      <c r="N534">
        <v>-2.73143518954409E-5</v>
      </c>
      <c r="O534">
        <v>-1.9202684666602002E-5</v>
      </c>
      <c r="P534" t="s">
        <v>257</v>
      </c>
      <c r="Q534" t="s">
        <v>252</v>
      </c>
    </row>
    <row r="535" spans="1:17" x14ac:dyDescent="0.35">
      <c r="A535" t="s">
        <v>270</v>
      </c>
      <c r="B535" t="s">
        <v>264</v>
      </c>
      <c r="C535" t="s">
        <v>256</v>
      </c>
      <c r="D535">
        <v>1.2292198413270401</v>
      </c>
      <c r="E535">
        <v>2040</v>
      </c>
      <c r="F535">
        <v>155341.41436679501</v>
      </c>
      <c r="G535">
        <v>843304.567270178</v>
      </c>
      <c r="H535">
        <v>-4.8925427867694697</v>
      </c>
      <c r="I535">
        <v>-18.965667544155298</v>
      </c>
      <c r="J535">
        <v>0</v>
      </c>
      <c r="K535">
        <v>0</v>
      </c>
      <c r="L535">
        <v>59831.491590355603</v>
      </c>
      <c r="M535">
        <v>360256.78023312299</v>
      </c>
      <c r="N535">
        <v>-3.1495418055207703E-5</v>
      </c>
      <c r="O535">
        <v>-2.24897009695419E-5</v>
      </c>
      <c r="P535" t="s">
        <v>257</v>
      </c>
      <c r="Q535" t="s">
        <v>252</v>
      </c>
    </row>
    <row r="536" spans="1:17" x14ac:dyDescent="0.35">
      <c r="A536" t="s">
        <v>270</v>
      </c>
      <c r="B536" t="s">
        <v>264</v>
      </c>
      <c r="C536" t="s">
        <v>256</v>
      </c>
      <c r="D536">
        <v>1.35085724597845</v>
      </c>
      <c r="E536">
        <v>2045</v>
      </c>
      <c r="F536">
        <v>158503.08391423899</v>
      </c>
      <c r="G536">
        <v>861888.92470987001</v>
      </c>
      <c r="H536">
        <v>-5.5427135861606303</v>
      </c>
      <c r="I536">
        <v>-21.765324233954299</v>
      </c>
      <c r="J536">
        <v>0</v>
      </c>
      <c r="K536">
        <v>0</v>
      </c>
      <c r="L536">
        <v>61425.457067027397</v>
      </c>
      <c r="M536">
        <v>369065.86612696998</v>
      </c>
      <c r="N536">
        <v>-3.49691214157045E-5</v>
      </c>
      <c r="O536">
        <v>-2.52530501436493E-5</v>
      </c>
      <c r="P536" t="s">
        <v>257</v>
      </c>
      <c r="Q536" t="s">
        <v>252</v>
      </c>
    </row>
    <row r="537" spans="1:17" x14ac:dyDescent="0.35">
      <c r="A537" t="s">
        <v>270</v>
      </c>
      <c r="B537" t="s">
        <v>264</v>
      </c>
      <c r="C537" t="s">
        <v>256</v>
      </c>
      <c r="D537">
        <v>1.53164784556419</v>
      </c>
      <c r="E537">
        <v>2050</v>
      </c>
      <c r="F537">
        <v>161848.032843461</v>
      </c>
      <c r="G537">
        <v>881738.80614901299</v>
      </c>
      <c r="H537">
        <v>-6.4984264440584196</v>
      </c>
      <c r="I537">
        <v>-25.879902651756399</v>
      </c>
      <c r="J537">
        <v>0</v>
      </c>
      <c r="K537">
        <v>0</v>
      </c>
      <c r="L537">
        <v>63830.328088815397</v>
      </c>
      <c r="M537">
        <v>373243.46587915201</v>
      </c>
      <c r="N537">
        <v>-4.01514082679256E-5</v>
      </c>
      <c r="O537">
        <v>-2.93509852025076E-5</v>
      </c>
      <c r="P537" t="s">
        <v>257</v>
      </c>
      <c r="Q537" t="s">
        <v>252</v>
      </c>
    </row>
    <row r="538" spans="1:17" x14ac:dyDescent="0.35">
      <c r="A538" t="s">
        <v>270</v>
      </c>
      <c r="B538" t="s">
        <v>264</v>
      </c>
      <c r="C538" t="s">
        <v>256</v>
      </c>
      <c r="D538">
        <v>1.64170092024739</v>
      </c>
      <c r="E538">
        <v>2055</v>
      </c>
      <c r="F538">
        <v>165339.63448764299</v>
      </c>
      <c r="G538">
        <v>902563.37582932704</v>
      </c>
      <c r="H538">
        <v>-7.08792107662733</v>
      </c>
      <c r="I538">
        <v>-28.496454230096202</v>
      </c>
      <c r="J538">
        <v>0</v>
      </c>
      <c r="K538">
        <v>0</v>
      </c>
      <c r="L538">
        <v>65344.286023090703</v>
      </c>
      <c r="M538">
        <v>383085.528392084</v>
      </c>
      <c r="N538">
        <v>-4.2868856572663301E-5</v>
      </c>
      <c r="O538">
        <v>-3.1572801415647998E-5</v>
      </c>
      <c r="P538" t="s">
        <v>257</v>
      </c>
      <c r="Q538" t="s">
        <v>252</v>
      </c>
    </row>
    <row r="539" spans="1:17" x14ac:dyDescent="0.35">
      <c r="A539" t="s">
        <v>270</v>
      </c>
      <c r="B539" t="s">
        <v>264</v>
      </c>
      <c r="C539" t="s">
        <v>256</v>
      </c>
      <c r="D539">
        <v>1.79717289473674</v>
      </c>
      <c r="E539">
        <v>2060</v>
      </c>
      <c r="F539">
        <v>169391.21260841101</v>
      </c>
      <c r="G539">
        <v>926571.49796902004</v>
      </c>
      <c r="H539">
        <v>-7.9318273956097096</v>
      </c>
      <c r="I539">
        <v>-32.2131329966289</v>
      </c>
      <c r="J539">
        <v>0</v>
      </c>
      <c r="K539">
        <v>0</v>
      </c>
      <c r="L539">
        <v>67205.987074017496</v>
      </c>
      <c r="M539">
        <v>393487.17067098297</v>
      </c>
      <c r="N539">
        <v>-4.6825495097824398E-5</v>
      </c>
      <c r="O539">
        <v>-3.47659442010011E-5</v>
      </c>
      <c r="P539" t="s">
        <v>257</v>
      </c>
      <c r="Q539" t="s">
        <v>252</v>
      </c>
    </row>
    <row r="540" spans="1:17" x14ac:dyDescent="0.35">
      <c r="A540" t="s">
        <v>270</v>
      </c>
      <c r="B540" t="s">
        <v>264</v>
      </c>
      <c r="C540" t="s">
        <v>256</v>
      </c>
      <c r="D540">
        <v>1.90209664848524</v>
      </c>
      <c r="E540">
        <v>2065</v>
      </c>
      <c r="F540">
        <v>172746.83829335301</v>
      </c>
      <c r="G540">
        <v>946843.21290235198</v>
      </c>
      <c r="H540">
        <v>-8.5364631489248399</v>
      </c>
      <c r="I540">
        <v>-34.938084351690698</v>
      </c>
      <c r="J540">
        <v>0</v>
      </c>
      <c r="K540">
        <v>0</v>
      </c>
      <c r="L540">
        <v>68609.0552463083</v>
      </c>
      <c r="M540">
        <v>402167.96707543998</v>
      </c>
      <c r="N540">
        <v>-4.9416031189111998E-5</v>
      </c>
      <c r="O540">
        <v>-3.6899545643460103E-5</v>
      </c>
      <c r="P540" t="s">
        <v>257</v>
      </c>
      <c r="Q540" t="s">
        <v>252</v>
      </c>
    </row>
    <row r="541" spans="1:17" x14ac:dyDescent="0.35">
      <c r="A541" t="s">
        <v>270</v>
      </c>
      <c r="B541" t="s">
        <v>264</v>
      </c>
      <c r="C541" t="s">
        <v>256</v>
      </c>
      <c r="D541">
        <v>2.0539225003577899</v>
      </c>
      <c r="E541">
        <v>2070</v>
      </c>
      <c r="F541">
        <v>176768.432236013</v>
      </c>
      <c r="G541">
        <v>970792.137960313</v>
      </c>
      <c r="H541">
        <v>-9.4377717857731707</v>
      </c>
      <c r="I541">
        <v>-38.9583194386733</v>
      </c>
      <c r="J541">
        <v>0</v>
      </c>
      <c r="K541">
        <v>0</v>
      </c>
      <c r="L541">
        <v>70338.433120261703</v>
      </c>
      <c r="M541">
        <v>413179.10699833999</v>
      </c>
      <c r="N541">
        <v>-5.33905950649169E-5</v>
      </c>
      <c r="O541">
        <v>-4.0130443907927402E-5</v>
      </c>
      <c r="P541" t="s">
        <v>257</v>
      </c>
      <c r="Q541" t="s">
        <v>252</v>
      </c>
    </row>
    <row r="542" spans="1:17" x14ac:dyDescent="0.35">
      <c r="A542" t="s">
        <v>270</v>
      </c>
      <c r="B542" t="s">
        <v>264</v>
      </c>
      <c r="C542" t="s">
        <v>256</v>
      </c>
      <c r="D542">
        <v>2.15113208653396</v>
      </c>
      <c r="E542">
        <v>2075</v>
      </c>
      <c r="F542">
        <v>181283.65358266601</v>
      </c>
      <c r="G542">
        <v>997461.18844275095</v>
      </c>
      <c r="H542">
        <v>-10.149266816028399</v>
      </c>
      <c r="I542">
        <v>-42.1851459147857</v>
      </c>
      <c r="J542">
        <v>0</v>
      </c>
      <c r="K542">
        <v>0</v>
      </c>
      <c r="L542">
        <v>72423.687622311394</v>
      </c>
      <c r="M542">
        <v>422333.37997024902</v>
      </c>
      <c r="N542">
        <v>-5.5985559731673703E-5</v>
      </c>
      <c r="O542">
        <v>-4.2292518649919298E-5</v>
      </c>
      <c r="P542" t="s">
        <v>257</v>
      </c>
      <c r="Q542" t="s">
        <v>252</v>
      </c>
    </row>
    <row r="543" spans="1:17" x14ac:dyDescent="0.35">
      <c r="A543" t="s">
        <v>270</v>
      </c>
      <c r="B543" t="s">
        <v>264</v>
      </c>
      <c r="C543" t="s">
        <v>256</v>
      </c>
      <c r="D543">
        <v>2.2802661727774698</v>
      </c>
      <c r="E543">
        <v>2080</v>
      </c>
      <c r="F543">
        <v>185371.62290018701</v>
      </c>
      <c r="G543">
        <v>1021771.23082028</v>
      </c>
      <c r="H543">
        <v>-11.032373582219099</v>
      </c>
      <c r="I543">
        <v>-46.180679549621203</v>
      </c>
      <c r="J543">
        <v>0</v>
      </c>
      <c r="K543">
        <v>0</v>
      </c>
      <c r="L543">
        <v>74201.992619258104</v>
      </c>
      <c r="M543">
        <v>432508.26461658097</v>
      </c>
      <c r="N543">
        <v>-5.9514899905470102E-5</v>
      </c>
      <c r="O543">
        <v>-4.5196691937144502E-5</v>
      </c>
      <c r="P543" t="s">
        <v>257</v>
      </c>
      <c r="Q543" t="s">
        <v>252</v>
      </c>
    </row>
    <row r="544" spans="1:17" x14ac:dyDescent="0.35">
      <c r="A544" t="s">
        <v>270</v>
      </c>
      <c r="B544" t="s">
        <v>264</v>
      </c>
      <c r="C544" t="s">
        <v>256</v>
      </c>
      <c r="D544">
        <v>2.4085830961071801</v>
      </c>
      <c r="E544">
        <v>2085</v>
      </c>
      <c r="F544">
        <v>189964.37170447101</v>
      </c>
      <c r="G544">
        <v>1048863.4912723899</v>
      </c>
      <c r="H544">
        <v>-11.973243783784101</v>
      </c>
      <c r="I544">
        <v>-50.4422741816973</v>
      </c>
      <c r="J544">
        <v>0</v>
      </c>
      <c r="K544">
        <v>0</v>
      </c>
      <c r="L544">
        <v>75842.438381001106</v>
      </c>
      <c r="M544">
        <v>444308.93527578301</v>
      </c>
      <c r="N544">
        <v>-6.3028891556628295E-5</v>
      </c>
      <c r="O544">
        <v>-4.80923157316736E-5</v>
      </c>
      <c r="P544" t="s">
        <v>257</v>
      </c>
      <c r="Q544" t="s">
        <v>252</v>
      </c>
    </row>
    <row r="545" spans="1:17" x14ac:dyDescent="0.35">
      <c r="A545" t="s">
        <v>270</v>
      </c>
      <c r="B545" t="s">
        <v>264</v>
      </c>
      <c r="C545" t="s">
        <v>256</v>
      </c>
      <c r="D545">
        <v>2.5200464505927802</v>
      </c>
      <c r="E545">
        <v>2090</v>
      </c>
      <c r="F545">
        <v>194413.75640294701</v>
      </c>
      <c r="G545">
        <v>1073785.03408428</v>
      </c>
      <c r="H545">
        <v>-12.799298048509</v>
      </c>
      <c r="I545">
        <v>-54.046973919626197</v>
      </c>
      <c r="J545">
        <v>0</v>
      </c>
      <c r="K545">
        <v>0</v>
      </c>
      <c r="L545">
        <v>77819.144634105702</v>
      </c>
      <c r="M545">
        <v>453721.56327948702</v>
      </c>
      <c r="N545">
        <v>-6.5835351804945401E-5</v>
      </c>
      <c r="O545">
        <v>-5.0333141368204497E-5</v>
      </c>
      <c r="P545" t="s">
        <v>257</v>
      </c>
      <c r="Q545" t="s">
        <v>252</v>
      </c>
    </row>
    <row r="546" spans="1:17" x14ac:dyDescent="0.35">
      <c r="A546" t="s">
        <v>270</v>
      </c>
      <c r="B546" t="s">
        <v>265</v>
      </c>
      <c r="C546" t="s">
        <v>256</v>
      </c>
      <c r="D546">
        <v>0.42862795654826502</v>
      </c>
      <c r="E546">
        <v>2010</v>
      </c>
      <c r="F546">
        <v>547497.83323519002</v>
      </c>
      <c r="G546">
        <v>222622.49760436101</v>
      </c>
      <c r="H546">
        <v>-4.74158900642266</v>
      </c>
      <c r="I546">
        <v>-1.8849821430967799</v>
      </c>
      <c r="J546">
        <v>0</v>
      </c>
      <c r="K546">
        <v>0</v>
      </c>
      <c r="L546">
        <v>213368.014369198</v>
      </c>
      <c r="M546">
        <v>91449.531526077</v>
      </c>
      <c r="N546">
        <v>-8.6604708157553603E-6</v>
      </c>
      <c r="O546">
        <v>-8.4671682484073297E-6</v>
      </c>
      <c r="P546" t="s">
        <v>257</v>
      </c>
      <c r="Q546" t="s">
        <v>252</v>
      </c>
    </row>
    <row r="547" spans="1:17" x14ac:dyDescent="0.35">
      <c r="A547" t="s">
        <v>270</v>
      </c>
      <c r="B547" t="s">
        <v>265</v>
      </c>
      <c r="C547" t="s">
        <v>256</v>
      </c>
      <c r="D547">
        <v>0.61285996481710903</v>
      </c>
      <c r="E547">
        <v>2015</v>
      </c>
      <c r="F547">
        <v>577546.91462122102</v>
      </c>
      <c r="G547">
        <v>234756.32140579799</v>
      </c>
      <c r="H547">
        <v>-6.9437373823277699</v>
      </c>
      <c r="I547">
        <v>-2.7633555746336702</v>
      </c>
      <c r="J547">
        <v>0</v>
      </c>
      <c r="K547">
        <v>0</v>
      </c>
      <c r="L547">
        <v>229618.97684356401</v>
      </c>
      <c r="M547">
        <v>97879.854556392194</v>
      </c>
      <c r="N547">
        <v>-1.2022810972649301E-5</v>
      </c>
      <c r="O547">
        <v>-1.17711657691933E-5</v>
      </c>
      <c r="P547" t="s">
        <v>257</v>
      </c>
      <c r="Q547" t="s">
        <v>252</v>
      </c>
    </row>
    <row r="548" spans="1:17" x14ac:dyDescent="0.35">
      <c r="A548" t="s">
        <v>270</v>
      </c>
      <c r="B548" t="s">
        <v>265</v>
      </c>
      <c r="C548" t="s">
        <v>256</v>
      </c>
      <c r="D548">
        <v>0.76234411994100504</v>
      </c>
      <c r="E548">
        <v>2020</v>
      </c>
      <c r="F548">
        <v>605164.64783966902</v>
      </c>
      <c r="G548">
        <v>246102.58729771801</v>
      </c>
      <c r="H548">
        <v>-8.8556949095457096</v>
      </c>
      <c r="I548">
        <v>-3.53173298541688</v>
      </c>
      <c r="J548">
        <v>0</v>
      </c>
      <c r="K548">
        <v>0</v>
      </c>
      <c r="L548">
        <v>243906.60690989901</v>
      </c>
      <c r="M548">
        <v>103581.86868236501</v>
      </c>
      <c r="N548">
        <v>-1.46335298024413E-5</v>
      </c>
      <c r="O548">
        <v>-1.43506536204938E-5</v>
      </c>
      <c r="P548" t="s">
        <v>257</v>
      </c>
      <c r="Q548" t="s">
        <v>252</v>
      </c>
    </row>
    <row r="549" spans="1:17" x14ac:dyDescent="0.35">
      <c r="A549" t="s">
        <v>270</v>
      </c>
      <c r="B549" t="s">
        <v>265</v>
      </c>
      <c r="C549" t="s">
        <v>256</v>
      </c>
      <c r="D549">
        <v>0.91377128405771901</v>
      </c>
      <c r="E549">
        <v>2025</v>
      </c>
      <c r="F549">
        <v>637672.83097976702</v>
      </c>
      <c r="G549">
        <v>259505.89740692999</v>
      </c>
      <c r="H549">
        <v>-10.994991278826999</v>
      </c>
      <c r="I549">
        <v>-4.3949441015817401</v>
      </c>
      <c r="J549">
        <v>0</v>
      </c>
      <c r="K549">
        <v>0</v>
      </c>
      <c r="L549">
        <v>259454.600699745</v>
      </c>
      <c r="M549">
        <v>109864.901920517</v>
      </c>
      <c r="N549">
        <v>-1.7242370608660699E-5</v>
      </c>
      <c r="O549">
        <v>-1.6935815892808199E-5</v>
      </c>
      <c r="P549" t="s">
        <v>257</v>
      </c>
      <c r="Q549" t="s">
        <v>252</v>
      </c>
    </row>
    <row r="550" spans="1:17" x14ac:dyDescent="0.35">
      <c r="A550" t="s">
        <v>270</v>
      </c>
      <c r="B550" t="s">
        <v>265</v>
      </c>
      <c r="C550" t="s">
        <v>256</v>
      </c>
      <c r="D550">
        <v>0.96559376426806398</v>
      </c>
      <c r="E550">
        <v>2030</v>
      </c>
      <c r="F550">
        <v>671108.81398922799</v>
      </c>
      <c r="G550">
        <v>273299.87104892201</v>
      </c>
      <c r="H550">
        <v>-12.0682656930252</v>
      </c>
      <c r="I550">
        <v>-4.8343544323256902</v>
      </c>
      <c r="J550">
        <v>0</v>
      </c>
      <c r="K550">
        <v>0</v>
      </c>
      <c r="L550">
        <v>274824.36387843301</v>
      </c>
      <c r="M550">
        <v>116099.282259523</v>
      </c>
      <c r="N550">
        <v>-1.7982576657410501E-5</v>
      </c>
      <c r="O550">
        <v>-1.7688828076542799E-5</v>
      </c>
      <c r="P550" t="s">
        <v>257</v>
      </c>
      <c r="Q550" t="s">
        <v>252</v>
      </c>
    </row>
    <row r="551" spans="1:17" x14ac:dyDescent="0.35">
      <c r="A551" t="s">
        <v>270</v>
      </c>
      <c r="B551" t="s">
        <v>265</v>
      </c>
      <c r="C551" t="s">
        <v>256</v>
      </c>
      <c r="D551">
        <v>1.08500668135844</v>
      </c>
      <c r="E551">
        <v>2035</v>
      </c>
      <c r="F551">
        <v>697278.80490291503</v>
      </c>
      <c r="G551">
        <v>284101.90884905</v>
      </c>
      <c r="H551">
        <v>-14.3272249270941</v>
      </c>
      <c r="I551">
        <v>-5.7575368540865197</v>
      </c>
      <c r="J551">
        <v>0</v>
      </c>
      <c r="K551">
        <v>0</v>
      </c>
      <c r="L551">
        <v>286856.50545777602</v>
      </c>
      <c r="M551">
        <v>120944.384276886</v>
      </c>
      <c r="N551">
        <v>-2.0547340355611399E-5</v>
      </c>
      <c r="O551">
        <v>-2.02657450539892E-5</v>
      </c>
      <c r="P551" t="s">
        <v>257</v>
      </c>
      <c r="Q551" t="s">
        <v>252</v>
      </c>
    </row>
    <row r="552" spans="1:17" x14ac:dyDescent="0.35">
      <c r="A552" t="s">
        <v>270</v>
      </c>
      <c r="B552" t="s">
        <v>265</v>
      </c>
      <c r="C552" t="s">
        <v>256</v>
      </c>
      <c r="D552">
        <v>1.2292198413270401</v>
      </c>
      <c r="E552">
        <v>2040</v>
      </c>
      <c r="F552">
        <v>709458.53342250304</v>
      </c>
      <c r="G552">
        <v>289187.44821447</v>
      </c>
      <c r="H552">
        <v>-17.001568978786999</v>
      </c>
      <c r="I552">
        <v>-6.8566413521377196</v>
      </c>
      <c r="J552">
        <v>0</v>
      </c>
      <c r="K552">
        <v>0</v>
      </c>
      <c r="L552">
        <v>293856.45643542102</v>
      </c>
      <c r="M552">
        <v>126231.815388057</v>
      </c>
      <c r="N552">
        <v>-2.3964147554571802E-5</v>
      </c>
      <c r="O552">
        <v>-2.3710024050050198E-5</v>
      </c>
      <c r="P552" t="s">
        <v>257</v>
      </c>
      <c r="Q552" t="s">
        <v>252</v>
      </c>
    </row>
    <row r="553" spans="1:17" x14ac:dyDescent="0.35">
      <c r="A553" t="s">
        <v>270</v>
      </c>
      <c r="B553" t="s">
        <v>265</v>
      </c>
      <c r="C553" t="s">
        <v>256</v>
      </c>
      <c r="D553">
        <v>1.35085724597845</v>
      </c>
      <c r="E553">
        <v>2045</v>
      </c>
      <c r="F553">
        <v>724812.55850508797</v>
      </c>
      <c r="G553">
        <v>295579.450119021</v>
      </c>
      <c r="H553">
        <v>-19.4438793364811</v>
      </c>
      <c r="I553">
        <v>-7.8641584836338003</v>
      </c>
      <c r="J553">
        <v>0</v>
      </c>
      <c r="K553">
        <v>0</v>
      </c>
      <c r="L553">
        <v>301188.978074844</v>
      </c>
      <c r="M553">
        <v>129302.34511915399</v>
      </c>
      <c r="N553">
        <v>-2.68260795268003E-5</v>
      </c>
      <c r="O553">
        <v>-2.66059040317828E-5</v>
      </c>
      <c r="P553" t="s">
        <v>257</v>
      </c>
      <c r="Q553" t="s">
        <v>252</v>
      </c>
    </row>
    <row r="554" spans="1:17" x14ac:dyDescent="0.35">
      <c r="A554" t="s">
        <v>270</v>
      </c>
      <c r="B554" t="s">
        <v>265</v>
      </c>
      <c r="C554" t="s">
        <v>256</v>
      </c>
      <c r="D554">
        <v>1.53164784556419</v>
      </c>
      <c r="E554">
        <v>2050</v>
      </c>
      <c r="F554">
        <v>741180.24536579696</v>
      </c>
      <c r="G554">
        <v>302406.593626677</v>
      </c>
      <c r="H554">
        <v>-23.033254774447499</v>
      </c>
      <c r="I554">
        <v>-9.3450743213672798</v>
      </c>
      <c r="J554">
        <v>0</v>
      </c>
      <c r="K554">
        <v>0</v>
      </c>
      <c r="L554">
        <v>305469.94589610398</v>
      </c>
      <c r="M554">
        <v>131603.84807186399</v>
      </c>
      <c r="N554">
        <v>-3.1076455313619299E-5</v>
      </c>
      <c r="O554">
        <v>-3.0902349744740801E-5</v>
      </c>
      <c r="P554" t="s">
        <v>257</v>
      </c>
      <c r="Q554" t="s">
        <v>252</v>
      </c>
    </row>
    <row r="555" spans="1:17" x14ac:dyDescent="0.35">
      <c r="A555" t="s">
        <v>270</v>
      </c>
      <c r="B555" t="s">
        <v>265</v>
      </c>
      <c r="C555" t="s">
        <v>256</v>
      </c>
      <c r="D555">
        <v>1.64170092024739</v>
      </c>
      <c r="E555">
        <v>2055</v>
      </c>
      <c r="F555">
        <v>758336.03192110301</v>
      </c>
      <c r="G555">
        <v>309566.978395866</v>
      </c>
      <c r="H555">
        <v>-25.296476157649899</v>
      </c>
      <c r="I555">
        <v>-10.287899149073599</v>
      </c>
      <c r="J555">
        <v>0</v>
      </c>
      <c r="K555">
        <v>0</v>
      </c>
      <c r="L555">
        <v>313506.84813554899</v>
      </c>
      <c r="M555">
        <v>134922.96627962499</v>
      </c>
      <c r="N555">
        <v>-3.3357871830995498E-5</v>
      </c>
      <c r="O555">
        <v>-3.3233193031065902E-5</v>
      </c>
      <c r="P555" t="s">
        <v>257</v>
      </c>
      <c r="Q555" t="s">
        <v>252</v>
      </c>
    </row>
    <row r="556" spans="1:17" x14ac:dyDescent="0.35">
      <c r="A556" t="s">
        <v>270</v>
      </c>
      <c r="B556" t="s">
        <v>265</v>
      </c>
      <c r="C556" t="s">
        <v>256</v>
      </c>
      <c r="D556">
        <v>1.79717289473674</v>
      </c>
      <c r="E556">
        <v>2060</v>
      </c>
      <c r="F556">
        <v>778152.96532577497</v>
      </c>
      <c r="G556">
        <v>317809.74525165599</v>
      </c>
      <c r="H556">
        <v>-28.518305179815101</v>
      </c>
      <c r="I556">
        <v>-11.6266552124236</v>
      </c>
      <c r="J556">
        <v>0</v>
      </c>
      <c r="K556">
        <v>0</v>
      </c>
      <c r="L556">
        <v>322154.072069588</v>
      </c>
      <c r="M556">
        <v>138539.08567541299</v>
      </c>
      <c r="N556">
        <v>-3.6648713621332598E-5</v>
      </c>
      <c r="O556">
        <v>-3.6583696334475397E-5</v>
      </c>
      <c r="P556" t="s">
        <v>257</v>
      </c>
      <c r="Q556" t="s">
        <v>252</v>
      </c>
    </row>
    <row r="557" spans="1:17" x14ac:dyDescent="0.35">
      <c r="A557" t="s">
        <v>270</v>
      </c>
      <c r="B557" t="s">
        <v>265</v>
      </c>
      <c r="C557" t="s">
        <v>256</v>
      </c>
      <c r="D557">
        <v>1.90209664848524</v>
      </c>
      <c r="E557">
        <v>2065</v>
      </c>
      <c r="F557">
        <v>794831.25237483403</v>
      </c>
      <c r="G557">
        <v>324758.79882087198</v>
      </c>
      <c r="H557">
        <v>-30.8674811222062</v>
      </c>
      <c r="I557">
        <v>-12.607066378409399</v>
      </c>
      <c r="J557">
        <v>0</v>
      </c>
      <c r="K557">
        <v>0</v>
      </c>
      <c r="L557">
        <v>329129.89634392899</v>
      </c>
      <c r="M557">
        <v>141647.125977819</v>
      </c>
      <c r="N557">
        <v>-3.8835263497728401E-5</v>
      </c>
      <c r="O557">
        <v>-3.88197838647726E-5</v>
      </c>
      <c r="P557" t="s">
        <v>257</v>
      </c>
      <c r="Q557" t="s">
        <v>252</v>
      </c>
    </row>
    <row r="558" spans="1:17" x14ac:dyDescent="0.35">
      <c r="A558" t="s">
        <v>270</v>
      </c>
      <c r="B558" t="s">
        <v>265</v>
      </c>
      <c r="C558" t="s">
        <v>256</v>
      </c>
      <c r="D558">
        <v>2.0539225003577899</v>
      </c>
      <c r="E558">
        <v>2070</v>
      </c>
      <c r="F558">
        <v>814602.69883536198</v>
      </c>
      <c r="G558">
        <v>332957.87136096298</v>
      </c>
      <c r="H558">
        <v>-34.341354613143601</v>
      </c>
      <c r="I558">
        <v>-14.0547366113028</v>
      </c>
      <c r="J558">
        <v>0</v>
      </c>
      <c r="K558">
        <v>0</v>
      </c>
      <c r="L558">
        <v>338047.20658291201</v>
      </c>
      <c r="M558">
        <v>145470.33353568899</v>
      </c>
      <c r="N558">
        <v>-4.2157182467283101E-5</v>
      </c>
      <c r="O558">
        <v>-4.2211756562036401E-5</v>
      </c>
      <c r="P558" t="s">
        <v>257</v>
      </c>
      <c r="Q558" t="s">
        <v>252</v>
      </c>
    </row>
    <row r="559" spans="1:17" x14ac:dyDescent="0.35">
      <c r="A559" t="s">
        <v>270</v>
      </c>
      <c r="B559" t="s">
        <v>265</v>
      </c>
      <c r="C559" t="s">
        <v>256</v>
      </c>
      <c r="D559">
        <v>2.15113208653396</v>
      </c>
      <c r="E559">
        <v>2075</v>
      </c>
      <c r="F559">
        <v>836664.400827882</v>
      </c>
      <c r="G559">
        <v>342080.44119753601</v>
      </c>
      <c r="H559">
        <v>-37.117923175400698</v>
      </c>
      <c r="I559">
        <v>-15.2164895554134</v>
      </c>
      <c r="J559">
        <v>0</v>
      </c>
      <c r="K559">
        <v>0</v>
      </c>
      <c r="L559">
        <v>345726.908220855</v>
      </c>
      <c r="M559">
        <v>149030.15937170599</v>
      </c>
      <c r="N559">
        <v>-4.4364171749954303E-5</v>
      </c>
      <c r="O559">
        <v>-4.4482196942170402E-5</v>
      </c>
      <c r="P559" t="s">
        <v>257</v>
      </c>
      <c r="Q559" t="s">
        <v>252</v>
      </c>
    </row>
    <row r="560" spans="1:17" x14ac:dyDescent="0.35">
      <c r="A560" t="s">
        <v>270</v>
      </c>
      <c r="B560" t="s">
        <v>265</v>
      </c>
      <c r="C560" t="s">
        <v>256</v>
      </c>
      <c r="D560">
        <v>2.2802661727774698</v>
      </c>
      <c r="E560">
        <v>2080</v>
      </c>
      <c r="F560">
        <v>856755.262729418</v>
      </c>
      <c r="G560">
        <v>350387.59099104902</v>
      </c>
      <c r="H560">
        <v>-40.557634074534398</v>
      </c>
      <c r="I560">
        <v>-16.655419057305899</v>
      </c>
      <c r="J560">
        <v>0</v>
      </c>
      <c r="K560">
        <v>0</v>
      </c>
      <c r="L560">
        <v>354132.17007621197</v>
      </c>
      <c r="M560">
        <v>152578.08715962601</v>
      </c>
      <c r="N560">
        <v>-4.7338645980799098E-5</v>
      </c>
      <c r="O560">
        <v>-4.7534272004887902E-5</v>
      </c>
      <c r="P560" t="s">
        <v>257</v>
      </c>
      <c r="Q560" t="s">
        <v>252</v>
      </c>
    </row>
    <row r="561" spans="1:17" x14ac:dyDescent="0.35">
      <c r="A561" t="s">
        <v>270</v>
      </c>
      <c r="B561" t="s">
        <v>265</v>
      </c>
      <c r="C561" t="s">
        <v>256</v>
      </c>
      <c r="D561">
        <v>2.4085830961071801</v>
      </c>
      <c r="E561">
        <v>2085</v>
      </c>
      <c r="F561">
        <v>879186.11178395001</v>
      </c>
      <c r="G561">
        <v>359641.751192911</v>
      </c>
      <c r="H561">
        <v>-44.2258821350351</v>
      </c>
      <c r="I561">
        <v>-18.189635830446299</v>
      </c>
      <c r="J561">
        <v>0</v>
      </c>
      <c r="K561">
        <v>0</v>
      </c>
      <c r="L561">
        <v>364005.398173936</v>
      </c>
      <c r="M561">
        <v>156145.97548284801</v>
      </c>
      <c r="N561">
        <v>-5.0303208322179503E-5</v>
      </c>
      <c r="O561">
        <v>-5.0577097264464902E-5</v>
      </c>
      <c r="P561" t="s">
        <v>257</v>
      </c>
      <c r="Q561" t="s">
        <v>252</v>
      </c>
    </row>
    <row r="562" spans="1:17" x14ac:dyDescent="0.35">
      <c r="A562" t="s">
        <v>270</v>
      </c>
      <c r="B562" t="s">
        <v>265</v>
      </c>
      <c r="C562" t="s">
        <v>256</v>
      </c>
      <c r="D562">
        <v>2.5200464505927802</v>
      </c>
      <c r="E562">
        <v>2090</v>
      </c>
      <c r="F562">
        <v>900020.09975873702</v>
      </c>
      <c r="G562">
        <v>368178.69072848698</v>
      </c>
      <c r="H562">
        <v>-47.356643432906303</v>
      </c>
      <c r="I562">
        <v>-19.4896285352288</v>
      </c>
      <c r="J562">
        <v>0</v>
      </c>
      <c r="K562">
        <v>0</v>
      </c>
      <c r="L562">
        <v>372106.482926736</v>
      </c>
      <c r="M562">
        <v>159434.22498685599</v>
      </c>
      <c r="N562">
        <v>-5.2617317597241401E-5</v>
      </c>
      <c r="O562">
        <v>-5.2935243201246103E-5</v>
      </c>
      <c r="P562" t="s">
        <v>257</v>
      </c>
      <c r="Q562" t="s">
        <v>252</v>
      </c>
    </row>
    <row r="563" spans="1:17" x14ac:dyDescent="0.35">
      <c r="A563" t="s">
        <v>270</v>
      </c>
      <c r="B563" t="s">
        <v>266</v>
      </c>
      <c r="C563" t="s">
        <v>256</v>
      </c>
      <c r="D563">
        <v>0.42862795654826502</v>
      </c>
      <c r="E563">
        <v>2010</v>
      </c>
      <c r="F563">
        <v>650145.69054129999</v>
      </c>
      <c r="G563">
        <v>119974.64029825</v>
      </c>
      <c r="H563">
        <v>-5.2237879340256903</v>
      </c>
      <c r="I563">
        <v>-1.4027832154937401</v>
      </c>
      <c r="J563">
        <v>0</v>
      </c>
      <c r="K563">
        <v>0</v>
      </c>
      <c r="L563">
        <v>263150.21343340498</v>
      </c>
      <c r="M563">
        <v>41667.332461870203</v>
      </c>
      <c r="N563">
        <v>-8.0347959080932495E-6</v>
      </c>
      <c r="O563">
        <v>-1.1692331079355599E-5</v>
      </c>
      <c r="P563" t="s">
        <v>257</v>
      </c>
      <c r="Q563" t="s">
        <v>252</v>
      </c>
    </row>
    <row r="564" spans="1:17" x14ac:dyDescent="0.35">
      <c r="A564" t="s">
        <v>270</v>
      </c>
      <c r="B564" t="s">
        <v>266</v>
      </c>
      <c r="C564" t="s">
        <v>256</v>
      </c>
      <c r="D564">
        <v>0.61285996481710903</v>
      </c>
      <c r="E564">
        <v>2015</v>
      </c>
      <c r="F564">
        <v>685655.97248859203</v>
      </c>
      <c r="G564">
        <v>126647.263538427</v>
      </c>
      <c r="H564">
        <v>-7.6560722747130798</v>
      </c>
      <c r="I564">
        <v>-2.0510206822483599</v>
      </c>
      <c r="J564">
        <v>0</v>
      </c>
      <c r="K564">
        <v>0</v>
      </c>
      <c r="L564">
        <v>282319.50100274099</v>
      </c>
      <c r="M564">
        <v>45179.330397214901</v>
      </c>
      <c r="N564">
        <v>-1.11660549632862E-5</v>
      </c>
      <c r="O564">
        <v>-1.6194749297729899E-5</v>
      </c>
      <c r="P564" t="s">
        <v>257</v>
      </c>
      <c r="Q564" t="s">
        <v>252</v>
      </c>
    </row>
    <row r="565" spans="1:17" x14ac:dyDescent="0.35">
      <c r="A565" t="s">
        <v>270</v>
      </c>
      <c r="B565" t="s">
        <v>266</v>
      </c>
      <c r="C565" t="s">
        <v>256</v>
      </c>
      <c r="D565">
        <v>0.76234411994100504</v>
      </c>
      <c r="E565">
        <v>2020</v>
      </c>
      <c r="F565">
        <v>718516.87918415596</v>
      </c>
      <c r="G565">
        <v>132750.35595323099</v>
      </c>
      <c r="H565">
        <v>-9.77197704290122</v>
      </c>
      <c r="I565">
        <v>-2.6154508520613802</v>
      </c>
      <c r="J565">
        <v>0</v>
      </c>
      <c r="K565">
        <v>0</v>
      </c>
      <c r="L565">
        <v>299242.70138855401</v>
      </c>
      <c r="M565">
        <v>48245.774203709901</v>
      </c>
      <c r="N565">
        <v>-1.3600205264484301E-5</v>
      </c>
      <c r="O565">
        <v>-1.97020251530085E-5</v>
      </c>
      <c r="P565" t="s">
        <v>257</v>
      </c>
      <c r="Q565" t="s">
        <v>252</v>
      </c>
    </row>
    <row r="566" spans="1:17" x14ac:dyDescent="0.35">
      <c r="A566" t="s">
        <v>270</v>
      </c>
      <c r="B566" t="s">
        <v>266</v>
      </c>
      <c r="C566" t="s">
        <v>256</v>
      </c>
      <c r="D566">
        <v>0.91377128405771901</v>
      </c>
      <c r="E566">
        <v>2025</v>
      </c>
      <c r="F566">
        <v>757320.38081989705</v>
      </c>
      <c r="G566">
        <v>139858.34756679999</v>
      </c>
      <c r="H566">
        <v>-12.1482084872058</v>
      </c>
      <c r="I566">
        <v>-3.2417268932029302</v>
      </c>
      <c r="J566">
        <v>0</v>
      </c>
      <c r="K566">
        <v>0</v>
      </c>
      <c r="L566">
        <v>317771.91068127</v>
      </c>
      <c r="M566">
        <v>51547.591938992999</v>
      </c>
      <c r="N566">
        <v>-1.6041042595544301E-5</v>
      </c>
      <c r="O566">
        <v>-2.3178644318349299E-5</v>
      </c>
      <c r="P566" t="s">
        <v>257</v>
      </c>
      <c r="Q566" t="s">
        <v>252</v>
      </c>
    </row>
    <row r="567" spans="1:17" x14ac:dyDescent="0.35">
      <c r="A567" t="s">
        <v>270</v>
      </c>
      <c r="B567" t="s">
        <v>266</v>
      </c>
      <c r="C567" t="s">
        <v>256</v>
      </c>
      <c r="D567">
        <v>0.96559376426806398</v>
      </c>
      <c r="E567">
        <v>2030</v>
      </c>
      <c r="F567">
        <v>797249.00969159603</v>
      </c>
      <c r="G567">
        <v>147159.675346554</v>
      </c>
      <c r="H567">
        <v>-13.3525381856183</v>
      </c>
      <c r="I567">
        <v>-3.5500819397325301</v>
      </c>
      <c r="J567">
        <v>0</v>
      </c>
      <c r="K567">
        <v>0</v>
      </c>
      <c r="L567">
        <v>336114.75203318603</v>
      </c>
      <c r="M567">
        <v>54808.894104769402</v>
      </c>
      <c r="N567">
        <v>-1.6748265627552898E-5</v>
      </c>
      <c r="O567">
        <v>-2.41240131263695E-5</v>
      </c>
      <c r="P567" t="s">
        <v>257</v>
      </c>
      <c r="Q567" t="s">
        <v>252</v>
      </c>
    </row>
    <row r="568" spans="1:17" x14ac:dyDescent="0.35">
      <c r="A568" t="s">
        <v>270</v>
      </c>
      <c r="B568" t="s">
        <v>266</v>
      </c>
      <c r="C568" t="s">
        <v>256</v>
      </c>
      <c r="D568">
        <v>1.08500668135844</v>
      </c>
      <c r="E568">
        <v>2035</v>
      </c>
      <c r="F568">
        <v>828561.64929259405</v>
      </c>
      <c r="G568">
        <v>152819.064459371</v>
      </c>
      <c r="H568">
        <v>-15.9106080782053</v>
      </c>
      <c r="I568">
        <v>-4.1741537029753299</v>
      </c>
      <c r="J568">
        <v>0</v>
      </c>
      <c r="K568">
        <v>0</v>
      </c>
      <c r="L568">
        <v>350413.49797684897</v>
      </c>
      <c r="M568">
        <v>57387.391757812598</v>
      </c>
      <c r="N568">
        <v>-1.9202684666602002E-5</v>
      </c>
      <c r="O568">
        <v>-2.73143518954409E-5</v>
      </c>
      <c r="P568" t="s">
        <v>257</v>
      </c>
      <c r="Q568" t="s">
        <v>252</v>
      </c>
    </row>
    <row r="569" spans="1:17" x14ac:dyDescent="0.35">
      <c r="A569" t="s">
        <v>270</v>
      </c>
      <c r="B569" t="s">
        <v>266</v>
      </c>
      <c r="C569" t="s">
        <v>256</v>
      </c>
      <c r="D569">
        <v>1.2292198413270401</v>
      </c>
      <c r="E569">
        <v>2040</v>
      </c>
      <c r="F569">
        <v>843304.567270178</v>
      </c>
      <c r="G569">
        <v>155341.41436679501</v>
      </c>
      <c r="H569">
        <v>-18.965667544155298</v>
      </c>
      <c r="I569">
        <v>-4.8925427867694697</v>
      </c>
      <c r="J569">
        <v>0</v>
      </c>
      <c r="K569">
        <v>0</v>
      </c>
      <c r="L569">
        <v>360256.78023312299</v>
      </c>
      <c r="M569">
        <v>59831.491590355603</v>
      </c>
      <c r="N569">
        <v>-2.24897009695419E-5</v>
      </c>
      <c r="O569">
        <v>-3.1495418055207703E-5</v>
      </c>
      <c r="P569" t="s">
        <v>257</v>
      </c>
      <c r="Q569" t="s">
        <v>252</v>
      </c>
    </row>
    <row r="570" spans="1:17" x14ac:dyDescent="0.35">
      <c r="A570" t="s">
        <v>270</v>
      </c>
      <c r="B570" t="s">
        <v>266</v>
      </c>
      <c r="C570" t="s">
        <v>256</v>
      </c>
      <c r="D570">
        <v>1.35085724597845</v>
      </c>
      <c r="E570">
        <v>2045</v>
      </c>
      <c r="F570">
        <v>861888.92470987001</v>
      </c>
      <c r="G570">
        <v>158503.08391423899</v>
      </c>
      <c r="H570">
        <v>-21.765324233954299</v>
      </c>
      <c r="I570">
        <v>-5.5427135861606303</v>
      </c>
      <c r="J570">
        <v>0</v>
      </c>
      <c r="K570">
        <v>0</v>
      </c>
      <c r="L570">
        <v>369065.86612696998</v>
      </c>
      <c r="M570">
        <v>61425.457067027397</v>
      </c>
      <c r="N570">
        <v>-2.52530501436493E-5</v>
      </c>
      <c r="O570">
        <v>-3.49691214157045E-5</v>
      </c>
      <c r="P570" t="s">
        <v>257</v>
      </c>
      <c r="Q570" t="s">
        <v>252</v>
      </c>
    </row>
    <row r="571" spans="1:17" x14ac:dyDescent="0.35">
      <c r="A571" t="s">
        <v>270</v>
      </c>
      <c r="B571" t="s">
        <v>266</v>
      </c>
      <c r="C571" t="s">
        <v>256</v>
      </c>
      <c r="D571">
        <v>1.53164784556419</v>
      </c>
      <c r="E571">
        <v>2050</v>
      </c>
      <c r="F571">
        <v>881738.80614901299</v>
      </c>
      <c r="G571">
        <v>161848.032843461</v>
      </c>
      <c r="H571">
        <v>-25.879902651756399</v>
      </c>
      <c r="I571">
        <v>-6.4984264440584196</v>
      </c>
      <c r="J571">
        <v>0</v>
      </c>
      <c r="K571">
        <v>0</v>
      </c>
      <c r="L571">
        <v>373243.46587915201</v>
      </c>
      <c r="M571">
        <v>63830.328088815397</v>
      </c>
      <c r="N571">
        <v>-2.93509852025076E-5</v>
      </c>
      <c r="O571">
        <v>-4.01514082679256E-5</v>
      </c>
      <c r="P571" t="s">
        <v>257</v>
      </c>
      <c r="Q571" t="s">
        <v>252</v>
      </c>
    </row>
    <row r="572" spans="1:17" x14ac:dyDescent="0.35">
      <c r="A572" t="s">
        <v>270</v>
      </c>
      <c r="B572" t="s">
        <v>266</v>
      </c>
      <c r="C572" t="s">
        <v>256</v>
      </c>
      <c r="D572">
        <v>1.64170092024739</v>
      </c>
      <c r="E572">
        <v>2055</v>
      </c>
      <c r="F572">
        <v>902563.37582932704</v>
      </c>
      <c r="G572">
        <v>165339.63448764299</v>
      </c>
      <c r="H572">
        <v>-28.496454230096202</v>
      </c>
      <c r="I572">
        <v>-7.08792107662733</v>
      </c>
      <c r="J572">
        <v>0</v>
      </c>
      <c r="K572">
        <v>0</v>
      </c>
      <c r="L572">
        <v>383085.528392084</v>
      </c>
      <c r="M572">
        <v>65344.286023090703</v>
      </c>
      <c r="N572">
        <v>-3.1572801415647998E-5</v>
      </c>
      <c r="O572">
        <v>-4.2868856572663301E-5</v>
      </c>
      <c r="P572" t="s">
        <v>257</v>
      </c>
      <c r="Q572" t="s">
        <v>252</v>
      </c>
    </row>
    <row r="573" spans="1:17" x14ac:dyDescent="0.35">
      <c r="A573" t="s">
        <v>270</v>
      </c>
      <c r="B573" t="s">
        <v>266</v>
      </c>
      <c r="C573" t="s">
        <v>256</v>
      </c>
      <c r="D573">
        <v>1.79717289473674</v>
      </c>
      <c r="E573">
        <v>2060</v>
      </c>
      <c r="F573">
        <v>926571.49796902004</v>
      </c>
      <c r="G573">
        <v>169391.21260841101</v>
      </c>
      <c r="H573">
        <v>-32.2131329966289</v>
      </c>
      <c r="I573">
        <v>-7.9318273956097096</v>
      </c>
      <c r="J573">
        <v>0</v>
      </c>
      <c r="K573">
        <v>0</v>
      </c>
      <c r="L573">
        <v>393487.17067098297</v>
      </c>
      <c r="M573">
        <v>67205.987074017496</v>
      </c>
      <c r="N573">
        <v>-3.47659442010011E-5</v>
      </c>
      <c r="O573">
        <v>-4.6825495097824398E-5</v>
      </c>
      <c r="P573" t="s">
        <v>257</v>
      </c>
      <c r="Q573" t="s">
        <v>252</v>
      </c>
    </row>
    <row r="574" spans="1:17" x14ac:dyDescent="0.35">
      <c r="A574" t="s">
        <v>270</v>
      </c>
      <c r="B574" t="s">
        <v>266</v>
      </c>
      <c r="C574" t="s">
        <v>256</v>
      </c>
      <c r="D574">
        <v>1.90209664848524</v>
      </c>
      <c r="E574">
        <v>2065</v>
      </c>
      <c r="F574">
        <v>946843.21290235198</v>
      </c>
      <c r="G574">
        <v>172746.838293354</v>
      </c>
      <c r="H574">
        <v>-34.938084351690698</v>
      </c>
      <c r="I574">
        <v>-8.5364631489248399</v>
      </c>
      <c r="J574">
        <v>0</v>
      </c>
      <c r="K574">
        <v>0</v>
      </c>
      <c r="L574">
        <v>402167.96707543998</v>
      </c>
      <c r="M574">
        <v>68609.0552463083</v>
      </c>
      <c r="N574">
        <v>-3.6899545643460103E-5</v>
      </c>
      <c r="O574">
        <v>-4.9416031189111998E-5</v>
      </c>
      <c r="P574" t="s">
        <v>257</v>
      </c>
      <c r="Q574" t="s">
        <v>252</v>
      </c>
    </row>
    <row r="575" spans="1:17" x14ac:dyDescent="0.35">
      <c r="A575" t="s">
        <v>270</v>
      </c>
      <c r="B575" t="s">
        <v>266</v>
      </c>
      <c r="C575" t="s">
        <v>256</v>
      </c>
      <c r="D575">
        <v>2.0539225003577899</v>
      </c>
      <c r="E575">
        <v>2070</v>
      </c>
      <c r="F575">
        <v>970792.137960313</v>
      </c>
      <c r="G575">
        <v>176768.432236013</v>
      </c>
      <c r="H575">
        <v>-38.9583194386733</v>
      </c>
      <c r="I575">
        <v>-9.4377717857731707</v>
      </c>
      <c r="J575">
        <v>0</v>
      </c>
      <c r="K575">
        <v>0</v>
      </c>
      <c r="L575">
        <v>413179.10699833999</v>
      </c>
      <c r="M575">
        <v>70338.433120261703</v>
      </c>
      <c r="N575">
        <v>-4.0130443907927402E-5</v>
      </c>
      <c r="O575">
        <v>-5.33905950649169E-5</v>
      </c>
      <c r="P575" t="s">
        <v>257</v>
      </c>
      <c r="Q575" t="s">
        <v>252</v>
      </c>
    </row>
    <row r="576" spans="1:17" x14ac:dyDescent="0.35">
      <c r="A576" t="s">
        <v>270</v>
      </c>
      <c r="B576" t="s">
        <v>266</v>
      </c>
      <c r="C576" t="s">
        <v>256</v>
      </c>
      <c r="D576">
        <v>2.15113208653396</v>
      </c>
      <c r="E576">
        <v>2075</v>
      </c>
      <c r="F576">
        <v>997461.18844275095</v>
      </c>
      <c r="G576">
        <v>181283.65358266601</v>
      </c>
      <c r="H576">
        <v>-42.1851459147857</v>
      </c>
      <c r="I576">
        <v>-10.149266816028399</v>
      </c>
      <c r="J576">
        <v>0</v>
      </c>
      <c r="K576">
        <v>0</v>
      </c>
      <c r="L576">
        <v>422333.37997024902</v>
      </c>
      <c r="M576">
        <v>72423.687622311394</v>
      </c>
      <c r="N576">
        <v>-4.2292518649919298E-5</v>
      </c>
      <c r="O576">
        <v>-5.5985559731673703E-5</v>
      </c>
      <c r="P576" t="s">
        <v>257</v>
      </c>
      <c r="Q576" t="s">
        <v>252</v>
      </c>
    </row>
    <row r="577" spans="1:17" x14ac:dyDescent="0.35">
      <c r="A577" t="s">
        <v>270</v>
      </c>
      <c r="B577" t="s">
        <v>266</v>
      </c>
      <c r="C577" t="s">
        <v>256</v>
      </c>
      <c r="D577">
        <v>2.2802661727774698</v>
      </c>
      <c r="E577">
        <v>2080</v>
      </c>
      <c r="F577">
        <v>1021771.23082028</v>
      </c>
      <c r="G577">
        <v>185371.62290018701</v>
      </c>
      <c r="H577">
        <v>-46.180679549621203</v>
      </c>
      <c r="I577">
        <v>-11.032373582219099</v>
      </c>
      <c r="J577">
        <v>0</v>
      </c>
      <c r="K577">
        <v>0</v>
      </c>
      <c r="L577">
        <v>432508.26461658097</v>
      </c>
      <c r="M577">
        <v>74201.992619258104</v>
      </c>
      <c r="N577">
        <v>-4.5196691937144502E-5</v>
      </c>
      <c r="O577">
        <v>-5.9514899905470102E-5</v>
      </c>
      <c r="P577" t="s">
        <v>257</v>
      </c>
      <c r="Q577" t="s">
        <v>252</v>
      </c>
    </row>
    <row r="578" spans="1:17" x14ac:dyDescent="0.35">
      <c r="A578" t="s">
        <v>270</v>
      </c>
      <c r="B578" t="s">
        <v>266</v>
      </c>
      <c r="C578" t="s">
        <v>256</v>
      </c>
      <c r="D578">
        <v>2.4085830961071801</v>
      </c>
      <c r="E578">
        <v>2085</v>
      </c>
      <c r="F578">
        <v>1048863.4912723899</v>
      </c>
      <c r="G578">
        <v>189964.37170447101</v>
      </c>
      <c r="H578">
        <v>-50.4422741816973</v>
      </c>
      <c r="I578">
        <v>-11.973243783784101</v>
      </c>
      <c r="J578">
        <v>0</v>
      </c>
      <c r="K578">
        <v>0</v>
      </c>
      <c r="L578">
        <v>444308.93527578301</v>
      </c>
      <c r="M578">
        <v>75842.438381001106</v>
      </c>
      <c r="N578">
        <v>-4.80923157316736E-5</v>
      </c>
      <c r="O578">
        <v>-6.3028891556628295E-5</v>
      </c>
      <c r="P578" t="s">
        <v>257</v>
      </c>
      <c r="Q578" t="s">
        <v>252</v>
      </c>
    </row>
    <row r="579" spans="1:17" x14ac:dyDescent="0.35">
      <c r="A579" t="s">
        <v>270</v>
      </c>
      <c r="B579" t="s">
        <v>266</v>
      </c>
      <c r="C579" t="s">
        <v>256</v>
      </c>
      <c r="D579">
        <v>2.5200464505927802</v>
      </c>
      <c r="E579">
        <v>2090</v>
      </c>
      <c r="F579">
        <v>1073785.03408428</v>
      </c>
      <c r="G579">
        <v>194413.75640294701</v>
      </c>
      <c r="H579">
        <v>-54.046973919626197</v>
      </c>
      <c r="I579">
        <v>-12.799298048509</v>
      </c>
      <c r="J579">
        <v>0</v>
      </c>
      <c r="K579">
        <v>0</v>
      </c>
      <c r="L579">
        <v>453721.56327948702</v>
      </c>
      <c r="M579">
        <v>77819.144634105702</v>
      </c>
      <c r="N579">
        <v>-5.0333141368204497E-5</v>
      </c>
      <c r="O579">
        <v>-6.5835351804945401E-5</v>
      </c>
      <c r="P579" t="s">
        <v>257</v>
      </c>
      <c r="Q579" t="s">
        <v>252</v>
      </c>
    </row>
    <row r="580" spans="1:17" x14ac:dyDescent="0.35">
      <c r="A580" t="s">
        <v>270</v>
      </c>
      <c r="B580" t="s">
        <v>267</v>
      </c>
      <c r="C580" t="s">
        <v>256</v>
      </c>
      <c r="D580">
        <v>0.42862795654826502</v>
      </c>
      <c r="E580">
        <v>2010</v>
      </c>
      <c r="F580">
        <v>710064.97530020506</v>
      </c>
      <c r="G580">
        <v>60055.355539345699</v>
      </c>
      <c r="H580">
        <v>-6.0180620840865302</v>
      </c>
      <c r="I580">
        <v>-0.60850906543290895</v>
      </c>
      <c r="J580">
        <v>0</v>
      </c>
      <c r="K580">
        <v>0</v>
      </c>
      <c r="L580">
        <v>283747.29373889999</v>
      </c>
      <c r="M580">
        <v>21070.252156374601</v>
      </c>
      <c r="N580">
        <v>-8.4753681612618401E-6</v>
      </c>
      <c r="O580">
        <v>-1.01324696185378E-5</v>
      </c>
      <c r="P580" t="s">
        <v>257</v>
      </c>
      <c r="Q580" t="s">
        <v>252</v>
      </c>
    </row>
    <row r="581" spans="1:17" x14ac:dyDescent="0.35">
      <c r="A581" t="s">
        <v>270</v>
      </c>
      <c r="B581" t="s">
        <v>267</v>
      </c>
      <c r="C581" t="s">
        <v>256</v>
      </c>
      <c r="D581">
        <v>0.61285996481710903</v>
      </c>
      <c r="E581">
        <v>2015</v>
      </c>
      <c r="F581">
        <v>749188.77228258702</v>
      </c>
      <c r="G581">
        <v>63114.4637444322</v>
      </c>
      <c r="H581">
        <v>-8.8144694630655707</v>
      </c>
      <c r="I581">
        <v>-0.89262349389586604</v>
      </c>
      <c r="J581">
        <v>0</v>
      </c>
      <c r="K581">
        <v>0</v>
      </c>
      <c r="L581">
        <v>304975.46444813901</v>
      </c>
      <c r="M581">
        <v>22523.366951816799</v>
      </c>
      <c r="N581">
        <v>-1.1765351790057E-5</v>
      </c>
      <c r="O581">
        <v>-1.41429308107622E-5</v>
      </c>
      <c r="P581" t="s">
        <v>257</v>
      </c>
      <c r="Q581" t="s">
        <v>252</v>
      </c>
    </row>
    <row r="582" spans="1:17" x14ac:dyDescent="0.35">
      <c r="A582" t="s">
        <v>270</v>
      </c>
      <c r="B582" t="s">
        <v>267</v>
      </c>
      <c r="C582" t="s">
        <v>256</v>
      </c>
      <c r="D582">
        <v>0.76234411994100504</v>
      </c>
      <c r="E582">
        <v>2020</v>
      </c>
      <c r="F582">
        <v>785199.67605735303</v>
      </c>
      <c r="G582">
        <v>66067.559080034203</v>
      </c>
      <c r="H582">
        <v>-11.243599116280199</v>
      </c>
      <c r="I582">
        <v>-1.1438287786824199</v>
      </c>
      <c r="J582">
        <v>0</v>
      </c>
      <c r="K582">
        <v>0</v>
      </c>
      <c r="L582">
        <v>323658.559679928</v>
      </c>
      <c r="M582">
        <v>23829.915912335899</v>
      </c>
      <c r="N582">
        <v>-1.4319413849909599E-5</v>
      </c>
      <c r="O582">
        <v>-1.7313017078423899E-5</v>
      </c>
      <c r="P582" t="s">
        <v>257</v>
      </c>
      <c r="Q582" t="s">
        <v>252</v>
      </c>
    </row>
    <row r="583" spans="1:17" x14ac:dyDescent="0.35">
      <c r="A583" t="s">
        <v>270</v>
      </c>
      <c r="B583" t="s">
        <v>267</v>
      </c>
      <c r="C583" t="s">
        <v>256</v>
      </c>
      <c r="D583">
        <v>0.91377128405771901</v>
      </c>
      <c r="E583">
        <v>2025</v>
      </c>
      <c r="F583">
        <v>827525.36104358896</v>
      </c>
      <c r="G583">
        <v>69653.367343107806</v>
      </c>
      <c r="H583">
        <v>-13.962808740662</v>
      </c>
      <c r="I583">
        <v>-1.4271266397467399</v>
      </c>
      <c r="J583">
        <v>0</v>
      </c>
      <c r="K583">
        <v>0</v>
      </c>
      <c r="L583">
        <v>344027.35839598399</v>
      </c>
      <c r="M583">
        <v>25292.1442242786</v>
      </c>
      <c r="N583">
        <v>-1.68729677638563E-5</v>
      </c>
      <c r="O583">
        <v>-2.0488982718047299E-5</v>
      </c>
      <c r="P583" t="s">
        <v>257</v>
      </c>
      <c r="Q583" t="s">
        <v>252</v>
      </c>
    </row>
    <row r="584" spans="1:17" x14ac:dyDescent="0.35">
      <c r="A584" t="s">
        <v>270</v>
      </c>
      <c r="B584" t="s">
        <v>267</v>
      </c>
      <c r="C584" t="s">
        <v>256</v>
      </c>
      <c r="D584">
        <v>0.96559376426806398</v>
      </c>
      <c r="E584">
        <v>2030</v>
      </c>
      <c r="F584">
        <v>871003.67023693898</v>
      </c>
      <c r="G584">
        <v>73405.014801210593</v>
      </c>
      <c r="H584">
        <v>-15.3287822158564</v>
      </c>
      <c r="I584">
        <v>-1.5738379094944099</v>
      </c>
      <c r="J584">
        <v>0</v>
      </c>
      <c r="K584">
        <v>0</v>
      </c>
      <c r="L584">
        <v>364165.268532268</v>
      </c>
      <c r="M584">
        <v>26758.377605687401</v>
      </c>
      <c r="N584">
        <v>-1.7598986938466698E-5</v>
      </c>
      <c r="O584">
        <v>-2.1440468525979401E-5</v>
      </c>
      <c r="P584" t="s">
        <v>257</v>
      </c>
      <c r="Q584" t="s">
        <v>252</v>
      </c>
    </row>
    <row r="585" spans="1:17" x14ac:dyDescent="0.35">
      <c r="A585" t="s">
        <v>270</v>
      </c>
      <c r="B585" t="s">
        <v>267</v>
      </c>
      <c r="C585" t="s">
        <v>256</v>
      </c>
      <c r="D585">
        <v>1.08500668135844</v>
      </c>
      <c r="E585">
        <v>2035</v>
      </c>
      <c r="F585">
        <v>905011.01516398799</v>
      </c>
      <c r="G585">
        <v>76369.698587977095</v>
      </c>
      <c r="H585">
        <v>-18.222057125764401</v>
      </c>
      <c r="I585">
        <v>-1.8627046554162501</v>
      </c>
      <c r="J585">
        <v>0</v>
      </c>
      <c r="K585">
        <v>0</v>
      </c>
      <c r="L585">
        <v>379895.67870743002</v>
      </c>
      <c r="M585">
        <v>27905.211027231599</v>
      </c>
      <c r="N585">
        <v>-2.01346246846096E-5</v>
      </c>
      <c r="O585">
        <v>-2.4390624683040202E-5</v>
      </c>
      <c r="P585" t="s">
        <v>257</v>
      </c>
      <c r="Q585" t="s">
        <v>252</v>
      </c>
    </row>
    <row r="586" spans="1:17" x14ac:dyDescent="0.35">
      <c r="A586" t="s">
        <v>270</v>
      </c>
      <c r="B586" t="s">
        <v>267</v>
      </c>
      <c r="C586" t="s">
        <v>256</v>
      </c>
      <c r="D586">
        <v>1.2292198413270401</v>
      </c>
      <c r="E586">
        <v>2040</v>
      </c>
      <c r="F586">
        <v>920854.99002022296</v>
      </c>
      <c r="G586">
        <v>77790.991616750296</v>
      </c>
      <c r="H586">
        <v>-21.661691971661799</v>
      </c>
      <c r="I586">
        <v>-2.1965183592629201</v>
      </c>
      <c r="J586">
        <v>0</v>
      </c>
      <c r="K586">
        <v>0</v>
      </c>
      <c r="L586">
        <v>391110.41771214502</v>
      </c>
      <c r="M586">
        <v>28977.854111333501</v>
      </c>
      <c r="N586">
        <v>-2.35234561428462E-5</v>
      </c>
      <c r="O586">
        <v>-2.8236153230754801E-5</v>
      </c>
      <c r="P586" t="s">
        <v>257</v>
      </c>
      <c r="Q586" t="s">
        <v>252</v>
      </c>
    </row>
    <row r="587" spans="1:17" x14ac:dyDescent="0.35">
      <c r="A587" t="s">
        <v>270</v>
      </c>
      <c r="B587" t="s">
        <v>267</v>
      </c>
      <c r="C587" t="s">
        <v>256</v>
      </c>
      <c r="D587">
        <v>1.35085724597845</v>
      </c>
      <c r="E587">
        <v>2045</v>
      </c>
      <c r="F587">
        <v>940833.32334234403</v>
      </c>
      <c r="G587">
        <v>79558.685281764294</v>
      </c>
      <c r="H587">
        <v>-24.805160073811901</v>
      </c>
      <c r="I587">
        <v>-2.5028777463030498</v>
      </c>
      <c r="J587">
        <v>0</v>
      </c>
      <c r="K587">
        <v>0</v>
      </c>
      <c r="L587">
        <v>400843.272443667</v>
      </c>
      <c r="M587">
        <v>29648.050750330702</v>
      </c>
      <c r="N587">
        <v>-2.6365095132568899E-5</v>
      </c>
      <c r="O587">
        <v>-3.1459516172733203E-5</v>
      </c>
      <c r="P587" t="s">
        <v>257</v>
      </c>
      <c r="Q587" t="s">
        <v>252</v>
      </c>
    </row>
    <row r="588" spans="1:17" x14ac:dyDescent="0.35">
      <c r="A588" t="s">
        <v>270</v>
      </c>
      <c r="B588" t="s">
        <v>267</v>
      </c>
      <c r="C588" t="s">
        <v>256</v>
      </c>
      <c r="D588">
        <v>1.53164784556419</v>
      </c>
      <c r="E588">
        <v>2050</v>
      </c>
      <c r="F588">
        <v>962140.05292192299</v>
      </c>
      <c r="G588">
        <v>81446.786070550093</v>
      </c>
      <c r="H588">
        <v>-29.427960821590698</v>
      </c>
      <c r="I588">
        <v>-2.9503682742241502</v>
      </c>
      <c r="J588">
        <v>0</v>
      </c>
      <c r="K588">
        <v>0</v>
      </c>
      <c r="L588">
        <v>406833.17763899302</v>
      </c>
      <c r="M588">
        <v>30240.6163289748</v>
      </c>
      <c r="N588">
        <v>-3.0585943005096698E-5</v>
      </c>
      <c r="O588">
        <v>-3.6224489836449801E-5</v>
      </c>
      <c r="P588" t="s">
        <v>257</v>
      </c>
      <c r="Q588" t="s">
        <v>252</v>
      </c>
    </row>
    <row r="589" spans="1:17" x14ac:dyDescent="0.35">
      <c r="A589" t="s">
        <v>270</v>
      </c>
      <c r="B589" t="s">
        <v>267</v>
      </c>
      <c r="C589" t="s">
        <v>256</v>
      </c>
      <c r="D589">
        <v>1.64170092024739</v>
      </c>
      <c r="E589">
        <v>2055</v>
      </c>
      <c r="F589">
        <v>984473.079603969</v>
      </c>
      <c r="G589">
        <v>83429.9307130003</v>
      </c>
      <c r="H589">
        <v>-32.3488095762592</v>
      </c>
      <c r="I589">
        <v>-3.2355657304643302</v>
      </c>
      <c r="J589">
        <v>0</v>
      </c>
      <c r="K589">
        <v>0</v>
      </c>
      <c r="L589">
        <v>417403.51246292802</v>
      </c>
      <c r="M589">
        <v>31026.301952246598</v>
      </c>
      <c r="N589">
        <v>-3.2859008790034501E-5</v>
      </c>
      <c r="O589">
        <v>-3.8781834082958802E-5</v>
      </c>
      <c r="P589" t="s">
        <v>257</v>
      </c>
      <c r="Q589" t="s">
        <v>252</v>
      </c>
    </row>
    <row r="590" spans="1:17" x14ac:dyDescent="0.35">
      <c r="A590" t="s">
        <v>270</v>
      </c>
      <c r="B590" t="s">
        <v>267</v>
      </c>
      <c r="C590" t="s">
        <v>256</v>
      </c>
      <c r="D590">
        <v>1.79717289473674</v>
      </c>
      <c r="E590">
        <v>2060</v>
      </c>
      <c r="F590">
        <v>1010255.52956152</v>
      </c>
      <c r="G590">
        <v>85707.181015907394</v>
      </c>
      <c r="H590">
        <v>-36.506064073456002</v>
      </c>
      <c r="I590">
        <v>-3.6388963187825998</v>
      </c>
      <c r="J590">
        <v>0</v>
      </c>
      <c r="K590">
        <v>0</v>
      </c>
      <c r="L590">
        <v>428811.27697895397</v>
      </c>
      <c r="M590">
        <v>31881.880766046699</v>
      </c>
      <c r="N590">
        <v>-3.6135475634863003E-5</v>
      </c>
      <c r="O590">
        <v>-4.24573095935476E-5</v>
      </c>
      <c r="P590" t="s">
        <v>257</v>
      </c>
      <c r="Q590" t="s">
        <v>252</v>
      </c>
    </row>
    <row r="591" spans="1:17" x14ac:dyDescent="0.35">
      <c r="A591" t="s">
        <v>270</v>
      </c>
      <c r="B591" t="s">
        <v>267</v>
      </c>
      <c r="C591" t="s">
        <v>256</v>
      </c>
      <c r="D591">
        <v>1.90209664848524</v>
      </c>
      <c r="E591">
        <v>2065</v>
      </c>
      <c r="F591">
        <v>1031955.85865117</v>
      </c>
      <c r="G591">
        <v>87634.192544536796</v>
      </c>
      <c r="H591">
        <v>-39.539841946848298</v>
      </c>
      <c r="I591">
        <v>-3.93470555376723</v>
      </c>
      <c r="J591">
        <v>0</v>
      </c>
      <c r="K591">
        <v>0</v>
      </c>
      <c r="L591">
        <v>437958.47312713502</v>
      </c>
      <c r="M591">
        <v>32818.5491946127</v>
      </c>
      <c r="N591">
        <v>-3.8315439187999202E-5</v>
      </c>
      <c r="O591">
        <v>-4.4899204745539999E-5</v>
      </c>
      <c r="P591" t="s">
        <v>257</v>
      </c>
      <c r="Q591" t="s">
        <v>252</v>
      </c>
    </row>
    <row r="592" spans="1:17" x14ac:dyDescent="0.35">
      <c r="A592" t="s">
        <v>270</v>
      </c>
      <c r="B592" t="s">
        <v>267</v>
      </c>
      <c r="C592" t="s">
        <v>256</v>
      </c>
      <c r="D592">
        <v>2.0539225003577899</v>
      </c>
      <c r="E592">
        <v>2070</v>
      </c>
      <c r="F592">
        <v>1057663.4765633801</v>
      </c>
      <c r="G592">
        <v>89897.093632945602</v>
      </c>
      <c r="H592">
        <v>-44.027272036602703</v>
      </c>
      <c r="I592">
        <v>-4.3688191878437097</v>
      </c>
      <c r="J592">
        <v>0</v>
      </c>
      <c r="K592">
        <v>0</v>
      </c>
      <c r="L592">
        <v>449781.84668857802</v>
      </c>
      <c r="M592">
        <v>33735.693430023603</v>
      </c>
      <c r="N592">
        <v>-4.1626919159257202E-5</v>
      </c>
      <c r="O592">
        <v>-4.8598002574830897E-5</v>
      </c>
      <c r="P592" t="s">
        <v>257</v>
      </c>
      <c r="Q592" t="s">
        <v>252</v>
      </c>
    </row>
    <row r="593" spans="1:17" x14ac:dyDescent="0.35">
      <c r="A593" t="s">
        <v>270</v>
      </c>
      <c r="B593" t="s">
        <v>267</v>
      </c>
      <c r="C593" t="s">
        <v>256</v>
      </c>
      <c r="D593">
        <v>2.15113208653396</v>
      </c>
      <c r="E593">
        <v>2075</v>
      </c>
      <c r="F593">
        <v>1086336.2848976699</v>
      </c>
      <c r="G593">
        <v>92408.557127748907</v>
      </c>
      <c r="H593">
        <v>-47.616974260570501</v>
      </c>
      <c r="I593">
        <v>-4.71743847024364</v>
      </c>
      <c r="J593">
        <v>0</v>
      </c>
      <c r="K593">
        <v>0</v>
      </c>
      <c r="L593">
        <v>460186.27963067702</v>
      </c>
      <c r="M593">
        <v>34570.7879618843</v>
      </c>
      <c r="N593">
        <v>-4.3832628001609899E-5</v>
      </c>
      <c r="O593">
        <v>-5.1049801196680098E-5</v>
      </c>
      <c r="P593" t="s">
        <v>257</v>
      </c>
      <c r="Q593" t="s">
        <v>252</v>
      </c>
    </row>
    <row r="594" spans="1:17" x14ac:dyDescent="0.35">
      <c r="A594" t="s">
        <v>270</v>
      </c>
      <c r="B594" t="s">
        <v>267</v>
      </c>
      <c r="C594" t="s">
        <v>256</v>
      </c>
      <c r="D594">
        <v>2.2802661727774698</v>
      </c>
      <c r="E594">
        <v>2080</v>
      </c>
      <c r="F594">
        <v>1112444.19538719</v>
      </c>
      <c r="G594">
        <v>94698.658333281099</v>
      </c>
      <c r="H594">
        <v>-52.066078037753698</v>
      </c>
      <c r="I594">
        <v>-5.1469750940866303</v>
      </c>
      <c r="J594">
        <v>0</v>
      </c>
      <c r="K594">
        <v>0</v>
      </c>
      <c r="L594">
        <v>471294.86386747001</v>
      </c>
      <c r="M594">
        <v>35415.393368368401</v>
      </c>
      <c r="N594">
        <v>-4.6803316744919598E-5</v>
      </c>
      <c r="O594">
        <v>-5.4351087804986997E-5</v>
      </c>
      <c r="P594" t="s">
        <v>257</v>
      </c>
      <c r="Q594" t="s">
        <v>252</v>
      </c>
    </row>
    <row r="595" spans="1:17" x14ac:dyDescent="0.35">
      <c r="A595" t="s">
        <v>270</v>
      </c>
      <c r="B595" t="s">
        <v>267</v>
      </c>
      <c r="C595" t="s">
        <v>256</v>
      </c>
      <c r="D595">
        <v>2.4085830961071801</v>
      </c>
      <c r="E595">
        <v>2085</v>
      </c>
      <c r="F595">
        <v>1141584.15785409</v>
      </c>
      <c r="G595">
        <v>97243.705122775398</v>
      </c>
      <c r="H595">
        <v>-56.810463939715298</v>
      </c>
      <c r="I595">
        <v>-5.6050540257660799</v>
      </c>
      <c r="J595">
        <v>0</v>
      </c>
      <c r="K595">
        <v>0</v>
      </c>
      <c r="L595">
        <v>484068.51389097102</v>
      </c>
      <c r="M595">
        <v>36082.859765813002</v>
      </c>
      <c r="N595">
        <v>-4.9764586823371701E-5</v>
      </c>
      <c r="O595">
        <v>-5.7639247894651802E-5</v>
      </c>
      <c r="P595" t="s">
        <v>257</v>
      </c>
      <c r="Q595" t="s">
        <v>252</v>
      </c>
    </row>
    <row r="596" spans="1:17" x14ac:dyDescent="0.35">
      <c r="A596" t="s">
        <v>270</v>
      </c>
      <c r="B596" t="s">
        <v>267</v>
      </c>
      <c r="C596" t="s">
        <v>256</v>
      </c>
      <c r="D596">
        <v>2.5200464505927802</v>
      </c>
      <c r="E596">
        <v>2090</v>
      </c>
      <c r="F596">
        <v>1168638.1928606799</v>
      </c>
      <c r="G596">
        <v>99560.597626547897</v>
      </c>
      <c r="H596">
        <v>-60.851817154521299</v>
      </c>
      <c r="I596">
        <v>-5.99445481361386</v>
      </c>
      <c r="J596">
        <v>0</v>
      </c>
      <c r="K596">
        <v>0</v>
      </c>
      <c r="L596">
        <v>494652.58223022497</v>
      </c>
      <c r="M596">
        <v>36888.125683367303</v>
      </c>
      <c r="N596">
        <v>-5.2070707192586197E-5</v>
      </c>
      <c r="O596">
        <v>-6.0209108387427301E-5</v>
      </c>
      <c r="P596" t="s">
        <v>257</v>
      </c>
      <c r="Q596" t="s">
        <v>252</v>
      </c>
    </row>
    <row r="597" spans="1:17" x14ac:dyDescent="0.35">
      <c r="A597" t="s">
        <v>270</v>
      </c>
      <c r="B597" t="s">
        <v>268</v>
      </c>
      <c r="C597" t="s">
        <v>256</v>
      </c>
      <c r="D597">
        <v>0.42862795654826502</v>
      </c>
      <c r="E597">
        <v>2010</v>
      </c>
      <c r="F597">
        <v>0</v>
      </c>
      <c r="G597">
        <v>0</v>
      </c>
      <c r="H597">
        <v>0</v>
      </c>
      <c r="I597">
        <v>0</v>
      </c>
      <c r="J597">
        <v>0</v>
      </c>
      <c r="K597">
        <v>0</v>
      </c>
      <c r="L597">
        <v>0</v>
      </c>
      <c r="M597">
        <v>0</v>
      </c>
      <c r="N597">
        <v>0</v>
      </c>
      <c r="O597">
        <v>0</v>
      </c>
      <c r="P597" t="s">
        <v>257</v>
      </c>
      <c r="Q597" t="s">
        <v>252</v>
      </c>
    </row>
    <row r="598" spans="1:17" x14ac:dyDescent="0.35">
      <c r="A598" t="s">
        <v>270</v>
      </c>
      <c r="B598" t="s">
        <v>268</v>
      </c>
      <c r="C598" t="s">
        <v>256</v>
      </c>
      <c r="D598">
        <v>0.61285996481710903</v>
      </c>
      <c r="E598">
        <v>2015</v>
      </c>
      <c r="F598">
        <v>0</v>
      </c>
      <c r="G598">
        <v>0</v>
      </c>
      <c r="H598">
        <v>0</v>
      </c>
      <c r="I598">
        <v>0</v>
      </c>
      <c r="J598">
        <v>0</v>
      </c>
      <c r="K598">
        <v>0</v>
      </c>
      <c r="L598">
        <v>0</v>
      </c>
      <c r="M598">
        <v>0</v>
      </c>
      <c r="N598">
        <v>0</v>
      </c>
      <c r="O598">
        <v>0</v>
      </c>
      <c r="P598" t="s">
        <v>257</v>
      </c>
      <c r="Q598" t="s">
        <v>252</v>
      </c>
    </row>
    <row r="599" spans="1:17" x14ac:dyDescent="0.35">
      <c r="A599" t="s">
        <v>270</v>
      </c>
      <c r="B599" t="s">
        <v>268</v>
      </c>
      <c r="C599" t="s">
        <v>256</v>
      </c>
      <c r="D599">
        <v>0.76234411994100504</v>
      </c>
      <c r="E599">
        <v>2020</v>
      </c>
      <c r="F599">
        <v>0</v>
      </c>
      <c r="G599">
        <v>0</v>
      </c>
      <c r="H599">
        <v>0</v>
      </c>
      <c r="I599">
        <v>0</v>
      </c>
      <c r="J599">
        <v>0</v>
      </c>
      <c r="K599">
        <v>0</v>
      </c>
      <c r="L599">
        <v>0</v>
      </c>
      <c r="M599">
        <v>0</v>
      </c>
      <c r="N599">
        <v>0</v>
      </c>
      <c r="O599">
        <v>0</v>
      </c>
      <c r="P599" t="s">
        <v>257</v>
      </c>
      <c r="Q599" t="s">
        <v>252</v>
      </c>
    </row>
    <row r="600" spans="1:17" x14ac:dyDescent="0.35">
      <c r="A600" t="s">
        <v>270</v>
      </c>
      <c r="B600" t="s">
        <v>268</v>
      </c>
      <c r="C600" t="s">
        <v>256</v>
      </c>
      <c r="D600">
        <v>0.91377128405771901</v>
      </c>
      <c r="E600">
        <v>2025</v>
      </c>
      <c r="F600">
        <v>0</v>
      </c>
      <c r="G600">
        <v>0</v>
      </c>
      <c r="H600">
        <v>0</v>
      </c>
      <c r="I600">
        <v>0</v>
      </c>
      <c r="J600">
        <v>0</v>
      </c>
      <c r="K600">
        <v>0</v>
      </c>
      <c r="L600">
        <v>0</v>
      </c>
      <c r="M600">
        <v>0</v>
      </c>
      <c r="N600">
        <v>0</v>
      </c>
      <c r="O600">
        <v>0</v>
      </c>
      <c r="P600" t="s">
        <v>257</v>
      </c>
      <c r="Q600" t="s">
        <v>252</v>
      </c>
    </row>
    <row r="601" spans="1:17" x14ac:dyDescent="0.35">
      <c r="A601" t="s">
        <v>270</v>
      </c>
      <c r="B601" t="s">
        <v>268</v>
      </c>
      <c r="C601" t="s">
        <v>256</v>
      </c>
      <c r="D601">
        <v>0.96559376426806398</v>
      </c>
      <c r="E601">
        <v>2030</v>
      </c>
      <c r="F601">
        <v>0</v>
      </c>
      <c r="G601">
        <v>0</v>
      </c>
      <c r="H601">
        <v>0</v>
      </c>
      <c r="I601">
        <v>0</v>
      </c>
      <c r="J601">
        <v>0</v>
      </c>
      <c r="K601">
        <v>0</v>
      </c>
      <c r="L601">
        <v>0</v>
      </c>
      <c r="M601">
        <v>0</v>
      </c>
      <c r="N601">
        <v>0</v>
      </c>
      <c r="O601">
        <v>0</v>
      </c>
      <c r="P601" t="s">
        <v>257</v>
      </c>
      <c r="Q601" t="s">
        <v>252</v>
      </c>
    </row>
    <row r="602" spans="1:17" x14ac:dyDescent="0.35">
      <c r="A602" t="s">
        <v>270</v>
      </c>
      <c r="B602" t="s">
        <v>268</v>
      </c>
      <c r="C602" t="s">
        <v>256</v>
      </c>
      <c r="D602">
        <v>1.08500668135844</v>
      </c>
      <c r="E602">
        <v>2035</v>
      </c>
      <c r="F602">
        <v>0</v>
      </c>
      <c r="G602">
        <v>0</v>
      </c>
      <c r="H602">
        <v>0</v>
      </c>
      <c r="I602">
        <v>0</v>
      </c>
      <c r="J602">
        <v>0</v>
      </c>
      <c r="K602">
        <v>0</v>
      </c>
      <c r="L602">
        <v>0</v>
      </c>
      <c r="M602">
        <v>0</v>
      </c>
      <c r="N602">
        <v>0</v>
      </c>
      <c r="O602">
        <v>0</v>
      </c>
      <c r="P602" t="s">
        <v>257</v>
      </c>
      <c r="Q602" t="s">
        <v>252</v>
      </c>
    </row>
    <row r="603" spans="1:17" x14ac:dyDescent="0.35">
      <c r="A603" t="s">
        <v>270</v>
      </c>
      <c r="B603" t="s">
        <v>268</v>
      </c>
      <c r="C603" t="s">
        <v>256</v>
      </c>
      <c r="D603">
        <v>1.2292198413270401</v>
      </c>
      <c r="E603">
        <v>2040</v>
      </c>
      <c r="F603">
        <v>0</v>
      </c>
      <c r="G603">
        <v>0</v>
      </c>
      <c r="H603">
        <v>0</v>
      </c>
      <c r="I603">
        <v>0</v>
      </c>
      <c r="J603">
        <v>0</v>
      </c>
      <c r="K603">
        <v>0</v>
      </c>
      <c r="L603">
        <v>0</v>
      </c>
      <c r="M603">
        <v>0</v>
      </c>
      <c r="N603">
        <v>0</v>
      </c>
      <c r="O603">
        <v>0</v>
      </c>
      <c r="P603" t="s">
        <v>257</v>
      </c>
      <c r="Q603" t="s">
        <v>252</v>
      </c>
    </row>
    <row r="604" spans="1:17" x14ac:dyDescent="0.35">
      <c r="A604" t="s">
        <v>270</v>
      </c>
      <c r="B604" t="s">
        <v>268</v>
      </c>
      <c r="C604" t="s">
        <v>256</v>
      </c>
      <c r="D604">
        <v>1.35085724597845</v>
      </c>
      <c r="E604">
        <v>2045</v>
      </c>
      <c r="F604">
        <v>0</v>
      </c>
      <c r="G604">
        <v>0</v>
      </c>
      <c r="H604">
        <v>0</v>
      </c>
      <c r="I604">
        <v>0</v>
      </c>
      <c r="J604">
        <v>0</v>
      </c>
      <c r="K604">
        <v>0</v>
      </c>
      <c r="L604">
        <v>0</v>
      </c>
      <c r="M604">
        <v>0</v>
      </c>
      <c r="N604">
        <v>0</v>
      </c>
      <c r="O604">
        <v>0</v>
      </c>
      <c r="P604" t="s">
        <v>257</v>
      </c>
      <c r="Q604" t="s">
        <v>252</v>
      </c>
    </row>
    <row r="605" spans="1:17" x14ac:dyDescent="0.35">
      <c r="A605" t="s">
        <v>270</v>
      </c>
      <c r="B605" t="s">
        <v>268</v>
      </c>
      <c r="C605" t="s">
        <v>256</v>
      </c>
      <c r="D605">
        <v>1.53164784556419</v>
      </c>
      <c r="E605">
        <v>2050</v>
      </c>
      <c r="F605">
        <v>0</v>
      </c>
      <c r="G605">
        <v>0</v>
      </c>
      <c r="H605">
        <v>0</v>
      </c>
      <c r="I605">
        <v>0</v>
      </c>
      <c r="J605">
        <v>0</v>
      </c>
      <c r="K605">
        <v>0</v>
      </c>
      <c r="L605">
        <v>0</v>
      </c>
      <c r="M605">
        <v>0</v>
      </c>
      <c r="N605">
        <v>0</v>
      </c>
      <c r="O605">
        <v>0</v>
      </c>
      <c r="P605" t="s">
        <v>257</v>
      </c>
      <c r="Q605" t="s">
        <v>252</v>
      </c>
    </row>
    <row r="606" spans="1:17" x14ac:dyDescent="0.35">
      <c r="A606" t="s">
        <v>270</v>
      </c>
      <c r="B606" t="s">
        <v>268</v>
      </c>
      <c r="C606" t="s">
        <v>256</v>
      </c>
      <c r="D606">
        <v>1.64170092024739</v>
      </c>
      <c r="E606">
        <v>2055</v>
      </c>
      <c r="F606">
        <v>0</v>
      </c>
      <c r="G606">
        <v>0</v>
      </c>
      <c r="H606">
        <v>0</v>
      </c>
      <c r="I606">
        <v>0</v>
      </c>
      <c r="J606">
        <v>0</v>
      </c>
      <c r="K606">
        <v>0</v>
      </c>
      <c r="L606">
        <v>0</v>
      </c>
      <c r="M606">
        <v>0</v>
      </c>
      <c r="N606">
        <v>0</v>
      </c>
      <c r="O606">
        <v>0</v>
      </c>
      <c r="P606" t="s">
        <v>257</v>
      </c>
      <c r="Q606" t="s">
        <v>252</v>
      </c>
    </row>
    <row r="607" spans="1:17" x14ac:dyDescent="0.35">
      <c r="A607" t="s">
        <v>270</v>
      </c>
      <c r="B607" t="s">
        <v>268</v>
      </c>
      <c r="C607" t="s">
        <v>256</v>
      </c>
      <c r="D607">
        <v>1.79717289473674</v>
      </c>
      <c r="E607">
        <v>2060</v>
      </c>
      <c r="F607">
        <v>0</v>
      </c>
      <c r="G607">
        <v>0</v>
      </c>
      <c r="H607">
        <v>0</v>
      </c>
      <c r="I607">
        <v>0</v>
      </c>
      <c r="J607">
        <v>0</v>
      </c>
      <c r="K607">
        <v>0</v>
      </c>
      <c r="L607">
        <v>0</v>
      </c>
      <c r="M607">
        <v>0</v>
      </c>
      <c r="N607">
        <v>0</v>
      </c>
      <c r="O607">
        <v>0</v>
      </c>
      <c r="P607" t="s">
        <v>257</v>
      </c>
      <c r="Q607" t="s">
        <v>252</v>
      </c>
    </row>
    <row r="608" spans="1:17" x14ac:dyDescent="0.35">
      <c r="A608" t="s">
        <v>270</v>
      </c>
      <c r="B608" t="s">
        <v>268</v>
      </c>
      <c r="C608" t="s">
        <v>256</v>
      </c>
      <c r="D608">
        <v>1.90209664848524</v>
      </c>
      <c r="E608">
        <v>2065</v>
      </c>
      <c r="F608">
        <v>0</v>
      </c>
      <c r="G608">
        <v>0</v>
      </c>
      <c r="H608">
        <v>0</v>
      </c>
      <c r="I608">
        <v>0</v>
      </c>
      <c r="J608">
        <v>0</v>
      </c>
      <c r="K608">
        <v>0</v>
      </c>
      <c r="L608">
        <v>0</v>
      </c>
      <c r="M608">
        <v>0</v>
      </c>
      <c r="N608">
        <v>0</v>
      </c>
      <c r="O608">
        <v>0</v>
      </c>
      <c r="P608" t="s">
        <v>257</v>
      </c>
      <c r="Q608" t="s">
        <v>252</v>
      </c>
    </row>
    <row r="609" spans="1:17" x14ac:dyDescent="0.35">
      <c r="A609" t="s">
        <v>270</v>
      </c>
      <c r="B609" t="s">
        <v>268</v>
      </c>
      <c r="C609" t="s">
        <v>256</v>
      </c>
      <c r="D609">
        <v>2.0539225003577899</v>
      </c>
      <c r="E609">
        <v>2070</v>
      </c>
      <c r="F609">
        <v>0</v>
      </c>
      <c r="G609">
        <v>0</v>
      </c>
      <c r="H609">
        <v>0</v>
      </c>
      <c r="I609">
        <v>0</v>
      </c>
      <c r="J609">
        <v>0</v>
      </c>
      <c r="K609">
        <v>0</v>
      </c>
      <c r="L609">
        <v>0</v>
      </c>
      <c r="M609">
        <v>0</v>
      </c>
      <c r="N609">
        <v>0</v>
      </c>
      <c r="O609">
        <v>0</v>
      </c>
      <c r="P609" t="s">
        <v>257</v>
      </c>
      <c r="Q609" t="s">
        <v>252</v>
      </c>
    </row>
    <row r="610" spans="1:17" x14ac:dyDescent="0.35">
      <c r="A610" t="s">
        <v>270</v>
      </c>
      <c r="B610" t="s">
        <v>268</v>
      </c>
      <c r="C610" t="s">
        <v>256</v>
      </c>
      <c r="D610">
        <v>2.15113208653396</v>
      </c>
      <c r="E610">
        <v>2075</v>
      </c>
      <c r="F610">
        <v>0</v>
      </c>
      <c r="G610">
        <v>0</v>
      </c>
      <c r="H610">
        <v>0</v>
      </c>
      <c r="I610">
        <v>0</v>
      </c>
      <c r="J610">
        <v>0</v>
      </c>
      <c r="K610">
        <v>0</v>
      </c>
      <c r="L610">
        <v>0</v>
      </c>
      <c r="M610">
        <v>0</v>
      </c>
      <c r="N610">
        <v>0</v>
      </c>
      <c r="O610">
        <v>0</v>
      </c>
      <c r="P610" t="s">
        <v>257</v>
      </c>
      <c r="Q610" t="s">
        <v>252</v>
      </c>
    </row>
    <row r="611" spans="1:17" x14ac:dyDescent="0.35">
      <c r="A611" t="s">
        <v>270</v>
      </c>
      <c r="B611" t="s">
        <v>268</v>
      </c>
      <c r="C611" t="s">
        <v>256</v>
      </c>
      <c r="D611">
        <v>2.2802661727774698</v>
      </c>
      <c r="E611">
        <v>2080</v>
      </c>
      <c r="F611">
        <v>0</v>
      </c>
      <c r="G611">
        <v>0</v>
      </c>
      <c r="H611">
        <v>0</v>
      </c>
      <c r="I611">
        <v>0</v>
      </c>
      <c r="J611">
        <v>0</v>
      </c>
      <c r="K611">
        <v>0</v>
      </c>
      <c r="L611">
        <v>0</v>
      </c>
      <c r="M611">
        <v>0</v>
      </c>
      <c r="N611">
        <v>0</v>
      </c>
      <c r="O611">
        <v>0</v>
      </c>
      <c r="P611" t="s">
        <v>257</v>
      </c>
      <c r="Q611" t="s">
        <v>252</v>
      </c>
    </row>
    <row r="612" spans="1:17" x14ac:dyDescent="0.35">
      <c r="A612" t="s">
        <v>270</v>
      </c>
      <c r="B612" t="s">
        <v>268</v>
      </c>
      <c r="C612" t="s">
        <v>256</v>
      </c>
      <c r="D612">
        <v>2.4085830961071801</v>
      </c>
      <c r="E612">
        <v>2085</v>
      </c>
      <c r="F612">
        <v>0</v>
      </c>
      <c r="G612">
        <v>0</v>
      </c>
      <c r="H612">
        <v>0</v>
      </c>
      <c r="I612">
        <v>0</v>
      </c>
      <c r="J612">
        <v>0</v>
      </c>
      <c r="K612">
        <v>0</v>
      </c>
      <c r="L612">
        <v>0</v>
      </c>
      <c r="M612">
        <v>0</v>
      </c>
      <c r="N612">
        <v>0</v>
      </c>
      <c r="O612">
        <v>0</v>
      </c>
      <c r="P612" t="s">
        <v>257</v>
      </c>
      <c r="Q612" t="s">
        <v>252</v>
      </c>
    </row>
    <row r="613" spans="1:17" x14ac:dyDescent="0.35">
      <c r="A613" t="s">
        <v>270</v>
      </c>
      <c r="B613" t="s">
        <v>268</v>
      </c>
      <c r="C613" t="s">
        <v>256</v>
      </c>
      <c r="D613">
        <v>2.5200464505927802</v>
      </c>
      <c r="E613">
        <v>2090</v>
      </c>
      <c r="F613">
        <v>0</v>
      </c>
      <c r="G613">
        <v>0</v>
      </c>
      <c r="H613">
        <v>0</v>
      </c>
      <c r="I613">
        <v>0</v>
      </c>
      <c r="J613">
        <v>0</v>
      </c>
      <c r="K613">
        <v>0</v>
      </c>
      <c r="L613">
        <v>0</v>
      </c>
      <c r="M613">
        <v>0</v>
      </c>
      <c r="N613">
        <v>0</v>
      </c>
      <c r="O613">
        <v>0</v>
      </c>
      <c r="P613" t="s">
        <v>257</v>
      </c>
      <c r="Q613" t="s">
        <v>252</v>
      </c>
    </row>
    <row r="614" spans="1:17" x14ac:dyDescent="0.35">
      <c r="A614" t="s">
        <v>271</v>
      </c>
      <c r="B614" t="s">
        <v>255</v>
      </c>
      <c r="C614" t="s">
        <v>256</v>
      </c>
      <c r="D614">
        <v>0.42862795654826502</v>
      </c>
      <c r="E614">
        <v>2010</v>
      </c>
      <c r="F614">
        <v>1850390.13667005</v>
      </c>
      <c r="G614">
        <v>24411.907060760699</v>
      </c>
      <c r="H614">
        <v>-0.87460350534222397</v>
      </c>
      <c r="I614">
        <v>-2.9687569518935001E-3</v>
      </c>
      <c r="J614">
        <v>0</v>
      </c>
      <c r="K614">
        <v>0</v>
      </c>
      <c r="L614">
        <v>682183.45358705998</v>
      </c>
      <c r="M614">
        <v>9317.7527810038591</v>
      </c>
      <c r="N614">
        <v>-4.7265897499656802E-7</v>
      </c>
      <c r="O614">
        <v>-1.2161102139641601E-7</v>
      </c>
      <c r="P614" t="s">
        <v>257</v>
      </c>
      <c r="Q614" t="s">
        <v>252</v>
      </c>
    </row>
    <row r="615" spans="1:17" x14ac:dyDescent="0.35">
      <c r="A615" t="s">
        <v>271</v>
      </c>
      <c r="B615" t="s">
        <v>255</v>
      </c>
      <c r="C615" t="s">
        <v>256</v>
      </c>
      <c r="D615">
        <v>0.61285996481710903</v>
      </c>
      <c r="E615">
        <v>2015</v>
      </c>
      <c r="F615">
        <v>1901153.6335716001</v>
      </c>
      <c r="G615">
        <v>25080.199507475802</v>
      </c>
      <c r="H615">
        <v>-1.3876463815974101</v>
      </c>
      <c r="I615">
        <v>-6.1483173163789902E-3</v>
      </c>
      <c r="J615">
        <v>0</v>
      </c>
      <c r="K615">
        <v>0</v>
      </c>
      <c r="L615">
        <v>702145.18978051702</v>
      </c>
      <c r="M615">
        <v>9588.5548958827294</v>
      </c>
      <c r="N615">
        <v>-7.2989702520280298E-7</v>
      </c>
      <c r="O615">
        <v>-2.4514626825621202E-7</v>
      </c>
      <c r="P615" t="s">
        <v>257</v>
      </c>
      <c r="Q615" t="s">
        <v>252</v>
      </c>
    </row>
    <row r="616" spans="1:17" x14ac:dyDescent="0.35">
      <c r="A616" t="s">
        <v>271</v>
      </c>
      <c r="B616" t="s">
        <v>255</v>
      </c>
      <c r="C616" t="s">
        <v>256</v>
      </c>
      <c r="D616">
        <v>0.76234411994100504</v>
      </c>
      <c r="E616">
        <v>2020</v>
      </c>
      <c r="F616">
        <v>1941004.92941193</v>
      </c>
      <c r="G616">
        <v>25589.8544315734</v>
      </c>
      <c r="H616">
        <v>-1.9010892929049601</v>
      </c>
      <c r="I616">
        <v>-1.04259166986493E-2</v>
      </c>
      <c r="J616">
        <v>0</v>
      </c>
      <c r="K616">
        <v>0</v>
      </c>
      <c r="L616">
        <v>717380.81272640103</v>
      </c>
      <c r="M616">
        <v>9782.2906695060992</v>
      </c>
      <c r="N616">
        <v>-9.7943558210382104E-7</v>
      </c>
      <c r="O616">
        <v>-4.0742383769817699E-7</v>
      </c>
      <c r="P616" t="s">
        <v>257</v>
      </c>
      <c r="Q616" t="s">
        <v>252</v>
      </c>
    </row>
    <row r="617" spans="1:17" x14ac:dyDescent="0.35">
      <c r="A617" t="s">
        <v>271</v>
      </c>
      <c r="B617" t="s">
        <v>255</v>
      </c>
      <c r="C617" t="s">
        <v>256</v>
      </c>
      <c r="D617">
        <v>0.91377128405771901</v>
      </c>
      <c r="E617">
        <v>2025</v>
      </c>
      <c r="F617">
        <v>1995713.0986111599</v>
      </c>
      <c r="G617">
        <v>26307.665236724999</v>
      </c>
      <c r="H617">
        <v>-2.4744149204251502</v>
      </c>
      <c r="I617">
        <v>-1.55827715574192E-2</v>
      </c>
      <c r="J617">
        <v>0</v>
      </c>
      <c r="K617">
        <v>0</v>
      </c>
      <c r="L617">
        <v>738724.43166824302</v>
      </c>
      <c r="M617">
        <v>10061.799799819401</v>
      </c>
      <c r="N617">
        <v>-1.23986504981459E-6</v>
      </c>
      <c r="O617">
        <v>-5.9232818333365304E-7</v>
      </c>
      <c r="P617" t="s">
        <v>257</v>
      </c>
      <c r="Q617" t="s">
        <v>252</v>
      </c>
    </row>
    <row r="618" spans="1:17" x14ac:dyDescent="0.35">
      <c r="A618" t="s">
        <v>271</v>
      </c>
      <c r="B618" t="s">
        <v>255</v>
      </c>
      <c r="C618" t="s">
        <v>256</v>
      </c>
      <c r="D618">
        <v>0.96559376426806398</v>
      </c>
      <c r="E618">
        <v>2030</v>
      </c>
      <c r="F618">
        <v>2055326.4297193</v>
      </c>
      <c r="G618">
        <v>27090.490788050902</v>
      </c>
      <c r="H618">
        <v>-2.8261303514291001</v>
      </c>
      <c r="I618">
        <v>-1.96800607511377E-2</v>
      </c>
      <c r="J618">
        <v>0</v>
      </c>
      <c r="K618">
        <v>0</v>
      </c>
      <c r="L618">
        <v>761628.49246440805</v>
      </c>
      <c r="M618">
        <v>10364.988469207599</v>
      </c>
      <c r="N618">
        <v>-1.37502749469099E-6</v>
      </c>
      <c r="O618">
        <v>-7.2645641251424505E-7</v>
      </c>
      <c r="P618" t="s">
        <v>257</v>
      </c>
      <c r="Q618" t="s">
        <v>252</v>
      </c>
    </row>
    <row r="619" spans="1:17" x14ac:dyDescent="0.35">
      <c r="A619" t="s">
        <v>271</v>
      </c>
      <c r="B619" t="s">
        <v>255</v>
      </c>
      <c r="C619" t="s">
        <v>256</v>
      </c>
      <c r="D619">
        <v>1.08500668135844</v>
      </c>
      <c r="E619">
        <v>2035</v>
      </c>
      <c r="F619">
        <v>2096233.9965712701</v>
      </c>
      <c r="G619">
        <v>27617.262171621602</v>
      </c>
      <c r="H619">
        <v>1.51024861662002</v>
      </c>
      <c r="I619">
        <v>3.4006800346845598E-2</v>
      </c>
      <c r="J619">
        <v>0</v>
      </c>
      <c r="K619">
        <v>0</v>
      </c>
      <c r="L619">
        <v>771485.80478203704</v>
      </c>
      <c r="M619">
        <v>10495.401147484499</v>
      </c>
      <c r="N619">
        <v>7.2045803049195899E-7</v>
      </c>
      <c r="O619">
        <v>1.23136030412854E-6</v>
      </c>
      <c r="P619" t="s">
        <v>257</v>
      </c>
      <c r="Q619" t="s">
        <v>252</v>
      </c>
    </row>
    <row r="620" spans="1:17" x14ac:dyDescent="0.35">
      <c r="A620" t="s">
        <v>271</v>
      </c>
      <c r="B620" t="s">
        <v>255</v>
      </c>
      <c r="C620" t="s">
        <v>256</v>
      </c>
      <c r="D620">
        <v>1.2292198413270401</v>
      </c>
      <c r="E620">
        <v>2040</v>
      </c>
      <c r="F620">
        <v>2097582.7494325498</v>
      </c>
      <c r="G620">
        <v>27621.743218684602</v>
      </c>
      <c r="H620">
        <v>9.29082995044641</v>
      </c>
      <c r="I620">
        <v>0.129806326119104</v>
      </c>
      <c r="J620">
        <v>0</v>
      </c>
      <c r="K620">
        <v>0</v>
      </c>
      <c r="L620">
        <v>773115.15338639205</v>
      </c>
      <c r="M620">
        <v>11350.9919902492</v>
      </c>
      <c r="N620">
        <v>4.4293031838480904E-6</v>
      </c>
      <c r="O620">
        <v>4.6994255609217699E-6</v>
      </c>
      <c r="P620" t="s">
        <v>257</v>
      </c>
      <c r="Q620" t="s">
        <v>252</v>
      </c>
    </row>
    <row r="621" spans="1:17" x14ac:dyDescent="0.35">
      <c r="A621" t="s">
        <v>271</v>
      </c>
      <c r="B621" t="s">
        <v>255</v>
      </c>
      <c r="C621" t="s">
        <v>256</v>
      </c>
      <c r="D621">
        <v>1.35085724597845</v>
      </c>
      <c r="E621">
        <v>2045</v>
      </c>
      <c r="F621">
        <v>2110899.3173586102</v>
      </c>
      <c r="G621">
        <v>27789.0012177969</v>
      </c>
      <c r="H621">
        <v>15.993081897808199</v>
      </c>
      <c r="I621">
        <v>0.212560275394718</v>
      </c>
      <c r="J621">
        <v>0</v>
      </c>
      <c r="K621">
        <v>0</v>
      </c>
      <c r="L621">
        <v>731347.45034236705</v>
      </c>
      <c r="M621">
        <v>9217.5530524647202</v>
      </c>
      <c r="N621">
        <v>7.5764304655801802E-6</v>
      </c>
      <c r="O621">
        <v>7.6490793508112297E-6</v>
      </c>
      <c r="P621" t="s">
        <v>257</v>
      </c>
      <c r="Q621" t="s">
        <v>252</v>
      </c>
    </row>
    <row r="622" spans="1:17" x14ac:dyDescent="0.35">
      <c r="A622" t="s">
        <v>271</v>
      </c>
      <c r="B622" t="s">
        <v>255</v>
      </c>
      <c r="C622" t="s">
        <v>256</v>
      </c>
      <c r="D622">
        <v>1.53164784556419</v>
      </c>
      <c r="E622">
        <v>2050</v>
      </c>
      <c r="F622">
        <v>2128585.37704936</v>
      </c>
      <c r="G622">
        <v>28024.121538864001</v>
      </c>
      <c r="H622">
        <v>25.865373189048601</v>
      </c>
      <c r="I622">
        <v>0.33448582747938499</v>
      </c>
      <c r="J622">
        <v>1506.2395249942499</v>
      </c>
      <c r="K622">
        <v>29.699948295756801</v>
      </c>
      <c r="L622">
        <v>701700.45486490696</v>
      </c>
      <c r="M622">
        <v>8406.2385905443698</v>
      </c>
      <c r="N622">
        <v>1.2151437977509301E-5</v>
      </c>
      <c r="O622">
        <v>1.19356400526425E-5</v>
      </c>
      <c r="P622" t="s">
        <v>257</v>
      </c>
      <c r="Q622" t="s">
        <v>252</v>
      </c>
    </row>
    <row r="623" spans="1:17" x14ac:dyDescent="0.35">
      <c r="A623" t="s">
        <v>271</v>
      </c>
      <c r="B623" t="s">
        <v>255</v>
      </c>
      <c r="C623" t="s">
        <v>256</v>
      </c>
      <c r="D623">
        <v>1.64170092024739</v>
      </c>
      <c r="E623">
        <v>2055</v>
      </c>
      <c r="F623">
        <v>2149329.71074356</v>
      </c>
      <c r="G623">
        <v>28308.6969770129</v>
      </c>
      <c r="H623">
        <v>31.2754345750342</v>
      </c>
      <c r="I623">
        <v>0.399430478294442</v>
      </c>
      <c r="J623">
        <v>2937.5427159938199</v>
      </c>
      <c r="K623">
        <v>46.851583588990401</v>
      </c>
      <c r="L623">
        <v>698775.45454515598</v>
      </c>
      <c r="M623">
        <v>7641.9614422799395</v>
      </c>
      <c r="N623">
        <v>1.4551250289195701E-5</v>
      </c>
      <c r="O623">
        <v>1.41098150373642E-5</v>
      </c>
      <c r="P623" t="s">
        <v>257</v>
      </c>
      <c r="Q623" t="s">
        <v>252</v>
      </c>
    </row>
    <row r="624" spans="1:17" x14ac:dyDescent="0.35">
      <c r="A624" t="s">
        <v>271</v>
      </c>
      <c r="B624" t="s">
        <v>255</v>
      </c>
      <c r="C624" t="s">
        <v>256</v>
      </c>
      <c r="D624">
        <v>1.79717289473674</v>
      </c>
      <c r="E624">
        <v>2060</v>
      </c>
      <c r="F624">
        <v>2178363.1061923201</v>
      </c>
      <c r="G624">
        <v>28705.6457927173</v>
      </c>
      <c r="H624">
        <v>39.097060541154001</v>
      </c>
      <c r="I624">
        <v>0.49371692292927</v>
      </c>
      <c r="J624">
        <v>19046.721099683899</v>
      </c>
      <c r="K624">
        <v>176.460708463456</v>
      </c>
      <c r="L624">
        <v>736476.596642119</v>
      </c>
      <c r="M624">
        <v>9642.1143821997903</v>
      </c>
      <c r="N624">
        <v>1.7947907963559799E-5</v>
      </c>
      <c r="O624">
        <v>1.7199296838482101E-5</v>
      </c>
      <c r="P624" t="s">
        <v>257</v>
      </c>
      <c r="Q624" t="s">
        <v>252</v>
      </c>
    </row>
    <row r="625" spans="1:17" x14ac:dyDescent="0.35">
      <c r="A625" t="s">
        <v>271</v>
      </c>
      <c r="B625" t="s">
        <v>255</v>
      </c>
      <c r="C625" t="s">
        <v>256</v>
      </c>
      <c r="D625">
        <v>1.90209664848524</v>
      </c>
      <c r="E625">
        <v>2065</v>
      </c>
      <c r="F625">
        <v>2199375.8309979099</v>
      </c>
      <c r="G625">
        <v>28995.284183943801</v>
      </c>
      <c r="H625">
        <v>44.5257009982668</v>
      </c>
      <c r="I625">
        <v>0.55935650791271296</v>
      </c>
      <c r="J625">
        <v>53862.604922018698</v>
      </c>
      <c r="K625">
        <v>860.61898550414298</v>
      </c>
      <c r="L625">
        <v>748143.34458206198</v>
      </c>
      <c r="M625">
        <v>9577.0664682319093</v>
      </c>
      <c r="N625">
        <v>2.0244698687110902E-5</v>
      </c>
      <c r="O625">
        <v>1.9291292486191902E-5</v>
      </c>
      <c r="P625" t="s">
        <v>257</v>
      </c>
      <c r="Q625" t="s">
        <v>252</v>
      </c>
    </row>
    <row r="626" spans="1:17" x14ac:dyDescent="0.35">
      <c r="A626" t="s">
        <v>271</v>
      </c>
      <c r="B626" t="s">
        <v>255</v>
      </c>
      <c r="C626" t="s">
        <v>256</v>
      </c>
      <c r="D626">
        <v>2.0539225003577899</v>
      </c>
      <c r="E626">
        <v>2070</v>
      </c>
      <c r="F626">
        <v>2229571.1045357301</v>
      </c>
      <c r="G626">
        <v>29402.422699379498</v>
      </c>
      <c r="H626">
        <v>52.578014576104202</v>
      </c>
      <c r="I626">
        <v>0.65501560411164605</v>
      </c>
      <c r="J626">
        <v>106066.625270383</v>
      </c>
      <c r="K626">
        <v>1457.58625188319</v>
      </c>
      <c r="L626">
        <v>754433.21936783497</v>
      </c>
      <c r="M626">
        <v>9624.4184332786608</v>
      </c>
      <c r="N626">
        <v>2.3582120556344701E-5</v>
      </c>
      <c r="O626">
        <v>2.2277606536330401E-5</v>
      </c>
      <c r="P626" t="s">
        <v>257</v>
      </c>
      <c r="Q626" t="s">
        <v>252</v>
      </c>
    </row>
    <row r="627" spans="1:17" x14ac:dyDescent="0.35">
      <c r="A627" t="s">
        <v>271</v>
      </c>
      <c r="B627" t="s">
        <v>255</v>
      </c>
      <c r="C627" t="s">
        <v>256</v>
      </c>
      <c r="D627">
        <v>2.15113208653396</v>
      </c>
      <c r="E627">
        <v>2075</v>
      </c>
      <c r="F627">
        <v>2266874.1240277798</v>
      </c>
      <c r="G627">
        <v>29898.6370227845</v>
      </c>
      <c r="H627">
        <v>58.3439909767689</v>
      </c>
      <c r="I627">
        <v>0.72170758483324404</v>
      </c>
      <c r="J627">
        <v>131379.26269470199</v>
      </c>
      <c r="K627">
        <v>1789.4566450636501</v>
      </c>
      <c r="L627">
        <v>765553.20888976497</v>
      </c>
      <c r="M627">
        <v>10012.502676996501</v>
      </c>
      <c r="N627">
        <v>2.57376403737422E-5</v>
      </c>
      <c r="O627">
        <v>2.41384777601488E-5</v>
      </c>
      <c r="P627" t="s">
        <v>257</v>
      </c>
      <c r="Q627" t="s">
        <v>252</v>
      </c>
    </row>
    <row r="628" spans="1:17" x14ac:dyDescent="0.35">
      <c r="A628" t="s">
        <v>271</v>
      </c>
      <c r="B628" t="s">
        <v>255</v>
      </c>
      <c r="C628" t="s">
        <v>256</v>
      </c>
      <c r="D628">
        <v>2.2802661727774698</v>
      </c>
      <c r="E628">
        <v>2080</v>
      </c>
      <c r="F628">
        <v>2299520.7243860802</v>
      </c>
      <c r="G628">
        <v>30329.910867276099</v>
      </c>
      <c r="H628">
        <v>65.772754867750805</v>
      </c>
      <c r="I628">
        <v>0.80723630565650395</v>
      </c>
      <c r="J628">
        <v>172268.46311986199</v>
      </c>
      <c r="K628">
        <v>2198.4856970303799</v>
      </c>
      <c r="L628">
        <v>777931.67480514804</v>
      </c>
      <c r="M628">
        <v>10132.547115769699</v>
      </c>
      <c r="N628">
        <v>2.8602810216163802E-5</v>
      </c>
      <c r="O628">
        <v>2.6615188853965901E-5</v>
      </c>
      <c r="P628" t="s">
        <v>257</v>
      </c>
      <c r="Q628" t="s">
        <v>252</v>
      </c>
    </row>
    <row r="629" spans="1:17" x14ac:dyDescent="0.35">
      <c r="A629" t="s">
        <v>271</v>
      </c>
      <c r="B629" t="s">
        <v>255</v>
      </c>
      <c r="C629" t="s">
        <v>256</v>
      </c>
      <c r="D629">
        <v>2.4085830961071801</v>
      </c>
      <c r="E629">
        <v>2085</v>
      </c>
      <c r="F629">
        <v>2338988.8871717001</v>
      </c>
      <c r="G629">
        <v>30847.499066595799</v>
      </c>
      <c r="H629">
        <v>73.573798099097303</v>
      </c>
      <c r="I629">
        <v>0.89715824527168697</v>
      </c>
      <c r="J629">
        <v>240547.945350436</v>
      </c>
      <c r="K629">
        <v>2556.9075310385902</v>
      </c>
      <c r="L629">
        <v>782784.21343302098</v>
      </c>
      <c r="M629">
        <v>10211.9938375457</v>
      </c>
      <c r="N629">
        <v>3.1455385915947002E-5</v>
      </c>
      <c r="O629">
        <v>2.9083662287657E-5</v>
      </c>
      <c r="P629" t="s">
        <v>257</v>
      </c>
      <c r="Q629" t="s">
        <v>252</v>
      </c>
    </row>
    <row r="630" spans="1:17" x14ac:dyDescent="0.35">
      <c r="A630" t="s">
        <v>271</v>
      </c>
      <c r="B630" t="s">
        <v>255</v>
      </c>
      <c r="C630" t="s">
        <v>256</v>
      </c>
      <c r="D630">
        <v>2.5200464505927802</v>
      </c>
      <c r="E630">
        <v>2090</v>
      </c>
      <c r="F630">
        <v>2390350.8301977199</v>
      </c>
      <c r="G630">
        <v>31523.7618945127</v>
      </c>
      <c r="H630">
        <v>81.501392966292997</v>
      </c>
      <c r="I630">
        <v>0.98870495998504304</v>
      </c>
      <c r="J630">
        <v>336878.53592331399</v>
      </c>
      <c r="K630">
        <v>3105.9746178977002</v>
      </c>
      <c r="L630">
        <v>795856.55855084595</v>
      </c>
      <c r="M630">
        <v>10286.224096743301</v>
      </c>
      <c r="N630">
        <v>3.4095996259909399E-5</v>
      </c>
      <c r="O630">
        <v>3.1363799894616802E-5</v>
      </c>
      <c r="P630" t="s">
        <v>257</v>
      </c>
      <c r="Q630" t="s">
        <v>252</v>
      </c>
    </row>
    <row r="631" spans="1:17" x14ac:dyDescent="0.35">
      <c r="A631" t="s">
        <v>271</v>
      </c>
      <c r="B631" t="s">
        <v>258</v>
      </c>
      <c r="C631" t="s">
        <v>256</v>
      </c>
      <c r="D631">
        <v>0.42862795654826502</v>
      </c>
      <c r="E631">
        <v>2010</v>
      </c>
      <c r="F631">
        <v>1780581.6043349199</v>
      </c>
      <c r="G631">
        <v>94220.439395883994</v>
      </c>
      <c r="H631">
        <v>-0.54559344327678605</v>
      </c>
      <c r="I631">
        <v>-0.33197881901733201</v>
      </c>
      <c r="J631">
        <v>0</v>
      </c>
      <c r="K631">
        <v>0</v>
      </c>
      <c r="L631">
        <v>675459.96106259897</v>
      </c>
      <c r="M631">
        <v>16041.2453054652</v>
      </c>
      <c r="N631">
        <v>-3.0641305175146598E-7</v>
      </c>
      <c r="O631">
        <v>-3.5234267760359698E-6</v>
      </c>
      <c r="P631" t="s">
        <v>257</v>
      </c>
      <c r="Q631" t="s">
        <v>252</v>
      </c>
    </row>
    <row r="632" spans="1:17" x14ac:dyDescent="0.35">
      <c r="A632" t="s">
        <v>271</v>
      </c>
      <c r="B632" t="s">
        <v>258</v>
      </c>
      <c r="C632" t="s">
        <v>256</v>
      </c>
      <c r="D632">
        <v>0.61285996481710903</v>
      </c>
      <c r="E632">
        <v>2015</v>
      </c>
      <c r="F632">
        <v>1828916.63084436</v>
      </c>
      <c r="G632">
        <v>97317.202234711207</v>
      </c>
      <c r="H632">
        <v>-0.90058765379093997</v>
      </c>
      <c r="I632">
        <v>-0.49320704512285002</v>
      </c>
      <c r="J632">
        <v>0</v>
      </c>
      <c r="K632">
        <v>0</v>
      </c>
      <c r="L632">
        <v>695122.77362599201</v>
      </c>
      <c r="M632">
        <v>16610.971050407701</v>
      </c>
      <c r="N632">
        <v>-4.9241591366314004E-7</v>
      </c>
      <c r="O632">
        <v>-5.0680355969679998E-6</v>
      </c>
      <c r="P632" t="s">
        <v>257</v>
      </c>
      <c r="Q632" t="s">
        <v>252</v>
      </c>
    </row>
    <row r="633" spans="1:17" x14ac:dyDescent="0.35">
      <c r="A633" t="s">
        <v>271</v>
      </c>
      <c r="B633" t="s">
        <v>258</v>
      </c>
      <c r="C633" t="s">
        <v>256</v>
      </c>
      <c r="D633">
        <v>0.76234411994100504</v>
      </c>
      <c r="E633">
        <v>2020</v>
      </c>
      <c r="F633">
        <v>1866756.3512353301</v>
      </c>
      <c r="G633">
        <v>99838.432608171599</v>
      </c>
      <c r="H633">
        <v>-1.2786316088210801</v>
      </c>
      <c r="I633">
        <v>-0.63288360078253203</v>
      </c>
      <c r="J633">
        <v>0</v>
      </c>
      <c r="K633">
        <v>0</v>
      </c>
      <c r="L633">
        <v>710080.07988870202</v>
      </c>
      <c r="M633">
        <v>17083.023507205002</v>
      </c>
      <c r="N633">
        <v>-6.8494831046105095E-7</v>
      </c>
      <c r="O633">
        <v>-6.3390778906391898E-6</v>
      </c>
      <c r="P633" t="s">
        <v>257</v>
      </c>
      <c r="Q633" t="s">
        <v>252</v>
      </c>
    </row>
    <row r="634" spans="1:17" x14ac:dyDescent="0.35">
      <c r="A634" t="s">
        <v>271</v>
      </c>
      <c r="B634" t="s">
        <v>258</v>
      </c>
      <c r="C634" t="s">
        <v>256</v>
      </c>
      <c r="D634">
        <v>0.91377128405771901</v>
      </c>
      <c r="E634">
        <v>2025</v>
      </c>
      <c r="F634">
        <v>1919063.07353619</v>
      </c>
      <c r="G634">
        <v>102957.690311689</v>
      </c>
      <c r="H634">
        <v>-1.7044523027295699</v>
      </c>
      <c r="I634">
        <v>-0.78554538925299999</v>
      </c>
      <c r="J634">
        <v>0</v>
      </c>
      <c r="K634">
        <v>0</v>
      </c>
      <c r="L634">
        <v>731116.89543577703</v>
      </c>
      <c r="M634">
        <v>17669.336032285799</v>
      </c>
      <c r="N634">
        <v>-8.8816898528969698E-7</v>
      </c>
      <c r="O634">
        <v>-7.6297883807889993E-6</v>
      </c>
      <c r="P634" t="s">
        <v>257</v>
      </c>
      <c r="Q634" t="s">
        <v>252</v>
      </c>
    </row>
    <row r="635" spans="1:17" x14ac:dyDescent="0.35">
      <c r="A635" t="s">
        <v>271</v>
      </c>
      <c r="B635" t="s">
        <v>258</v>
      </c>
      <c r="C635" t="s">
        <v>256</v>
      </c>
      <c r="D635">
        <v>0.96559376426806398</v>
      </c>
      <c r="E635">
        <v>2030</v>
      </c>
      <c r="F635">
        <v>1976089.5920841401</v>
      </c>
      <c r="G635">
        <v>106327.328423211</v>
      </c>
      <c r="H635">
        <v>-1.98503350723871</v>
      </c>
      <c r="I635">
        <v>-0.86077690494153603</v>
      </c>
      <c r="J635">
        <v>0</v>
      </c>
      <c r="K635">
        <v>0</v>
      </c>
      <c r="L635">
        <v>753708.61614097899</v>
      </c>
      <c r="M635">
        <v>18284.864792636501</v>
      </c>
      <c r="N635">
        <v>-1.0045260676390299E-6</v>
      </c>
      <c r="O635">
        <v>-8.0955377860658402E-6</v>
      </c>
      <c r="P635" t="s">
        <v>257</v>
      </c>
      <c r="Q635" t="s">
        <v>252</v>
      </c>
    </row>
    <row r="636" spans="1:17" x14ac:dyDescent="0.35">
      <c r="A636" t="s">
        <v>271</v>
      </c>
      <c r="B636" t="s">
        <v>258</v>
      </c>
      <c r="C636" t="s">
        <v>256</v>
      </c>
      <c r="D636">
        <v>1.08500668135844</v>
      </c>
      <c r="E636">
        <v>2035</v>
      </c>
      <c r="F636">
        <v>2015071.1508186299</v>
      </c>
      <c r="G636">
        <v>108780.107924261</v>
      </c>
      <c r="H636">
        <v>2.0347529360326</v>
      </c>
      <c r="I636">
        <v>-0.49049751906573802</v>
      </c>
      <c r="J636">
        <v>0</v>
      </c>
      <c r="K636">
        <v>0</v>
      </c>
      <c r="L636">
        <v>761956.07305274601</v>
      </c>
      <c r="M636">
        <v>20025.132876775198</v>
      </c>
      <c r="N636">
        <v>1.00976729045323E-6</v>
      </c>
      <c r="O636">
        <v>-4.5090736571731498E-6</v>
      </c>
      <c r="P636" t="s">
        <v>257</v>
      </c>
      <c r="Q636" t="s">
        <v>252</v>
      </c>
    </row>
    <row r="637" spans="1:17" x14ac:dyDescent="0.35">
      <c r="A637" t="s">
        <v>271</v>
      </c>
      <c r="B637" t="s">
        <v>258</v>
      </c>
      <c r="C637" t="s">
        <v>256</v>
      </c>
      <c r="D637">
        <v>1.2292198413270401</v>
      </c>
      <c r="E637">
        <v>2040</v>
      </c>
      <c r="F637">
        <v>2016056.90526207</v>
      </c>
      <c r="G637">
        <v>109147.587389165</v>
      </c>
      <c r="H637">
        <v>9.1905823613338598</v>
      </c>
      <c r="I637">
        <v>0.230053915231658</v>
      </c>
      <c r="J637">
        <v>0</v>
      </c>
      <c r="K637">
        <v>0</v>
      </c>
      <c r="L637">
        <v>764010.459639234</v>
      </c>
      <c r="M637">
        <v>20455.685737406799</v>
      </c>
      <c r="N637">
        <v>4.5586919383801698E-6</v>
      </c>
      <c r="O637">
        <v>2.1077324816296802E-6</v>
      </c>
      <c r="P637" t="s">
        <v>257</v>
      </c>
      <c r="Q637" t="s">
        <v>252</v>
      </c>
    </row>
    <row r="638" spans="1:17" x14ac:dyDescent="0.35">
      <c r="A638" t="s">
        <v>271</v>
      </c>
      <c r="B638" t="s">
        <v>258</v>
      </c>
      <c r="C638" t="s">
        <v>256</v>
      </c>
      <c r="D638">
        <v>1.35085724597845</v>
      </c>
      <c r="E638">
        <v>2045</v>
      </c>
      <c r="F638">
        <v>2028625.6989412401</v>
      </c>
      <c r="G638">
        <v>110062.619635171</v>
      </c>
      <c r="H638">
        <v>15.3578705201329</v>
      </c>
      <c r="I638">
        <v>0.84777165306996005</v>
      </c>
      <c r="J638">
        <v>0</v>
      </c>
      <c r="K638">
        <v>0</v>
      </c>
      <c r="L638">
        <v>685379.34192705003</v>
      </c>
      <c r="M638">
        <v>55185.661467781298</v>
      </c>
      <c r="N638">
        <v>7.5705787066329602E-6</v>
      </c>
      <c r="O638">
        <v>7.7026301561793197E-6</v>
      </c>
      <c r="P638" t="s">
        <v>257</v>
      </c>
      <c r="Q638" t="s">
        <v>252</v>
      </c>
    </row>
    <row r="639" spans="1:17" x14ac:dyDescent="0.35">
      <c r="A639" t="s">
        <v>271</v>
      </c>
      <c r="B639" t="s">
        <v>258</v>
      </c>
      <c r="C639" t="s">
        <v>256</v>
      </c>
      <c r="D639">
        <v>1.53164784556419</v>
      </c>
      <c r="E639">
        <v>2050</v>
      </c>
      <c r="F639">
        <v>2045503.8651809101</v>
      </c>
      <c r="G639">
        <v>111105.633407311</v>
      </c>
      <c r="H639">
        <v>24.440347470269099</v>
      </c>
      <c r="I639">
        <v>1.75951154625886</v>
      </c>
      <c r="J639">
        <v>1374.04000044299</v>
      </c>
      <c r="K639">
        <v>161.89947284701501</v>
      </c>
      <c r="L639">
        <v>646842.68600270106</v>
      </c>
      <c r="M639">
        <v>63264.007452751102</v>
      </c>
      <c r="N639">
        <v>1.19483262223548E-5</v>
      </c>
      <c r="O639">
        <v>1.5836384639548601E-5</v>
      </c>
      <c r="P639" t="s">
        <v>257</v>
      </c>
      <c r="Q639" t="s">
        <v>252</v>
      </c>
    </row>
    <row r="640" spans="1:17" x14ac:dyDescent="0.35">
      <c r="A640" t="s">
        <v>271</v>
      </c>
      <c r="B640" t="s">
        <v>258</v>
      </c>
      <c r="C640" t="s">
        <v>256</v>
      </c>
      <c r="D640">
        <v>1.64170092024739</v>
      </c>
      <c r="E640">
        <v>2055</v>
      </c>
      <c r="F640">
        <v>2065406.5195489801</v>
      </c>
      <c r="G640">
        <v>112231.88817159001</v>
      </c>
      <c r="H640">
        <v>29.4051955312028</v>
      </c>
      <c r="I640">
        <v>2.2696695221258198</v>
      </c>
      <c r="J640">
        <v>2785.32026443841</v>
      </c>
      <c r="K640">
        <v>199.074035144405</v>
      </c>
      <c r="L640">
        <v>642141.48824813496</v>
      </c>
      <c r="M640">
        <v>64275.927739301398</v>
      </c>
      <c r="N640">
        <v>1.42370014100778E-5</v>
      </c>
      <c r="O640">
        <v>2.0223036064899401E-5</v>
      </c>
      <c r="P640" t="s">
        <v>257</v>
      </c>
      <c r="Q640" t="s">
        <v>252</v>
      </c>
    </row>
    <row r="641" spans="1:17" x14ac:dyDescent="0.35">
      <c r="A641" t="s">
        <v>271</v>
      </c>
      <c r="B641" t="s">
        <v>258</v>
      </c>
      <c r="C641" t="s">
        <v>256</v>
      </c>
      <c r="D641">
        <v>1.79717289473674</v>
      </c>
      <c r="E641">
        <v>2060</v>
      </c>
      <c r="F641">
        <v>2093302.4794517299</v>
      </c>
      <c r="G641">
        <v>113766.272533307</v>
      </c>
      <c r="H641">
        <v>36.585050437299103</v>
      </c>
      <c r="I641">
        <v>3.0057270267841898</v>
      </c>
      <c r="J641">
        <v>16695.407654463499</v>
      </c>
      <c r="K641">
        <v>2527.7741536838498</v>
      </c>
      <c r="L641">
        <v>680073.26165973698</v>
      </c>
      <c r="M641">
        <v>66045.449364581102</v>
      </c>
      <c r="N641">
        <v>1.7477192520634399E-5</v>
      </c>
      <c r="O641">
        <v>2.6420194314656801E-5</v>
      </c>
      <c r="P641" t="s">
        <v>257</v>
      </c>
      <c r="Q641" t="s">
        <v>252</v>
      </c>
    </row>
    <row r="642" spans="1:17" x14ac:dyDescent="0.35">
      <c r="A642" t="s">
        <v>271</v>
      </c>
      <c r="B642" t="s">
        <v>258</v>
      </c>
      <c r="C642" t="s">
        <v>256</v>
      </c>
      <c r="D642">
        <v>1.90209664848524</v>
      </c>
      <c r="E642">
        <v>2065</v>
      </c>
      <c r="F642">
        <v>2113475.9828140601</v>
      </c>
      <c r="G642">
        <v>114895.132367791</v>
      </c>
      <c r="H642">
        <v>41.568919628366601</v>
      </c>
      <c r="I642">
        <v>3.51613787781293</v>
      </c>
      <c r="J642">
        <v>49477.312598534198</v>
      </c>
      <c r="K642">
        <v>5245.9113089886496</v>
      </c>
      <c r="L642">
        <v>690773.62241893704</v>
      </c>
      <c r="M642">
        <v>66946.788631357107</v>
      </c>
      <c r="N642">
        <v>1.9668508166824899E-5</v>
      </c>
      <c r="O642">
        <v>3.0603018642751803E-5</v>
      </c>
      <c r="P642" t="s">
        <v>257</v>
      </c>
      <c r="Q642" t="s">
        <v>252</v>
      </c>
    </row>
    <row r="643" spans="1:17" x14ac:dyDescent="0.35">
      <c r="A643" t="s">
        <v>271</v>
      </c>
      <c r="B643" t="s">
        <v>258</v>
      </c>
      <c r="C643" t="s">
        <v>256</v>
      </c>
      <c r="D643">
        <v>2.0539225003577899</v>
      </c>
      <c r="E643">
        <v>2070</v>
      </c>
      <c r="F643">
        <v>2142446.34985347</v>
      </c>
      <c r="G643">
        <v>116527.17738163999</v>
      </c>
      <c r="H643">
        <v>48.948107496632701</v>
      </c>
      <c r="I643">
        <v>4.2849226835832201</v>
      </c>
      <c r="J643">
        <v>96424.027705045504</v>
      </c>
      <c r="K643">
        <v>11100.183817220701</v>
      </c>
      <c r="L643">
        <v>696358.16505940806</v>
      </c>
      <c r="M643">
        <v>67699.472741706093</v>
      </c>
      <c r="N643">
        <v>2.2846829980120799E-5</v>
      </c>
      <c r="O643">
        <v>3.6771873994249502E-5</v>
      </c>
      <c r="P643" t="s">
        <v>257</v>
      </c>
      <c r="Q643" t="s">
        <v>252</v>
      </c>
    </row>
    <row r="644" spans="1:17" x14ac:dyDescent="0.35">
      <c r="A644" t="s">
        <v>271</v>
      </c>
      <c r="B644" t="s">
        <v>258</v>
      </c>
      <c r="C644" t="s">
        <v>256</v>
      </c>
      <c r="D644">
        <v>2.15113208653396</v>
      </c>
      <c r="E644">
        <v>2075</v>
      </c>
      <c r="F644">
        <v>2178211.82459073</v>
      </c>
      <c r="G644">
        <v>118560.936459829</v>
      </c>
      <c r="H644">
        <v>54.221652213972199</v>
      </c>
      <c r="I644">
        <v>4.8440463476298996</v>
      </c>
      <c r="J644">
        <v>118202.628567768</v>
      </c>
      <c r="K644">
        <v>14966.0907719978</v>
      </c>
      <c r="L644">
        <v>706756.94883644301</v>
      </c>
      <c r="M644">
        <v>68808.7627303185</v>
      </c>
      <c r="N644">
        <v>2.4892736143400599E-5</v>
      </c>
      <c r="O644">
        <v>4.0857018274911802E-5</v>
      </c>
      <c r="P644" t="s">
        <v>257</v>
      </c>
      <c r="Q644" t="s">
        <v>252</v>
      </c>
    </row>
    <row r="645" spans="1:17" x14ac:dyDescent="0.35">
      <c r="A645" t="s">
        <v>271</v>
      </c>
      <c r="B645" t="s">
        <v>258</v>
      </c>
      <c r="C645" t="s">
        <v>256</v>
      </c>
      <c r="D645">
        <v>2.2802661727774698</v>
      </c>
      <c r="E645">
        <v>2080</v>
      </c>
      <c r="F645">
        <v>2209477.2804213101</v>
      </c>
      <c r="G645">
        <v>120373.354832046</v>
      </c>
      <c r="H645">
        <v>61.008401211959203</v>
      </c>
      <c r="I645">
        <v>5.5715899614480699</v>
      </c>
      <c r="J645">
        <v>151564.13718810101</v>
      </c>
      <c r="K645">
        <v>22902.811628790801</v>
      </c>
      <c r="L645">
        <v>718090.58104775695</v>
      </c>
      <c r="M645">
        <v>69973.640873160504</v>
      </c>
      <c r="N645">
        <v>2.76121423617109E-5</v>
      </c>
      <c r="O645">
        <v>4.6285907452043597E-5</v>
      </c>
      <c r="P645" t="s">
        <v>257</v>
      </c>
      <c r="Q645" t="s">
        <v>252</v>
      </c>
    </row>
    <row r="646" spans="1:17" x14ac:dyDescent="0.35">
      <c r="A646" t="s">
        <v>271</v>
      </c>
      <c r="B646" t="s">
        <v>258</v>
      </c>
      <c r="C646" t="s">
        <v>256</v>
      </c>
      <c r="D646">
        <v>2.4085830961071801</v>
      </c>
      <c r="E646">
        <v>2085</v>
      </c>
      <c r="F646">
        <v>2247274.8553757202</v>
      </c>
      <c r="G646">
        <v>122561.530862578</v>
      </c>
      <c r="H646">
        <v>68.1365349624934</v>
      </c>
      <c r="I646">
        <v>6.3344213818755701</v>
      </c>
      <c r="J646">
        <v>205932.21177974399</v>
      </c>
      <c r="K646">
        <v>37172.641101731002</v>
      </c>
      <c r="L646">
        <v>721640.30121181905</v>
      </c>
      <c r="M646">
        <v>71355.906058747394</v>
      </c>
      <c r="N646">
        <v>3.0319626813562099E-5</v>
      </c>
      <c r="O646">
        <v>5.1683602002148997E-5</v>
      </c>
      <c r="P646" t="s">
        <v>257</v>
      </c>
      <c r="Q646" t="s">
        <v>252</v>
      </c>
    </row>
    <row r="647" spans="1:17" x14ac:dyDescent="0.35">
      <c r="A647" t="s">
        <v>271</v>
      </c>
      <c r="B647" t="s">
        <v>258</v>
      </c>
      <c r="C647" t="s">
        <v>256</v>
      </c>
      <c r="D647">
        <v>2.5200464505927802</v>
      </c>
      <c r="E647">
        <v>2090</v>
      </c>
      <c r="F647">
        <v>2296593.4373339</v>
      </c>
      <c r="G647">
        <v>125281.154758341</v>
      </c>
      <c r="H647">
        <v>75.404113035979606</v>
      </c>
      <c r="I647">
        <v>7.0859848902983504</v>
      </c>
      <c r="J647">
        <v>288609.79102779302</v>
      </c>
      <c r="K647">
        <v>51374.719513418997</v>
      </c>
      <c r="L647">
        <v>733020.75370857201</v>
      </c>
      <c r="M647">
        <v>73122.028939017793</v>
      </c>
      <c r="N647">
        <v>3.2833026433932499E-5</v>
      </c>
      <c r="O647">
        <v>5.6560660731190701E-5</v>
      </c>
      <c r="P647" t="s">
        <v>257</v>
      </c>
      <c r="Q647" t="s">
        <v>252</v>
      </c>
    </row>
    <row r="648" spans="1:17" x14ac:dyDescent="0.35">
      <c r="A648" t="s">
        <v>271</v>
      </c>
      <c r="B648" t="s">
        <v>259</v>
      </c>
      <c r="C648" t="s">
        <v>256</v>
      </c>
      <c r="D648">
        <v>0.42862795654826502</v>
      </c>
      <c r="E648">
        <v>2010</v>
      </c>
      <c r="F648">
        <v>1833798.39045869</v>
      </c>
      <c r="G648">
        <v>41003.653272119504</v>
      </c>
      <c r="H648">
        <v>-0.69468533215126405</v>
      </c>
      <c r="I648">
        <v>-0.18288693014285401</v>
      </c>
      <c r="J648">
        <v>0</v>
      </c>
      <c r="K648">
        <v>0</v>
      </c>
      <c r="L648">
        <v>685843.68098880898</v>
      </c>
      <c r="M648">
        <v>5657.5253792547401</v>
      </c>
      <c r="N648">
        <v>-3.7882317694558701E-7</v>
      </c>
      <c r="O648">
        <v>-4.4602594049152301E-6</v>
      </c>
      <c r="P648" t="s">
        <v>257</v>
      </c>
      <c r="Q648" t="s">
        <v>252</v>
      </c>
    </row>
    <row r="649" spans="1:17" x14ac:dyDescent="0.35">
      <c r="A649" t="s">
        <v>271</v>
      </c>
      <c r="B649" t="s">
        <v>259</v>
      </c>
      <c r="C649" t="s">
        <v>256</v>
      </c>
      <c r="D649">
        <v>0.61285996481710903</v>
      </c>
      <c r="E649">
        <v>2015</v>
      </c>
      <c r="F649">
        <v>1883939.8177541499</v>
      </c>
      <c r="G649">
        <v>42294.015324929103</v>
      </c>
      <c r="H649">
        <v>-1.1220025249957299</v>
      </c>
      <c r="I649">
        <v>-0.27179217391805999</v>
      </c>
      <c r="J649">
        <v>0</v>
      </c>
      <c r="K649">
        <v>0</v>
      </c>
      <c r="L649">
        <v>705917.00682226697</v>
      </c>
      <c r="M649">
        <v>5816.73785413313</v>
      </c>
      <c r="N649">
        <v>-5.9556176605114403E-7</v>
      </c>
      <c r="O649">
        <v>-6.4262560986461697E-6</v>
      </c>
      <c r="P649" t="s">
        <v>257</v>
      </c>
      <c r="Q649" t="s">
        <v>252</v>
      </c>
    </row>
    <row r="650" spans="1:17" x14ac:dyDescent="0.35">
      <c r="A650" t="s">
        <v>271</v>
      </c>
      <c r="B650" t="s">
        <v>259</v>
      </c>
      <c r="C650" t="s">
        <v>256</v>
      </c>
      <c r="D650">
        <v>0.76234411994100504</v>
      </c>
      <c r="E650">
        <v>2020</v>
      </c>
      <c r="F650">
        <v>1923260.0104328899</v>
      </c>
      <c r="G650">
        <v>43334.7734106102</v>
      </c>
      <c r="H650">
        <v>-1.56263685819126</v>
      </c>
      <c r="I650">
        <v>-0.34887835141234602</v>
      </c>
      <c r="J650">
        <v>0</v>
      </c>
      <c r="K650">
        <v>0</v>
      </c>
      <c r="L650">
        <v>721222.76214223006</v>
      </c>
      <c r="M650">
        <v>5940.3412536770602</v>
      </c>
      <c r="N650">
        <v>-8.1249381244064904E-7</v>
      </c>
      <c r="O650">
        <v>-8.0507713310651804E-6</v>
      </c>
      <c r="P650" t="s">
        <v>257</v>
      </c>
      <c r="Q650" t="s">
        <v>252</v>
      </c>
    </row>
    <row r="651" spans="1:17" x14ac:dyDescent="0.35">
      <c r="A651" t="s">
        <v>271</v>
      </c>
      <c r="B651" t="s">
        <v>259</v>
      </c>
      <c r="C651" t="s">
        <v>256</v>
      </c>
      <c r="D651">
        <v>0.91377128405771901</v>
      </c>
      <c r="E651">
        <v>2025</v>
      </c>
      <c r="F651">
        <v>1977374.31353507</v>
      </c>
      <c r="G651">
        <v>44646.450312814399</v>
      </c>
      <c r="H651">
        <v>-2.05681976631424</v>
      </c>
      <c r="I651">
        <v>-0.43317792566832403</v>
      </c>
      <c r="J651">
        <v>0</v>
      </c>
      <c r="K651">
        <v>0</v>
      </c>
      <c r="L651">
        <v>742675.39007853204</v>
      </c>
      <c r="M651">
        <v>6110.84138953004</v>
      </c>
      <c r="N651">
        <v>-1.0401772452668001E-6</v>
      </c>
      <c r="O651">
        <v>-9.7024046174616903E-6</v>
      </c>
      <c r="P651" t="s">
        <v>257</v>
      </c>
      <c r="Q651" t="s">
        <v>252</v>
      </c>
    </row>
    <row r="652" spans="1:17" x14ac:dyDescent="0.35">
      <c r="A652" t="s">
        <v>271</v>
      </c>
      <c r="B652" t="s">
        <v>259</v>
      </c>
      <c r="C652" t="s">
        <v>256</v>
      </c>
      <c r="D652">
        <v>0.96559376426806398</v>
      </c>
      <c r="E652">
        <v>2030</v>
      </c>
      <c r="F652">
        <v>2036343.14802299</v>
      </c>
      <c r="G652">
        <v>46073.772484362598</v>
      </c>
      <c r="H652">
        <v>-2.37106866137818</v>
      </c>
      <c r="I652">
        <v>-0.47474175080205699</v>
      </c>
      <c r="J652">
        <v>0</v>
      </c>
      <c r="K652">
        <v>0</v>
      </c>
      <c r="L652">
        <v>765698.76683630201</v>
      </c>
      <c r="M652">
        <v>6294.7140973133601</v>
      </c>
      <c r="N652">
        <v>-1.1643757898467E-6</v>
      </c>
      <c r="O652">
        <v>-1.0303947890596201E-5</v>
      </c>
      <c r="P652" t="s">
        <v>257</v>
      </c>
      <c r="Q652" t="s">
        <v>252</v>
      </c>
    </row>
    <row r="653" spans="1:17" x14ac:dyDescent="0.35">
      <c r="A653" t="s">
        <v>271</v>
      </c>
      <c r="B653" t="s">
        <v>259</v>
      </c>
      <c r="C653" t="s">
        <v>256</v>
      </c>
      <c r="D653">
        <v>1.08500668135844</v>
      </c>
      <c r="E653">
        <v>2035</v>
      </c>
      <c r="F653">
        <v>2076746.6136557499</v>
      </c>
      <c r="G653">
        <v>47104.6450871419</v>
      </c>
      <c r="H653">
        <v>1.8514498140887199</v>
      </c>
      <c r="I653">
        <v>-0.30719439712184898</v>
      </c>
      <c r="J653">
        <v>0</v>
      </c>
      <c r="K653">
        <v>0</v>
      </c>
      <c r="L653">
        <v>775284.21366343496</v>
      </c>
      <c r="M653">
        <v>6696.9922660863604</v>
      </c>
      <c r="N653">
        <v>8.9151454583550101E-7</v>
      </c>
      <c r="O653">
        <v>-6.5215308713939101E-6</v>
      </c>
      <c r="P653" t="s">
        <v>257</v>
      </c>
      <c r="Q653" t="s">
        <v>252</v>
      </c>
    </row>
    <row r="654" spans="1:17" x14ac:dyDescent="0.35">
      <c r="A654" t="s">
        <v>271</v>
      </c>
      <c r="B654" t="s">
        <v>259</v>
      </c>
      <c r="C654" t="s">
        <v>256</v>
      </c>
      <c r="D654">
        <v>1.2292198413270401</v>
      </c>
      <c r="E654">
        <v>2040</v>
      </c>
      <c r="F654">
        <v>2077970.76119599</v>
      </c>
      <c r="G654">
        <v>47233.731455243702</v>
      </c>
      <c r="H654">
        <v>9.3931168168476304</v>
      </c>
      <c r="I654">
        <v>2.7519459717884501E-2</v>
      </c>
      <c r="J654">
        <v>0</v>
      </c>
      <c r="K654">
        <v>0</v>
      </c>
      <c r="L654">
        <v>777316.58373700397</v>
      </c>
      <c r="M654">
        <v>7149.56163963773</v>
      </c>
      <c r="N654">
        <v>4.5203315620482399E-6</v>
      </c>
      <c r="O654">
        <v>5.8262302956014695E-7</v>
      </c>
      <c r="P654" t="s">
        <v>257</v>
      </c>
      <c r="Q654" t="s">
        <v>252</v>
      </c>
    </row>
    <row r="655" spans="1:17" x14ac:dyDescent="0.35">
      <c r="A655" t="s">
        <v>271</v>
      </c>
      <c r="B655" t="s">
        <v>259</v>
      </c>
      <c r="C655" t="s">
        <v>256</v>
      </c>
      <c r="D655">
        <v>1.35085724597845</v>
      </c>
      <c r="E655">
        <v>2045</v>
      </c>
      <c r="F655">
        <v>2091085.71084549</v>
      </c>
      <c r="G655">
        <v>47602.607730922202</v>
      </c>
      <c r="H655">
        <v>15.891642008502799</v>
      </c>
      <c r="I655">
        <v>0.31400016470013298</v>
      </c>
      <c r="J655">
        <v>0</v>
      </c>
      <c r="K655">
        <v>0</v>
      </c>
      <c r="L655">
        <v>719476.82958814804</v>
      </c>
      <c r="M655">
        <v>21088.173806683601</v>
      </c>
      <c r="N655">
        <v>7.5997085753492704E-6</v>
      </c>
      <c r="O655">
        <v>6.5962807431694803E-6</v>
      </c>
      <c r="P655" t="s">
        <v>257</v>
      </c>
      <c r="Q655" t="s">
        <v>252</v>
      </c>
    </row>
    <row r="656" spans="1:17" x14ac:dyDescent="0.35">
      <c r="A656" t="s">
        <v>271</v>
      </c>
      <c r="B656" t="s">
        <v>259</v>
      </c>
      <c r="C656" t="s">
        <v>256</v>
      </c>
      <c r="D656">
        <v>1.53164784556419</v>
      </c>
      <c r="E656">
        <v>2050</v>
      </c>
      <c r="F656">
        <v>2108578.4903600798</v>
      </c>
      <c r="G656">
        <v>48031.008228139603</v>
      </c>
      <c r="H656">
        <v>25.4628650702725</v>
      </c>
      <c r="I656">
        <v>0.73699394625549997</v>
      </c>
      <c r="J656">
        <v>1378.51486614128</v>
      </c>
      <c r="K656">
        <v>157.42460714872601</v>
      </c>
      <c r="L656">
        <v>686923.92044892197</v>
      </c>
      <c r="M656">
        <v>23182.773006530198</v>
      </c>
      <c r="N656">
        <v>1.2075844075372399E-5</v>
      </c>
      <c r="O656">
        <v>1.5344128167264298E-5</v>
      </c>
      <c r="P656" t="s">
        <v>257</v>
      </c>
      <c r="Q656" t="s">
        <v>252</v>
      </c>
    </row>
    <row r="657" spans="1:17" x14ac:dyDescent="0.35">
      <c r="A657" t="s">
        <v>271</v>
      </c>
      <c r="B657" t="s">
        <v>259</v>
      </c>
      <c r="C657" t="s">
        <v>256</v>
      </c>
      <c r="D657">
        <v>1.64170092024739</v>
      </c>
      <c r="E657">
        <v>2055</v>
      </c>
      <c r="F657">
        <v>2129139.1786940298</v>
      </c>
      <c r="G657">
        <v>48499.229026544403</v>
      </c>
      <c r="H657">
        <v>30.702277692446</v>
      </c>
      <c r="I657">
        <v>0.97258736088266495</v>
      </c>
      <c r="J657">
        <v>2793.7129337835099</v>
      </c>
      <c r="K657">
        <v>190.68136579930999</v>
      </c>
      <c r="L657">
        <v>683188.62271836004</v>
      </c>
      <c r="M657">
        <v>23228.793269076399</v>
      </c>
      <c r="N657">
        <v>1.44200426161329E-5</v>
      </c>
      <c r="O657">
        <v>2.0053666427364301E-5</v>
      </c>
      <c r="P657" t="s">
        <v>257</v>
      </c>
      <c r="Q657" t="s">
        <v>252</v>
      </c>
    </row>
    <row r="658" spans="1:17" x14ac:dyDescent="0.35">
      <c r="A658" t="s">
        <v>271</v>
      </c>
      <c r="B658" t="s">
        <v>259</v>
      </c>
      <c r="C658" t="s">
        <v>256</v>
      </c>
      <c r="D658">
        <v>1.79717289473674</v>
      </c>
      <c r="E658">
        <v>2060</v>
      </c>
      <c r="F658">
        <v>2157922.8452568999</v>
      </c>
      <c r="G658">
        <v>49145.906728140399</v>
      </c>
      <c r="H658">
        <v>38.2781209838301</v>
      </c>
      <c r="I658">
        <v>1.3126564802531799</v>
      </c>
      <c r="J658">
        <v>16639.348692638901</v>
      </c>
      <c r="K658">
        <v>2583.8331155083702</v>
      </c>
      <c r="L658">
        <v>722188.56930578395</v>
      </c>
      <c r="M658">
        <v>23930.1417185348</v>
      </c>
      <c r="N658">
        <v>1.77384103736448E-5</v>
      </c>
      <c r="O658">
        <v>2.6709375564365598E-5</v>
      </c>
      <c r="P658" t="s">
        <v>257</v>
      </c>
      <c r="Q658" t="s">
        <v>252</v>
      </c>
    </row>
    <row r="659" spans="1:17" x14ac:dyDescent="0.35">
      <c r="A659" t="s">
        <v>271</v>
      </c>
      <c r="B659" t="s">
        <v>259</v>
      </c>
      <c r="C659" t="s">
        <v>256</v>
      </c>
      <c r="D659">
        <v>1.90209664848524</v>
      </c>
      <c r="E659">
        <v>2065</v>
      </c>
      <c r="F659">
        <v>2178753.01373498</v>
      </c>
      <c r="G659">
        <v>49618.101446870503</v>
      </c>
      <c r="H659">
        <v>43.536694401535101</v>
      </c>
      <c r="I659">
        <v>1.5483631046444</v>
      </c>
      <c r="J659">
        <v>49617.019042512802</v>
      </c>
      <c r="K659">
        <v>5106.2048650100196</v>
      </c>
      <c r="L659">
        <v>733354.38199937996</v>
      </c>
      <c r="M659">
        <v>24366.029050914</v>
      </c>
      <c r="N659">
        <v>1.9982390902997E-5</v>
      </c>
      <c r="O659">
        <v>3.1205609636280399E-5</v>
      </c>
      <c r="P659" t="s">
        <v>257</v>
      </c>
      <c r="Q659" t="s">
        <v>252</v>
      </c>
    </row>
    <row r="660" spans="1:17" x14ac:dyDescent="0.35">
      <c r="A660" t="s">
        <v>271</v>
      </c>
      <c r="B660" t="s">
        <v>259</v>
      </c>
      <c r="C660" t="s">
        <v>256</v>
      </c>
      <c r="D660">
        <v>2.0539225003577899</v>
      </c>
      <c r="E660">
        <v>2070</v>
      </c>
      <c r="F660">
        <v>2208665.6900081499</v>
      </c>
      <c r="G660">
        <v>50307.837226965603</v>
      </c>
      <c r="H660">
        <v>51.330004999684903</v>
      </c>
      <c r="I660">
        <v>1.9030251805309799</v>
      </c>
      <c r="J660">
        <v>97981.852184036296</v>
      </c>
      <c r="K660">
        <v>9542.3593382298495</v>
      </c>
      <c r="L660">
        <v>739300.40023689903</v>
      </c>
      <c r="M660">
        <v>24757.237564215098</v>
      </c>
      <c r="N660">
        <v>2.3240278160655199E-5</v>
      </c>
      <c r="O660">
        <v>3.7827608687398203E-5</v>
      </c>
      <c r="P660" t="s">
        <v>257</v>
      </c>
      <c r="Q660" t="s">
        <v>252</v>
      </c>
    </row>
    <row r="661" spans="1:17" x14ac:dyDescent="0.35">
      <c r="A661" t="s">
        <v>271</v>
      </c>
      <c r="B661" t="s">
        <v>259</v>
      </c>
      <c r="C661" t="s">
        <v>256</v>
      </c>
      <c r="D661">
        <v>2.15113208653396</v>
      </c>
      <c r="E661">
        <v>2075</v>
      </c>
      <c r="F661">
        <v>2245601.87459047</v>
      </c>
      <c r="G661">
        <v>51170.886460093003</v>
      </c>
      <c r="H661">
        <v>56.905947092010898</v>
      </c>
      <c r="I661">
        <v>2.1597514695911499</v>
      </c>
      <c r="J661">
        <v>121333.57195951301</v>
      </c>
      <c r="K661">
        <v>11835.1473802528</v>
      </c>
      <c r="L661">
        <v>750322.07735013496</v>
      </c>
      <c r="M661">
        <v>25243.634216626699</v>
      </c>
      <c r="N661">
        <v>2.5341066791899099E-5</v>
      </c>
      <c r="O661">
        <v>4.2206645594765902E-5</v>
      </c>
      <c r="P661" t="s">
        <v>257</v>
      </c>
      <c r="Q661" t="s">
        <v>252</v>
      </c>
    </row>
    <row r="662" spans="1:17" x14ac:dyDescent="0.35">
      <c r="A662" t="s">
        <v>271</v>
      </c>
      <c r="B662" t="s">
        <v>259</v>
      </c>
      <c r="C662" t="s">
        <v>256</v>
      </c>
      <c r="D662">
        <v>2.2802661727774698</v>
      </c>
      <c r="E662">
        <v>2080</v>
      </c>
      <c r="F662">
        <v>2277912.2842250899</v>
      </c>
      <c r="G662">
        <v>51938.351028274999</v>
      </c>
      <c r="H662">
        <v>64.085622560211604</v>
      </c>
      <c r="I662">
        <v>2.4943686131957001</v>
      </c>
      <c r="J662">
        <v>159328.61192211401</v>
      </c>
      <c r="K662">
        <v>15138.3368947784</v>
      </c>
      <c r="L662">
        <v>762063.66997654398</v>
      </c>
      <c r="M662">
        <v>26000.551944373401</v>
      </c>
      <c r="N662">
        <v>2.8133490039987501E-5</v>
      </c>
      <c r="O662">
        <v>4.80255642278242E-5</v>
      </c>
      <c r="P662" t="s">
        <v>257</v>
      </c>
      <c r="Q662" t="s">
        <v>252</v>
      </c>
    </row>
    <row r="663" spans="1:17" x14ac:dyDescent="0.35">
      <c r="A663" t="s">
        <v>271</v>
      </c>
      <c r="B663" t="s">
        <v>259</v>
      </c>
      <c r="C663" t="s">
        <v>256</v>
      </c>
      <c r="D663">
        <v>2.4085830961071801</v>
      </c>
      <c r="E663">
        <v>2085</v>
      </c>
      <c r="F663">
        <v>2316968.6036576098</v>
      </c>
      <c r="G663">
        <v>52867.782580688203</v>
      </c>
      <c r="H663">
        <v>71.625977183528704</v>
      </c>
      <c r="I663">
        <v>2.8449791608403099</v>
      </c>
      <c r="J663">
        <v>224823.42044456801</v>
      </c>
      <c r="K663">
        <v>18281.4324369061</v>
      </c>
      <c r="L663">
        <v>766136.52910700894</v>
      </c>
      <c r="M663">
        <v>26859.678163558001</v>
      </c>
      <c r="N663">
        <v>3.0913658938001399E-5</v>
      </c>
      <c r="O663">
        <v>5.3813097920235798E-5</v>
      </c>
      <c r="P663" t="s">
        <v>257</v>
      </c>
      <c r="Q663" t="s">
        <v>252</v>
      </c>
    </row>
    <row r="664" spans="1:17" x14ac:dyDescent="0.35">
      <c r="A664" t="s">
        <v>271</v>
      </c>
      <c r="B664" t="s">
        <v>259</v>
      </c>
      <c r="C664" t="s">
        <v>256</v>
      </c>
      <c r="D664">
        <v>2.5200464505927802</v>
      </c>
      <c r="E664">
        <v>2090</v>
      </c>
      <c r="F664">
        <v>2367836.6736124102</v>
      </c>
      <c r="G664">
        <v>54037.918479823798</v>
      </c>
      <c r="H664">
        <v>79.299427990721398</v>
      </c>
      <c r="I664">
        <v>3.1906699355566199</v>
      </c>
      <c r="J664">
        <v>319303.95148115599</v>
      </c>
      <c r="K664">
        <v>20680.559060055999</v>
      </c>
      <c r="L664">
        <v>778493.14607123297</v>
      </c>
      <c r="M664">
        <v>27649.636576357301</v>
      </c>
      <c r="N664">
        <v>3.3490244016594602E-5</v>
      </c>
      <c r="O664">
        <v>5.9045019225674399E-5</v>
      </c>
      <c r="P664" t="s">
        <v>257</v>
      </c>
      <c r="Q664" t="s">
        <v>252</v>
      </c>
    </row>
    <row r="665" spans="1:17" x14ac:dyDescent="0.35">
      <c r="A665" t="s">
        <v>271</v>
      </c>
      <c r="B665" t="s">
        <v>260</v>
      </c>
      <c r="C665" t="s">
        <v>256</v>
      </c>
      <c r="D665">
        <v>0.42862795654826502</v>
      </c>
      <c r="E665">
        <v>2010</v>
      </c>
      <c r="F665">
        <v>1689849.17387945</v>
      </c>
      <c r="G665">
        <v>184952.869851355</v>
      </c>
      <c r="H665">
        <v>-0.78185473948496498</v>
      </c>
      <c r="I665">
        <v>-9.5717522809152897E-2</v>
      </c>
      <c r="J665">
        <v>0</v>
      </c>
      <c r="K665">
        <v>0</v>
      </c>
      <c r="L665">
        <v>618935.95214995602</v>
      </c>
      <c r="M665">
        <v>72565.254218108501</v>
      </c>
      <c r="N665">
        <v>-4.6267723272014299E-7</v>
      </c>
      <c r="O665">
        <v>-5.1752385830012004E-7</v>
      </c>
      <c r="P665" t="s">
        <v>257</v>
      </c>
      <c r="Q665" t="s">
        <v>252</v>
      </c>
    </row>
    <row r="666" spans="1:17" x14ac:dyDescent="0.35">
      <c r="A666" t="s">
        <v>271</v>
      </c>
      <c r="B666" t="s">
        <v>260</v>
      </c>
      <c r="C666" t="s">
        <v>256</v>
      </c>
      <c r="D666">
        <v>0.61285996481710903</v>
      </c>
      <c r="E666">
        <v>2015</v>
      </c>
      <c r="F666">
        <v>1735285.4219583501</v>
      </c>
      <c r="G666">
        <v>190948.41112072399</v>
      </c>
      <c r="H666">
        <v>-1.2474064034129999</v>
      </c>
      <c r="I666">
        <v>-0.14638829550078999</v>
      </c>
      <c r="J666">
        <v>0</v>
      </c>
      <c r="K666">
        <v>0</v>
      </c>
      <c r="L666">
        <v>636665.59115962102</v>
      </c>
      <c r="M666">
        <v>75068.153516779304</v>
      </c>
      <c r="N666">
        <v>-7.18847970269491E-7</v>
      </c>
      <c r="O666">
        <v>-7.6663793451645405E-7</v>
      </c>
      <c r="P666" t="s">
        <v>257</v>
      </c>
      <c r="Q666" t="s">
        <v>252</v>
      </c>
    </row>
    <row r="667" spans="1:17" x14ac:dyDescent="0.35">
      <c r="A667" t="s">
        <v>271</v>
      </c>
      <c r="B667" t="s">
        <v>260</v>
      </c>
      <c r="C667" t="s">
        <v>256</v>
      </c>
      <c r="D667">
        <v>0.76234411994100504</v>
      </c>
      <c r="E667">
        <v>2020</v>
      </c>
      <c r="F667">
        <v>1770835.9026784</v>
      </c>
      <c r="G667">
        <v>195758.88116509901</v>
      </c>
      <c r="H667">
        <v>-1.71783888788637</v>
      </c>
      <c r="I667">
        <v>-0.19367632171723401</v>
      </c>
      <c r="J667">
        <v>0</v>
      </c>
      <c r="K667">
        <v>0</v>
      </c>
      <c r="L667">
        <v>650068.33810198202</v>
      </c>
      <c r="M667">
        <v>77094.765293924298</v>
      </c>
      <c r="N667">
        <v>-9.7007231742259606E-7</v>
      </c>
      <c r="O667">
        <v>-9.8936160936622399E-7</v>
      </c>
      <c r="P667" t="s">
        <v>257</v>
      </c>
      <c r="Q667" t="s">
        <v>252</v>
      </c>
    </row>
    <row r="668" spans="1:17" x14ac:dyDescent="0.35">
      <c r="A668" t="s">
        <v>271</v>
      </c>
      <c r="B668" t="s">
        <v>260</v>
      </c>
      <c r="C668" t="s">
        <v>256</v>
      </c>
      <c r="D668">
        <v>0.91377128405771901</v>
      </c>
      <c r="E668">
        <v>2025</v>
      </c>
      <c r="F668">
        <v>1819857.7621301201</v>
      </c>
      <c r="G668">
        <v>202163.00171776299</v>
      </c>
      <c r="H668">
        <v>-2.2443515140885202</v>
      </c>
      <c r="I668">
        <v>-0.245646177894045</v>
      </c>
      <c r="J668">
        <v>0</v>
      </c>
      <c r="K668">
        <v>0</v>
      </c>
      <c r="L668">
        <v>668985.48406284396</v>
      </c>
      <c r="M668">
        <v>79800.747405218397</v>
      </c>
      <c r="N668">
        <v>-1.2332565548757701E-6</v>
      </c>
      <c r="O668">
        <v>-1.2150896841004999E-6</v>
      </c>
      <c r="P668" t="s">
        <v>257</v>
      </c>
      <c r="Q668" t="s">
        <v>252</v>
      </c>
    </row>
    <row r="669" spans="1:17" x14ac:dyDescent="0.35">
      <c r="A669" t="s">
        <v>271</v>
      </c>
      <c r="B669" t="s">
        <v>260</v>
      </c>
      <c r="C669" t="s">
        <v>256</v>
      </c>
      <c r="D669">
        <v>0.96559376426806398</v>
      </c>
      <c r="E669">
        <v>2030</v>
      </c>
      <c r="F669">
        <v>1873227.2667907199</v>
      </c>
      <c r="G669">
        <v>209189.65371663001</v>
      </c>
      <c r="H669">
        <v>-2.5705528423484401</v>
      </c>
      <c r="I669">
        <v>-0.2752575698318</v>
      </c>
      <c r="J669">
        <v>0</v>
      </c>
      <c r="K669">
        <v>0</v>
      </c>
      <c r="L669">
        <v>689279.36049172794</v>
      </c>
      <c r="M669">
        <v>82714.1204418876</v>
      </c>
      <c r="N669">
        <v>-1.3722589287056501E-6</v>
      </c>
      <c r="O669">
        <v>-1.31582783823843E-6</v>
      </c>
      <c r="P669" t="s">
        <v>257</v>
      </c>
      <c r="Q669" t="s">
        <v>252</v>
      </c>
    </row>
    <row r="670" spans="1:17" x14ac:dyDescent="0.35">
      <c r="A670" t="s">
        <v>271</v>
      </c>
      <c r="B670" t="s">
        <v>260</v>
      </c>
      <c r="C670" t="s">
        <v>256</v>
      </c>
      <c r="D670">
        <v>1.08500668135844</v>
      </c>
      <c r="E670">
        <v>2035</v>
      </c>
      <c r="F670">
        <v>1909547.0220750601</v>
      </c>
      <c r="G670">
        <v>214304.236667822</v>
      </c>
      <c r="H670">
        <v>1.40738504677226</v>
      </c>
      <c r="I670">
        <v>0.13687037019460299</v>
      </c>
      <c r="J670">
        <v>0</v>
      </c>
      <c r="K670">
        <v>0</v>
      </c>
      <c r="L670">
        <v>701974.43172340398</v>
      </c>
      <c r="M670">
        <v>80006.774206116897</v>
      </c>
      <c r="N670">
        <v>7.3702560371772798E-7</v>
      </c>
      <c r="O670">
        <v>6.3867318874687497E-7</v>
      </c>
      <c r="P670" t="s">
        <v>257</v>
      </c>
      <c r="Q670" t="s">
        <v>252</v>
      </c>
    </row>
    <row r="671" spans="1:17" x14ac:dyDescent="0.35">
      <c r="A671" t="s">
        <v>271</v>
      </c>
      <c r="B671" t="s">
        <v>260</v>
      </c>
      <c r="C671" t="s">
        <v>256</v>
      </c>
      <c r="D671">
        <v>1.2292198413270401</v>
      </c>
      <c r="E671">
        <v>2040</v>
      </c>
      <c r="F671">
        <v>1909949.9432306599</v>
      </c>
      <c r="G671">
        <v>215254.54942057101</v>
      </c>
      <c r="H671">
        <v>8.5444575213490008</v>
      </c>
      <c r="I671">
        <v>0.87617875521651101</v>
      </c>
      <c r="J671">
        <v>0</v>
      </c>
      <c r="K671">
        <v>0</v>
      </c>
      <c r="L671">
        <v>700221.92863400094</v>
      </c>
      <c r="M671">
        <v>84244.216742640201</v>
      </c>
      <c r="N671">
        <v>4.4736552136524196E-6</v>
      </c>
      <c r="O671">
        <v>4.0704308344471096E-6</v>
      </c>
      <c r="P671" t="s">
        <v>257</v>
      </c>
      <c r="Q671" t="s">
        <v>252</v>
      </c>
    </row>
    <row r="672" spans="1:17" x14ac:dyDescent="0.35">
      <c r="A672" t="s">
        <v>271</v>
      </c>
      <c r="B672" t="s">
        <v>260</v>
      </c>
      <c r="C672" t="s">
        <v>256</v>
      </c>
      <c r="D672">
        <v>1.35085724597845</v>
      </c>
      <c r="E672">
        <v>2045</v>
      </c>
      <c r="F672">
        <v>1921369.2242872801</v>
      </c>
      <c r="G672">
        <v>217319.09428913001</v>
      </c>
      <c r="H672">
        <v>14.6899146654576</v>
      </c>
      <c r="I672">
        <v>1.5157275077452801</v>
      </c>
      <c r="J672">
        <v>0</v>
      </c>
      <c r="K672">
        <v>0</v>
      </c>
      <c r="L672">
        <v>673028.37693166395</v>
      </c>
      <c r="M672">
        <v>67536.626463167195</v>
      </c>
      <c r="N672">
        <v>7.6455448956755204E-6</v>
      </c>
      <c r="O672">
        <v>6.9746632835156696E-6</v>
      </c>
      <c r="P672" t="s">
        <v>257</v>
      </c>
      <c r="Q672" t="s">
        <v>252</v>
      </c>
    </row>
    <row r="673" spans="1:17" x14ac:dyDescent="0.35">
      <c r="A673" t="s">
        <v>271</v>
      </c>
      <c r="B673" t="s">
        <v>260</v>
      </c>
      <c r="C673" t="s">
        <v>256</v>
      </c>
      <c r="D673">
        <v>1.53164784556419</v>
      </c>
      <c r="E673">
        <v>2050</v>
      </c>
      <c r="F673">
        <v>1936848.7388691001</v>
      </c>
      <c r="G673">
        <v>219760.75971912601</v>
      </c>
      <c r="H673">
        <v>23.7457328806993</v>
      </c>
      <c r="I673">
        <v>2.4541261358286999</v>
      </c>
      <c r="J673">
        <v>1329.53615906542</v>
      </c>
      <c r="K673">
        <v>206.40331422459201</v>
      </c>
      <c r="L673">
        <v>649785.84163338097</v>
      </c>
      <c r="M673">
        <v>60320.851822070799</v>
      </c>
      <c r="N673">
        <v>1.22599831386751E-5</v>
      </c>
      <c r="O673">
        <v>1.11672627040664E-5</v>
      </c>
      <c r="P673" t="s">
        <v>257</v>
      </c>
      <c r="Q673" t="s">
        <v>252</v>
      </c>
    </row>
    <row r="674" spans="1:17" x14ac:dyDescent="0.35">
      <c r="A674" t="s">
        <v>271</v>
      </c>
      <c r="B674" t="s">
        <v>260</v>
      </c>
      <c r="C674" t="s">
        <v>256</v>
      </c>
      <c r="D674">
        <v>1.64170092024739</v>
      </c>
      <c r="E674">
        <v>2055</v>
      </c>
      <c r="F674">
        <v>1955176.1766707001</v>
      </c>
      <c r="G674">
        <v>222462.23104987101</v>
      </c>
      <c r="H674">
        <v>28.7116914965376</v>
      </c>
      <c r="I674">
        <v>2.96317355679101</v>
      </c>
      <c r="J674">
        <v>2338.9762379796398</v>
      </c>
      <c r="K674">
        <v>645.41806160317503</v>
      </c>
      <c r="L674">
        <v>648174.53821410798</v>
      </c>
      <c r="M674">
        <v>58242.877773328903</v>
      </c>
      <c r="N674">
        <v>1.4684963861122899E-5</v>
      </c>
      <c r="O674">
        <v>1.33198949898454E-5</v>
      </c>
      <c r="P674" t="s">
        <v>257</v>
      </c>
      <c r="Q674" t="s">
        <v>252</v>
      </c>
    </row>
    <row r="675" spans="1:17" x14ac:dyDescent="0.35">
      <c r="A675" t="s">
        <v>271</v>
      </c>
      <c r="B675" t="s">
        <v>260</v>
      </c>
      <c r="C675" t="s">
        <v>256</v>
      </c>
      <c r="D675">
        <v>1.79717289473674</v>
      </c>
      <c r="E675">
        <v>2060</v>
      </c>
      <c r="F675">
        <v>1981102.6619647599</v>
      </c>
      <c r="G675">
        <v>225966.09002027599</v>
      </c>
      <c r="H675">
        <v>35.893581294881301</v>
      </c>
      <c r="I675">
        <v>3.6971961692020598</v>
      </c>
      <c r="J675">
        <v>16970.3299175428</v>
      </c>
      <c r="K675">
        <v>2252.8518906045501</v>
      </c>
      <c r="L675">
        <v>685965.45446269296</v>
      </c>
      <c r="M675">
        <v>60153.256561624999</v>
      </c>
      <c r="N675">
        <v>1.8117981457499899E-5</v>
      </c>
      <c r="O675">
        <v>1.6361730066977299E-5</v>
      </c>
      <c r="P675" t="s">
        <v>257</v>
      </c>
      <c r="Q675" t="s">
        <v>252</v>
      </c>
    </row>
    <row r="676" spans="1:17" x14ac:dyDescent="0.35">
      <c r="A676" t="s">
        <v>271</v>
      </c>
      <c r="B676" t="s">
        <v>260</v>
      </c>
      <c r="C676" t="s">
        <v>256</v>
      </c>
      <c r="D676">
        <v>1.90209664848524</v>
      </c>
      <c r="E676">
        <v>2065</v>
      </c>
      <c r="F676">
        <v>1999792.7877044301</v>
      </c>
      <c r="G676">
        <v>228578.32747742499</v>
      </c>
      <c r="H676">
        <v>40.875706280090803</v>
      </c>
      <c r="I676">
        <v>4.2093512260887804</v>
      </c>
      <c r="J676">
        <v>48267.7155492811</v>
      </c>
      <c r="K676">
        <v>6455.5083582417001</v>
      </c>
      <c r="L676">
        <v>695944.86395595805</v>
      </c>
      <c r="M676">
        <v>61775.547094336398</v>
      </c>
      <c r="N676">
        <v>2.04399708466857E-5</v>
      </c>
      <c r="O676">
        <v>1.8415355788726299E-5</v>
      </c>
      <c r="P676" t="s">
        <v>257</v>
      </c>
      <c r="Q676" t="s">
        <v>252</v>
      </c>
    </row>
    <row r="677" spans="1:17" x14ac:dyDescent="0.35">
      <c r="A677" t="s">
        <v>271</v>
      </c>
      <c r="B677" t="s">
        <v>260</v>
      </c>
      <c r="C677" t="s">
        <v>256</v>
      </c>
      <c r="D677">
        <v>2.0539225003577899</v>
      </c>
      <c r="E677">
        <v>2070</v>
      </c>
      <c r="F677">
        <v>2026881.8302903101</v>
      </c>
      <c r="G677">
        <v>232091.696944803</v>
      </c>
      <c r="H677">
        <v>48.274141054387499</v>
      </c>
      <c r="I677">
        <v>4.95888912582837</v>
      </c>
      <c r="J677">
        <v>95746.688008551602</v>
      </c>
      <c r="K677">
        <v>11777.523513714599</v>
      </c>
      <c r="L677">
        <v>701640.25820353604</v>
      </c>
      <c r="M677">
        <v>62417.379597578001</v>
      </c>
      <c r="N677">
        <v>2.3816948937508199E-5</v>
      </c>
      <c r="O677">
        <v>2.1366077249233599E-5</v>
      </c>
      <c r="P677" t="s">
        <v>257</v>
      </c>
      <c r="Q677" t="s">
        <v>252</v>
      </c>
    </row>
    <row r="678" spans="1:17" x14ac:dyDescent="0.35">
      <c r="A678" t="s">
        <v>271</v>
      </c>
      <c r="B678" t="s">
        <v>260</v>
      </c>
      <c r="C678" t="s">
        <v>256</v>
      </c>
      <c r="D678">
        <v>2.15113208653396</v>
      </c>
      <c r="E678">
        <v>2075</v>
      </c>
      <c r="F678">
        <v>2060468.37694347</v>
      </c>
      <c r="G678">
        <v>236304.38410709499</v>
      </c>
      <c r="H678">
        <v>53.576007137667801</v>
      </c>
      <c r="I678">
        <v>5.48969142393425</v>
      </c>
      <c r="J678">
        <v>118380.398152565</v>
      </c>
      <c r="K678">
        <v>14788.3211872008</v>
      </c>
      <c r="L678">
        <v>712021.68019284494</v>
      </c>
      <c r="M678">
        <v>63544.0313739169</v>
      </c>
      <c r="N678">
        <v>2.6001858478965599E-5</v>
      </c>
      <c r="O678">
        <v>2.3231441281454599E-5</v>
      </c>
      <c r="P678" t="s">
        <v>257</v>
      </c>
      <c r="Q678" t="s">
        <v>252</v>
      </c>
    </row>
    <row r="679" spans="1:17" x14ac:dyDescent="0.35">
      <c r="A679" t="s">
        <v>271</v>
      </c>
      <c r="B679" t="s">
        <v>260</v>
      </c>
      <c r="C679" t="s">
        <v>256</v>
      </c>
      <c r="D679">
        <v>2.2802661727774698</v>
      </c>
      <c r="E679">
        <v>2080</v>
      </c>
      <c r="F679">
        <v>2089847.2556008899</v>
      </c>
      <c r="G679">
        <v>240003.37965247099</v>
      </c>
      <c r="H679">
        <v>60.409267212464499</v>
      </c>
      <c r="I679">
        <v>6.17072396094279</v>
      </c>
      <c r="J679">
        <v>154952.778100531</v>
      </c>
      <c r="K679">
        <v>19514.170716361001</v>
      </c>
      <c r="L679">
        <v>722561.95547222695</v>
      </c>
      <c r="M679">
        <v>65502.266448690199</v>
      </c>
      <c r="N679">
        <v>2.8906068159079499E-5</v>
      </c>
      <c r="O679">
        <v>2.5710987778080799E-5</v>
      </c>
      <c r="P679" t="s">
        <v>257</v>
      </c>
      <c r="Q679" t="s">
        <v>252</v>
      </c>
    </row>
    <row r="680" spans="1:17" x14ac:dyDescent="0.35">
      <c r="A680" t="s">
        <v>271</v>
      </c>
      <c r="B680" t="s">
        <v>260</v>
      </c>
      <c r="C680" t="s">
        <v>256</v>
      </c>
      <c r="D680">
        <v>2.4085830961071801</v>
      </c>
      <c r="E680">
        <v>2085</v>
      </c>
      <c r="F680">
        <v>2125445.0539132799</v>
      </c>
      <c r="G680">
        <v>244391.332325019</v>
      </c>
      <c r="H680">
        <v>67.584322396686701</v>
      </c>
      <c r="I680">
        <v>6.8866339476822702</v>
      </c>
      <c r="J680">
        <v>218121.02562266399</v>
      </c>
      <c r="K680">
        <v>24983.827258810801</v>
      </c>
      <c r="L680">
        <v>726005.01008738403</v>
      </c>
      <c r="M680">
        <v>66991.197183183103</v>
      </c>
      <c r="N680">
        <v>3.17977273852615E-5</v>
      </c>
      <c r="O680">
        <v>2.8178716005049E-5</v>
      </c>
      <c r="P680" t="s">
        <v>257</v>
      </c>
      <c r="Q680" t="s">
        <v>252</v>
      </c>
    </row>
    <row r="681" spans="1:17" x14ac:dyDescent="0.35">
      <c r="A681" t="s">
        <v>271</v>
      </c>
      <c r="B681" t="s">
        <v>260</v>
      </c>
      <c r="C681" t="s">
        <v>256</v>
      </c>
      <c r="D681">
        <v>2.5200464505927802</v>
      </c>
      <c r="E681">
        <v>2090</v>
      </c>
      <c r="F681">
        <v>2172066.5802675299</v>
      </c>
      <c r="G681">
        <v>249808.01182470401</v>
      </c>
      <c r="H681">
        <v>74.872547536077604</v>
      </c>
      <c r="I681">
        <v>7.6175503902003996</v>
      </c>
      <c r="J681">
        <v>308502.14564607799</v>
      </c>
      <c r="K681">
        <v>31482.3648951344</v>
      </c>
      <c r="L681">
        <v>738178.05162027001</v>
      </c>
      <c r="M681">
        <v>67964.731027319707</v>
      </c>
      <c r="N681">
        <v>3.4470650308912501E-5</v>
      </c>
      <c r="O681">
        <v>3.0493619218048999E-5</v>
      </c>
      <c r="P681" t="s">
        <v>257</v>
      </c>
      <c r="Q681" t="s">
        <v>252</v>
      </c>
    </row>
    <row r="682" spans="1:17" x14ac:dyDescent="0.35">
      <c r="A682" t="s">
        <v>271</v>
      </c>
      <c r="B682" t="s">
        <v>261</v>
      </c>
      <c r="C682" t="s">
        <v>256</v>
      </c>
      <c r="D682">
        <v>0.42862795654826502</v>
      </c>
      <c r="E682">
        <v>2010</v>
      </c>
      <c r="F682">
        <v>1787823.9371977199</v>
      </c>
      <c r="G682">
        <v>86978.106533090904</v>
      </c>
      <c r="H682">
        <v>-0.76541369836476303</v>
      </c>
      <c r="I682">
        <v>-0.112158563929354</v>
      </c>
      <c r="J682">
        <v>0</v>
      </c>
      <c r="K682">
        <v>0</v>
      </c>
      <c r="L682">
        <v>663473.03903107694</v>
      </c>
      <c r="M682">
        <v>28028.167336987201</v>
      </c>
      <c r="N682">
        <v>-4.2812588110017901E-7</v>
      </c>
      <c r="O682">
        <v>-1.28950339803826E-6</v>
      </c>
      <c r="P682" t="s">
        <v>257</v>
      </c>
      <c r="Q682" t="s">
        <v>252</v>
      </c>
    </row>
    <row r="683" spans="1:17" x14ac:dyDescent="0.35">
      <c r="A683" t="s">
        <v>271</v>
      </c>
      <c r="B683" t="s">
        <v>261</v>
      </c>
      <c r="C683" t="s">
        <v>256</v>
      </c>
      <c r="D683">
        <v>0.61285996481710903</v>
      </c>
      <c r="E683">
        <v>2015</v>
      </c>
      <c r="F683">
        <v>1836952.7419682599</v>
      </c>
      <c r="G683">
        <v>89281.091110818306</v>
      </c>
      <c r="H683">
        <v>-1.2231414629455499</v>
      </c>
      <c r="I683">
        <v>-0.170653235968243</v>
      </c>
      <c r="J683">
        <v>0</v>
      </c>
      <c r="K683">
        <v>0</v>
      </c>
      <c r="L683">
        <v>682995.26338465</v>
      </c>
      <c r="M683">
        <v>28738.4812917501</v>
      </c>
      <c r="N683">
        <v>-6.6585352742116599E-7</v>
      </c>
      <c r="O683">
        <v>-1.9114152150809101E-6</v>
      </c>
      <c r="P683" t="s">
        <v>257</v>
      </c>
      <c r="Q683" t="s">
        <v>252</v>
      </c>
    </row>
    <row r="684" spans="1:17" x14ac:dyDescent="0.35">
      <c r="A684" t="s">
        <v>271</v>
      </c>
      <c r="B684" t="s">
        <v>261</v>
      </c>
      <c r="C684" t="s">
        <v>256</v>
      </c>
      <c r="D684">
        <v>0.76234411994100504</v>
      </c>
      <c r="E684">
        <v>2020</v>
      </c>
      <c r="F684">
        <v>1875509.08281509</v>
      </c>
      <c r="G684">
        <v>91085.701028408701</v>
      </c>
      <c r="H684">
        <v>-1.6873717811276101</v>
      </c>
      <c r="I684">
        <v>-0.224143428476</v>
      </c>
      <c r="J684">
        <v>0</v>
      </c>
      <c r="K684">
        <v>0</v>
      </c>
      <c r="L684">
        <v>697884.05273451703</v>
      </c>
      <c r="M684">
        <v>29279.0506613902</v>
      </c>
      <c r="N684">
        <v>-8.9968734174025097E-7</v>
      </c>
      <c r="O684">
        <v>-2.46079709488201E-6</v>
      </c>
      <c r="P684" t="s">
        <v>257</v>
      </c>
      <c r="Q684" t="s">
        <v>252</v>
      </c>
    </row>
    <row r="685" spans="1:17" x14ac:dyDescent="0.35">
      <c r="A685" t="s">
        <v>271</v>
      </c>
      <c r="B685" t="s">
        <v>261</v>
      </c>
      <c r="C685" t="s">
        <v>256</v>
      </c>
      <c r="D685">
        <v>0.91377128405771901</v>
      </c>
      <c r="E685">
        <v>2025</v>
      </c>
      <c r="F685">
        <v>1928460.62475621</v>
      </c>
      <c r="G685">
        <v>93560.1390916729</v>
      </c>
      <c r="H685">
        <v>-2.20668691157563</v>
      </c>
      <c r="I685">
        <v>-0.28331078040693702</v>
      </c>
      <c r="J685">
        <v>0</v>
      </c>
      <c r="K685">
        <v>0</v>
      </c>
      <c r="L685">
        <v>718714.73179307405</v>
      </c>
      <c r="M685">
        <v>30071.4996749887</v>
      </c>
      <c r="N685">
        <v>-1.14427377113525E-6</v>
      </c>
      <c r="O685">
        <v>-3.0281141430255999E-6</v>
      </c>
      <c r="P685" t="s">
        <v>257</v>
      </c>
      <c r="Q685" t="s">
        <v>252</v>
      </c>
    </row>
    <row r="686" spans="1:17" x14ac:dyDescent="0.35">
      <c r="A686" t="s">
        <v>271</v>
      </c>
      <c r="B686" t="s">
        <v>261</v>
      </c>
      <c r="C686" t="s">
        <v>256</v>
      </c>
      <c r="D686">
        <v>0.96559376426806398</v>
      </c>
      <c r="E686">
        <v>2030</v>
      </c>
      <c r="F686">
        <v>1986143.1205240199</v>
      </c>
      <c r="G686">
        <v>96273.799983326098</v>
      </c>
      <c r="H686">
        <v>-2.53020148232482</v>
      </c>
      <c r="I686">
        <v>-0.315608929855418</v>
      </c>
      <c r="J686">
        <v>0</v>
      </c>
      <c r="K686">
        <v>0</v>
      </c>
      <c r="L686">
        <v>741060.53587660205</v>
      </c>
      <c r="M686">
        <v>30932.945057013199</v>
      </c>
      <c r="N686">
        <v>-1.27392706808422E-6</v>
      </c>
      <c r="O686">
        <v>-3.2782431971115599E-6</v>
      </c>
      <c r="P686" t="s">
        <v>257</v>
      </c>
      <c r="Q686" t="s">
        <v>252</v>
      </c>
    </row>
    <row r="687" spans="1:17" x14ac:dyDescent="0.35">
      <c r="A687" t="s">
        <v>271</v>
      </c>
      <c r="B687" t="s">
        <v>261</v>
      </c>
      <c r="C687" t="s">
        <v>256</v>
      </c>
      <c r="D687">
        <v>1.08500668135844</v>
      </c>
      <c r="E687">
        <v>2035</v>
      </c>
      <c r="F687">
        <v>2025713.6233128801</v>
      </c>
      <c r="G687">
        <v>98137.635430006994</v>
      </c>
      <c r="H687">
        <v>1.63312274093937</v>
      </c>
      <c r="I687">
        <v>-8.8867323972506101E-2</v>
      </c>
      <c r="J687">
        <v>0</v>
      </c>
      <c r="K687">
        <v>0</v>
      </c>
      <c r="L687">
        <v>751214.17150421697</v>
      </c>
      <c r="M687">
        <v>30767.034425304199</v>
      </c>
      <c r="N687">
        <v>8.0619625703486195E-7</v>
      </c>
      <c r="O687">
        <v>-9.0553765212620595E-7</v>
      </c>
      <c r="P687" t="s">
        <v>257</v>
      </c>
      <c r="Q687" t="s">
        <v>252</v>
      </c>
    </row>
    <row r="688" spans="1:17" x14ac:dyDescent="0.35">
      <c r="A688" t="s">
        <v>271</v>
      </c>
      <c r="B688" t="s">
        <v>261</v>
      </c>
      <c r="C688" t="s">
        <v>256</v>
      </c>
      <c r="D688">
        <v>1.2292198413270401</v>
      </c>
      <c r="E688">
        <v>2040</v>
      </c>
      <c r="F688">
        <v>2027045.4171844299</v>
      </c>
      <c r="G688">
        <v>98159.075466797905</v>
      </c>
      <c r="H688">
        <v>9.0861807456986892</v>
      </c>
      <c r="I688">
        <v>0.334455530866829</v>
      </c>
      <c r="J688">
        <v>0</v>
      </c>
      <c r="K688">
        <v>0</v>
      </c>
      <c r="L688">
        <v>753515.73621854396</v>
      </c>
      <c r="M688">
        <v>30950.409158097202</v>
      </c>
      <c r="N688">
        <v>4.4824751673888899E-6</v>
      </c>
      <c r="O688">
        <v>3.4072807763960401E-6</v>
      </c>
      <c r="P688" t="s">
        <v>257</v>
      </c>
      <c r="Q688" t="s">
        <v>252</v>
      </c>
    </row>
    <row r="689" spans="1:17" x14ac:dyDescent="0.35">
      <c r="A689" t="s">
        <v>271</v>
      </c>
      <c r="B689" t="s">
        <v>261</v>
      </c>
      <c r="C689" t="s">
        <v>256</v>
      </c>
      <c r="D689">
        <v>1.35085724597845</v>
      </c>
      <c r="E689">
        <v>2045</v>
      </c>
      <c r="F689">
        <v>2039948.12755983</v>
      </c>
      <c r="G689">
        <v>98740.191016575598</v>
      </c>
      <c r="H689">
        <v>15.507501765241701</v>
      </c>
      <c r="I689">
        <v>0.69814040796122001</v>
      </c>
      <c r="J689">
        <v>0</v>
      </c>
      <c r="K689">
        <v>0</v>
      </c>
      <c r="L689">
        <v>705510.61596011696</v>
      </c>
      <c r="M689">
        <v>35054.387434714401</v>
      </c>
      <c r="N689">
        <v>7.6019098504193897E-6</v>
      </c>
      <c r="O689">
        <v>7.0704786042395098E-6</v>
      </c>
      <c r="P689" t="s">
        <v>257</v>
      </c>
      <c r="Q689" t="s">
        <v>252</v>
      </c>
    </row>
    <row r="690" spans="1:17" x14ac:dyDescent="0.35">
      <c r="A690" t="s">
        <v>271</v>
      </c>
      <c r="B690" t="s">
        <v>261</v>
      </c>
      <c r="C690" t="s">
        <v>256</v>
      </c>
      <c r="D690">
        <v>1.53164784556419</v>
      </c>
      <c r="E690">
        <v>2050</v>
      </c>
      <c r="F690">
        <v>2057093.96077993</v>
      </c>
      <c r="G690">
        <v>99515.537808291003</v>
      </c>
      <c r="H690">
        <v>24.9648961198907</v>
      </c>
      <c r="I690">
        <v>1.2349628966372601</v>
      </c>
      <c r="J690">
        <v>1420.6359428523999</v>
      </c>
      <c r="K690">
        <v>115.303530437605</v>
      </c>
      <c r="L690">
        <v>673726.32314251701</v>
      </c>
      <c r="M690">
        <v>36380.370312934501</v>
      </c>
      <c r="N690">
        <v>1.2136001853034201E-5</v>
      </c>
      <c r="O690">
        <v>1.2409749510838399E-5</v>
      </c>
      <c r="P690" t="s">
        <v>257</v>
      </c>
      <c r="Q690" t="s">
        <v>252</v>
      </c>
    </row>
    <row r="691" spans="1:17" x14ac:dyDescent="0.35">
      <c r="A691" t="s">
        <v>271</v>
      </c>
      <c r="B691" t="s">
        <v>261</v>
      </c>
      <c r="C691" t="s">
        <v>256</v>
      </c>
      <c r="D691">
        <v>1.64170092024739</v>
      </c>
      <c r="E691">
        <v>2055</v>
      </c>
      <c r="F691">
        <v>2077212.09808766</v>
      </c>
      <c r="G691">
        <v>100426.30963290601</v>
      </c>
      <c r="H691">
        <v>30.143730799754501</v>
      </c>
      <c r="I691">
        <v>1.5311342535741099</v>
      </c>
      <c r="J691">
        <v>2835.2753837628902</v>
      </c>
      <c r="K691">
        <v>149.118915819926</v>
      </c>
      <c r="L691">
        <v>670051.82091881696</v>
      </c>
      <c r="M691">
        <v>36365.595068619397</v>
      </c>
      <c r="N691">
        <v>1.45116287486991E-5</v>
      </c>
      <c r="O691">
        <v>1.5246345894526499E-5</v>
      </c>
      <c r="P691" t="s">
        <v>257</v>
      </c>
      <c r="Q691" t="s">
        <v>252</v>
      </c>
    </row>
    <row r="692" spans="1:17" x14ac:dyDescent="0.35">
      <c r="A692" t="s">
        <v>271</v>
      </c>
      <c r="B692" t="s">
        <v>261</v>
      </c>
      <c r="C692" t="s">
        <v>256</v>
      </c>
      <c r="D692">
        <v>1.79717289473674</v>
      </c>
      <c r="E692">
        <v>2060</v>
      </c>
      <c r="F692">
        <v>2105341.77763322</v>
      </c>
      <c r="G692">
        <v>101726.974351816</v>
      </c>
      <c r="H692">
        <v>37.631297558916103</v>
      </c>
      <c r="I692">
        <v>1.9594799051671901</v>
      </c>
      <c r="J692">
        <v>18096.750632147501</v>
      </c>
      <c r="K692">
        <v>1126.43117599986</v>
      </c>
      <c r="L692">
        <v>708492.71843384404</v>
      </c>
      <c r="M692">
        <v>37625.9925904743</v>
      </c>
      <c r="N692">
        <v>1.7874198839686898E-5</v>
      </c>
      <c r="O692">
        <v>1.9262146718238802E-5</v>
      </c>
      <c r="P692" t="s">
        <v>257</v>
      </c>
      <c r="Q692" t="s">
        <v>252</v>
      </c>
    </row>
    <row r="693" spans="1:17" x14ac:dyDescent="0.35">
      <c r="A693" t="s">
        <v>271</v>
      </c>
      <c r="B693" t="s">
        <v>261</v>
      </c>
      <c r="C693" t="s">
        <v>256</v>
      </c>
      <c r="D693">
        <v>1.90209664848524</v>
      </c>
      <c r="E693">
        <v>2065</v>
      </c>
      <c r="F693">
        <v>2125707.9266782398</v>
      </c>
      <c r="G693">
        <v>102663.18850361</v>
      </c>
      <c r="H693">
        <v>42.828614587770701</v>
      </c>
      <c r="I693">
        <v>2.2564429184088701</v>
      </c>
      <c r="J693">
        <v>51985.903628089698</v>
      </c>
      <c r="K693">
        <v>2737.32027943306</v>
      </c>
      <c r="L693">
        <v>719622.16164108401</v>
      </c>
      <c r="M693">
        <v>38098.2494092099</v>
      </c>
      <c r="N693">
        <v>2.01479300379226E-5</v>
      </c>
      <c r="O693">
        <v>2.1979084726455101E-5</v>
      </c>
      <c r="P693" t="s">
        <v>257</v>
      </c>
      <c r="Q693" t="s">
        <v>252</v>
      </c>
    </row>
    <row r="694" spans="1:17" x14ac:dyDescent="0.35">
      <c r="A694" t="s">
        <v>271</v>
      </c>
      <c r="B694" t="s">
        <v>261</v>
      </c>
      <c r="C694" t="s">
        <v>256</v>
      </c>
      <c r="D694">
        <v>2.0539225003577899</v>
      </c>
      <c r="E694">
        <v>2070</v>
      </c>
      <c r="F694">
        <v>2154934.1843485902</v>
      </c>
      <c r="G694">
        <v>104039.34288651901</v>
      </c>
      <c r="H694">
        <v>50.532868341565496</v>
      </c>
      <c r="I694">
        <v>2.7001618386503998</v>
      </c>
      <c r="J694">
        <v>101644.895087802</v>
      </c>
      <c r="K694">
        <v>5879.3164344637598</v>
      </c>
      <c r="L694">
        <v>725694.38634599</v>
      </c>
      <c r="M694">
        <v>38363.2514551235</v>
      </c>
      <c r="N694">
        <v>2.34498430200739E-5</v>
      </c>
      <c r="O694">
        <v>2.5953276556116001E-5</v>
      </c>
      <c r="P694" t="s">
        <v>257</v>
      </c>
      <c r="Q694" t="s">
        <v>252</v>
      </c>
    </row>
    <row r="695" spans="1:17" x14ac:dyDescent="0.35">
      <c r="A695" t="s">
        <v>271</v>
      </c>
      <c r="B695" t="s">
        <v>261</v>
      </c>
      <c r="C695" t="s">
        <v>256</v>
      </c>
      <c r="D695">
        <v>2.15113208653396</v>
      </c>
      <c r="E695">
        <v>2075</v>
      </c>
      <c r="F695">
        <v>2191013.9039190202</v>
      </c>
      <c r="G695">
        <v>105758.857131545</v>
      </c>
      <c r="H695">
        <v>56.0461115404878</v>
      </c>
      <c r="I695">
        <v>3.0195870211142499</v>
      </c>
      <c r="J695">
        <v>125552.208553937</v>
      </c>
      <c r="K695">
        <v>7616.5107858286501</v>
      </c>
      <c r="L695">
        <v>736668.20548444998</v>
      </c>
      <c r="M695">
        <v>38897.506082311302</v>
      </c>
      <c r="N695">
        <v>2.5579988990594501E-5</v>
      </c>
      <c r="O695">
        <v>2.8551623031992799E-5</v>
      </c>
      <c r="P695" t="s">
        <v>257</v>
      </c>
      <c r="Q695" t="s">
        <v>252</v>
      </c>
    </row>
    <row r="696" spans="1:17" x14ac:dyDescent="0.35">
      <c r="A696" t="s">
        <v>271</v>
      </c>
      <c r="B696" t="s">
        <v>261</v>
      </c>
      <c r="C696" t="s">
        <v>256</v>
      </c>
      <c r="D696">
        <v>2.2802661727774698</v>
      </c>
      <c r="E696">
        <v>2080</v>
      </c>
      <c r="F696">
        <v>2222581.0186596201</v>
      </c>
      <c r="G696">
        <v>107269.61659373999</v>
      </c>
      <c r="H696">
        <v>63.146725603288701</v>
      </c>
      <c r="I696">
        <v>3.4332655701185901</v>
      </c>
      <c r="J696">
        <v>164035.91720657999</v>
      </c>
      <c r="K696">
        <v>10431.0316103116</v>
      </c>
      <c r="L696">
        <v>748574.07453365403</v>
      </c>
      <c r="M696">
        <v>39490.147387263802</v>
      </c>
      <c r="N696">
        <v>2.8411439256045999E-5</v>
      </c>
      <c r="O696">
        <v>3.2005946130313102E-5</v>
      </c>
      <c r="P696" t="s">
        <v>257</v>
      </c>
      <c r="Q696" t="s">
        <v>252</v>
      </c>
    </row>
    <row r="697" spans="1:17" x14ac:dyDescent="0.35">
      <c r="A697" t="s">
        <v>271</v>
      </c>
      <c r="B697" t="s">
        <v>261</v>
      </c>
      <c r="C697" t="s">
        <v>256</v>
      </c>
      <c r="D697">
        <v>2.4085830961071801</v>
      </c>
      <c r="E697">
        <v>2085</v>
      </c>
      <c r="F697">
        <v>2260730.98734318</v>
      </c>
      <c r="G697">
        <v>109105.398895113</v>
      </c>
      <c r="H697">
        <v>70.603586740151201</v>
      </c>
      <c r="I697">
        <v>3.8673696042178198</v>
      </c>
      <c r="J697">
        <v>228497.286413931</v>
      </c>
      <c r="K697">
        <v>14607.5664675433</v>
      </c>
      <c r="L697">
        <v>752754.82230887294</v>
      </c>
      <c r="M697">
        <v>40241.384961694203</v>
      </c>
      <c r="N697">
        <v>3.1230423759141998E-5</v>
      </c>
      <c r="O697">
        <v>3.54461799634283E-5</v>
      </c>
      <c r="P697" t="s">
        <v>257</v>
      </c>
      <c r="Q697" t="s">
        <v>252</v>
      </c>
    </row>
    <row r="698" spans="1:17" x14ac:dyDescent="0.35">
      <c r="A698" t="s">
        <v>271</v>
      </c>
      <c r="B698" t="s">
        <v>261</v>
      </c>
      <c r="C698" t="s">
        <v>256</v>
      </c>
      <c r="D698">
        <v>2.5200464505927802</v>
      </c>
      <c r="E698">
        <v>2090</v>
      </c>
      <c r="F698">
        <v>2310373.2347373301</v>
      </c>
      <c r="G698">
        <v>111501.357354908</v>
      </c>
      <c r="H698">
        <v>78.185520847139699</v>
      </c>
      <c r="I698">
        <v>4.3045770791382596</v>
      </c>
      <c r="J698">
        <v>320210.02409442299</v>
      </c>
      <c r="K698">
        <v>19774.4864467888</v>
      </c>
      <c r="L698">
        <v>765111.276146797</v>
      </c>
      <c r="M698">
        <v>41031.506500792799</v>
      </c>
      <c r="N698">
        <v>3.3841078000554702E-5</v>
      </c>
      <c r="O698">
        <v>3.8605602489993402E-5</v>
      </c>
      <c r="P698" t="s">
        <v>257</v>
      </c>
      <c r="Q698" t="s">
        <v>252</v>
      </c>
    </row>
    <row r="699" spans="1:17" x14ac:dyDescent="0.35">
      <c r="A699" t="s">
        <v>271</v>
      </c>
      <c r="B699" t="s">
        <v>262</v>
      </c>
      <c r="C699" t="s">
        <v>256</v>
      </c>
      <c r="D699">
        <v>0.42862795654826502</v>
      </c>
      <c r="E699">
        <v>2010</v>
      </c>
      <c r="F699">
        <v>1815428.2202359601</v>
      </c>
      <c r="G699">
        <v>59373.8234948479</v>
      </c>
      <c r="H699">
        <v>-0.79297032123766897</v>
      </c>
      <c r="I699">
        <v>-8.4601941056449206E-2</v>
      </c>
      <c r="J699">
        <v>0</v>
      </c>
      <c r="K699">
        <v>0</v>
      </c>
      <c r="L699">
        <v>669583.25130362797</v>
      </c>
      <c r="M699">
        <v>21917.955064435799</v>
      </c>
      <c r="N699">
        <v>-4.367951937723E-7</v>
      </c>
      <c r="O699">
        <v>-1.42490303094242E-6</v>
      </c>
      <c r="P699" t="s">
        <v>257</v>
      </c>
      <c r="Q699" t="s">
        <v>252</v>
      </c>
    </row>
    <row r="700" spans="1:17" x14ac:dyDescent="0.35">
      <c r="A700" t="s">
        <v>271</v>
      </c>
      <c r="B700" t="s">
        <v>262</v>
      </c>
      <c r="C700" t="s">
        <v>256</v>
      </c>
      <c r="D700">
        <v>0.61285996481710903</v>
      </c>
      <c r="E700">
        <v>2015</v>
      </c>
      <c r="F700">
        <v>1864661.3144630201</v>
      </c>
      <c r="G700">
        <v>61572.518616057299</v>
      </c>
      <c r="H700">
        <v>-1.26817931406129</v>
      </c>
      <c r="I700">
        <v>-0.12561538485250001</v>
      </c>
      <c r="J700">
        <v>0</v>
      </c>
      <c r="K700">
        <v>0</v>
      </c>
      <c r="L700">
        <v>688909.45566183096</v>
      </c>
      <c r="M700">
        <v>22824.2890145692</v>
      </c>
      <c r="N700">
        <v>-6.8011241731933396E-7</v>
      </c>
      <c r="O700">
        <v>-2.0401209447966501E-6</v>
      </c>
      <c r="P700" t="s">
        <v>257</v>
      </c>
      <c r="Q700" t="s">
        <v>252</v>
      </c>
    </row>
    <row r="701" spans="1:17" x14ac:dyDescent="0.35">
      <c r="A701" t="s">
        <v>271</v>
      </c>
      <c r="B701" t="s">
        <v>262</v>
      </c>
      <c r="C701" t="s">
        <v>256</v>
      </c>
      <c r="D701">
        <v>0.76234411994100504</v>
      </c>
      <c r="E701">
        <v>2020</v>
      </c>
      <c r="F701">
        <v>1903198.56419235</v>
      </c>
      <c r="G701">
        <v>63396.219651157298</v>
      </c>
      <c r="H701">
        <v>-1.7504497464486</v>
      </c>
      <c r="I701">
        <v>-0.161065463155007</v>
      </c>
      <c r="J701">
        <v>0</v>
      </c>
      <c r="K701">
        <v>0</v>
      </c>
      <c r="L701">
        <v>703564.71696560597</v>
      </c>
      <c r="M701">
        <v>23598.386430301402</v>
      </c>
      <c r="N701">
        <v>-9.1974099780357605E-7</v>
      </c>
      <c r="O701">
        <v>-2.5406162077373501E-6</v>
      </c>
      <c r="P701" t="s">
        <v>257</v>
      </c>
      <c r="Q701" t="s">
        <v>252</v>
      </c>
    </row>
    <row r="702" spans="1:17" x14ac:dyDescent="0.35">
      <c r="A702" t="s">
        <v>271</v>
      </c>
      <c r="B702" t="s">
        <v>262</v>
      </c>
      <c r="C702" t="s">
        <v>256</v>
      </c>
      <c r="D702">
        <v>0.91377128405771901</v>
      </c>
      <c r="E702">
        <v>2025</v>
      </c>
      <c r="F702">
        <v>1956304.0411765301</v>
      </c>
      <c r="G702">
        <v>65716.722671354393</v>
      </c>
      <c r="H702">
        <v>-2.2900235268062601</v>
      </c>
      <c r="I702">
        <v>-0.19997416517631</v>
      </c>
      <c r="J702">
        <v>0</v>
      </c>
      <c r="K702">
        <v>0</v>
      </c>
      <c r="L702">
        <v>724222.08092597697</v>
      </c>
      <c r="M702">
        <v>24564.150542085201</v>
      </c>
      <c r="N702">
        <v>-1.17058671791581E-6</v>
      </c>
      <c r="O702">
        <v>-3.04297227627083E-6</v>
      </c>
      <c r="P702" t="s">
        <v>257</v>
      </c>
      <c r="Q702" t="s">
        <v>252</v>
      </c>
    </row>
    <row r="703" spans="1:17" x14ac:dyDescent="0.35">
      <c r="A703" t="s">
        <v>271</v>
      </c>
      <c r="B703" t="s">
        <v>262</v>
      </c>
      <c r="C703" t="s">
        <v>256</v>
      </c>
      <c r="D703">
        <v>0.96559376426806398</v>
      </c>
      <c r="E703">
        <v>2030</v>
      </c>
      <c r="F703">
        <v>2014175.45490597</v>
      </c>
      <c r="G703">
        <v>68241.465601375894</v>
      </c>
      <c r="H703">
        <v>-2.6259724466386301</v>
      </c>
      <c r="I703">
        <v>-0.21983796554161</v>
      </c>
      <c r="J703">
        <v>0</v>
      </c>
      <c r="K703">
        <v>0</v>
      </c>
      <c r="L703">
        <v>746410.26163655997</v>
      </c>
      <c r="M703">
        <v>25583.219297055301</v>
      </c>
      <c r="N703">
        <v>-1.3037456296284899E-6</v>
      </c>
      <c r="O703">
        <v>-3.22147192479374E-6</v>
      </c>
      <c r="P703" t="s">
        <v>257</v>
      </c>
      <c r="Q703" t="s">
        <v>252</v>
      </c>
    </row>
    <row r="704" spans="1:17" x14ac:dyDescent="0.35">
      <c r="A704" t="s">
        <v>271</v>
      </c>
      <c r="B704" t="s">
        <v>262</v>
      </c>
      <c r="C704" t="s">
        <v>256</v>
      </c>
      <c r="D704">
        <v>1.08500668135844</v>
      </c>
      <c r="E704">
        <v>2035</v>
      </c>
      <c r="F704">
        <v>2053714.5363082499</v>
      </c>
      <c r="G704">
        <v>70136.722434640906</v>
      </c>
      <c r="H704">
        <v>1.61028727321943</v>
      </c>
      <c r="I704">
        <v>-6.6031856252563401E-2</v>
      </c>
      <c r="J704">
        <v>0</v>
      </c>
      <c r="K704">
        <v>0</v>
      </c>
      <c r="L704">
        <v>757143.94803199102</v>
      </c>
      <c r="M704">
        <v>24837.257897530599</v>
      </c>
      <c r="N704">
        <v>7.8408524882629504E-7</v>
      </c>
      <c r="O704">
        <v>-9.4147336745165497E-7</v>
      </c>
      <c r="P704" t="s">
        <v>257</v>
      </c>
      <c r="Q704" t="s">
        <v>252</v>
      </c>
    </row>
    <row r="705" spans="1:17" x14ac:dyDescent="0.35">
      <c r="A705" t="s">
        <v>271</v>
      </c>
      <c r="B705" t="s">
        <v>262</v>
      </c>
      <c r="C705" t="s">
        <v>256</v>
      </c>
      <c r="D705">
        <v>1.2292198413270401</v>
      </c>
      <c r="E705">
        <v>2040</v>
      </c>
      <c r="F705">
        <v>2054560.32180614</v>
      </c>
      <c r="G705">
        <v>70644.170845097193</v>
      </c>
      <c r="H705">
        <v>9.1990071673260001</v>
      </c>
      <c r="I705">
        <v>0.22162910923951101</v>
      </c>
      <c r="J705">
        <v>0</v>
      </c>
      <c r="K705">
        <v>0</v>
      </c>
      <c r="L705">
        <v>758747.29495452705</v>
      </c>
      <c r="M705">
        <v>25718.850422114599</v>
      </c>
      <c r="N705">
        <v>4.4773604696304502E-6</v>
      </c>
      <c r="O705">
        <v>3.1372596859475002E-6</v>
      </c>
      <c r="P705" t="s">
        <v>257</v>
      </c>
      <c r="Q705" t="s">
        <v>252</v>
      </c>
    </row>
    <row r="706" spans="1:17" x14ac:dyDescent="0.35">
      <c r="A706" t="s">
        <v>271</v>
      </c>
      <c r="B706" t="s">
        <v>262</v>
      </c>
      <c r="C706" t="s">
        <v>256</v>
      </c>
      <c r="D706">
        <v>1.35085724597845</v>
      </c>
      <c r="E706">
        <v>2045</v>
      </c>
      <c r="F706">
        <v>2067197.1585830699</v>
      </c>
      <c r="G706">
        <v>71491.159993343201</v>
      </c>
      <c r="H706">
        <v>15.734907951080601</v>
      </c>
      <c r="I706">
        <v>0.470734222122281</v>
      </c>
      <c r="J706">
        <v>0</v>
      </c>
      <c r="K706">
        <v>0</v>
      </c>
      <c r="L706">
        <v>718000.43524345104</v>
      </c>
      <c r="M706">
        <v>22564.5681513811</v>
      </c>
      <c r="N706">
        <v>7.6117112902118696E-6</v>
      </c>
      <c r="O706">
        <v>6.58450949972154E-6</v>
      </c>
      <c r="P706" t="s">
        <v>257</v>
      </c>
      <c r="Q706" t="s">
        <v>252</v>
      </c>
    </row>
    <row r="707" spans="1:17" x14ac:dyDescent="0.35">
      <c r="A707" t="s">
        <v>271</v>
      </c>
      <c r="B707" t="s">
        <v>262</v>
      </c>
      <c r="C707" t="s">
        <v>256</v>
      </c>
      <c r="D707">
        <v>1.53164784556419</v>
      </c>
      <c r="E707">
        <v>2050</v>
      </c>
      <c r="F707">
        <v>2084168.9785808399</v>
      </c>
      <c r="G707">
        <v>72440.520007381303</v>
      </c>
      <c r="H707">
        <v>25.3629860827667</v>
      </c>
      <c r="I707">
        <v>0.83687293376129801</v>
      </c>
      <c r="J707">
        <v>1509.3971683700499</v>
      </c>
      <c r="K707">
        <v>26.542304919961499</v>
      </c>
      <c r="L707">
        <v>688815.25452415098</v>
      </c>
      <c r="M707">
        <v>21291.4389313006</v>
      </c>
      <c r="N707">
        <v>1.21693520743395E-5</v>
      </c>
      <c r="O707">
        <v>1.15525528209354E-5</v>
      </c>
      <c r="P707" t="s">
        <v>257</v>
      </c>
      <c r="Q707" t="s">
        <v>252</v>
      </c>
    </row>
    <row r="708" spans="1:17" x14ac:dyDescent="0.35">
      <c r="A708" t="s">
        <v>271</v>
      </c>
      <c r="B708" t="s">
        <v>262</v>
      </c>
      <c r="C708" t="s">
        <v>256</v>
      </c>
      <c r="D708">
        <v>1.64170092024739</v>
      </c>
      <c r="E708">
        <v>2055</v>
      </c>
      <c r="F708">
        <v>2104180.7040747702</v>
      </c>
      <c r="G708">
        <v>73457.7036457965</v>
      </c>
      <c r="H708">
        <v>30.637920322969102</v>
      </c>
      <c r="I708">
        <v>1.0369447303594701</v>
      </c>
      <c r="J708">
        <v>2527.4021504456</v>
      </c>
      <c r="K708">
        <v>456.99214913721602</v>
      </c>
      <c r="L708">
        <v>685580.34005182702</v>
      </c>
      <c r="M708">
        <v>20837.0759356089</v>
      </c>
      <c r="N708">
        <v>1.45604986604232E-5</v>
      </c>
      <c r="O708">
        <v>1.41162148950297E-5</v>
      </c>
      <c r="P708" t="s">
        <v>257</v>
      </c>
      <c r="Q708" t="s">
        <v>252</v>
      </c>
    </row>
    <row r="709" spans="1:17" x14ac:dyDescent="0.35">
      <c r="A709" t="s">
        <v>271</v>
      </c>
      <c r="B709" t="s">
        <v>262</v>
      </c>
      <c r="C709" t="s">
        <v>256</v>
      </c>
      <c r="D709">
        <v>1.79717289473674</v>
      </c>
      <c r="E709">
        <v>2060</v>
      </c>
      <c r="F709">
        <v>2132342.1390850302</v>
      </c>
      <c r="G709">
        <v>74726.612900003602</v>
      </c>
      <c r="H709">
        <v>38.265566604393896</v>
      </c>
      <c r="I709">
        <v>1.3252108596894501</v>
      </c>
      <c r="J709">
        <v>18014.638744926098</v>
      </c>
      <c r="K709">
        <v>1208.5430632212399</v>
      </c>
      <c r="L709">
        <v>724715.67990075995</v>
      </c>
      <c r="M709">
        <v>21403.031123558201</v>
      </c>
      <c r="N709">
        <v>1.7945322142727599E-5</v>
      </c>
      <c r="O709">
        <v>1.7734121864492899E-5</v>
      </c>
      <c r="P709" t="s">
        <v>257</v>
      </c>
      <c r="Q709" t="s">
        <v>252</v>
      </c>
    </row>
    <row r="710" spans="1:17" x14ac:dyDescent="0.35">
      <c r="A710" t="s">
        <v>271</v>
      </c>
      <c r="B710" t="s">
        <v>262</v>
      </c>
      <c r="C710" t="s">
        <v>256</v>
      </c>
      <c r="D710">
        <v>1.90209664848524</v>
      </c>
      <c r="E710">
        <v>2065</v>
      </c>
      <c r="F710">
        <v>2152680.0767653999</v>
      </c>
      <c r="G710">
        <v>75691.038416454394</v>
      </c>
      <c r="H710">
        <v>43.558032777440602</v>
      </c>
      <c r="I710">
        <v>1.52702472873893</v>
      </c>
      <c r="J710">
        <v>50845.206365574399</v>
      </c>
      <c r="K710">
        <v>3878.0175419484099</v>
      </c>
      <c r="L710">
        <v>736070.59853877698</v>
      </c>
      <c r="M710">
        <v>21649.8125115166</v>
      </c>
      <c r="N710">
        <v>2.0234327082587499E-5</v>
      </c>
      <c r="O710">
        <v>2.01744454916472E-5</v>
      </c>
      <c r="P710" t="s">
        <v>257</v>
      </c>
      <c r="Q710" t="s">
        <v>252</v>
      </c>
    </row>
    <row r="711" spans="1:17" x14ac:dyDescent="0.35">
      <c r="A711" t="s">
        <v>271</v>
      </c>
      <c r="B711" t="s">
        <v>262</v>
      </c>
      <c r="C711" t="s">
        <v>256</v>
      </c>
      <c r="D711">
        <v>2.0539225003577899</v>
      </c>
      <c r="E711">
        <v>2070</v>
      </c>
      <c r="F711">
        <v>2182026.8592854198</v>
      </c>
      <c r="G711">
        <v>76946.667949697498</v>
      </c>
      <c r="H711">
        <v>51.410114221002097</v>
      </c>
      <c r="I711">
        <v>1.82291595921378</v>
      </c>
      <c r="J711">
        <v>100257.29713512</v>
      </c>
      <c r="K711">
        <v>7266.9143871460401</v>
      </c>
      <c r="L711">
        <v>742381.97470187198</v>
      </c>
      <c r="M711">
        <v>21675.663099241701</v>
      </c>
      <c r="N711">
        <v>2.35607155806681E-5</v>
      </c>
      <c r="O711">
        <v>2.3690641944437201E-5</v>
      </c>
      <c r="P711" t="s">
        <v>257</v>
      </c>
      <c r="Q711" t="s">
        <v>252</v>
      </c>
    </row>
    <row r="712" spans="1:17" x14ac:dyDescent="0.35">
      <c r="A712" t="s">
        <v>271</v>
      </c>
      <c r="B712" t="s">
        <v>262</v>
      </c>
      <c r="C712" t="s">
        <v>256</v>
      </c>
      <c r="D712">
        <v>2.15113208653396</v>
      </c>
      <c r="E712">
        <v>2075</v>
      </c>
      <c r="F712">
        <v>2218343.4699359499</v>
      </c>
      <c r="G712">
        <v>78429.291114610605</v>
      </c>
      <c r="H712">
        <v>57.032513180981802</v>
      </c>
      <c r="I712">
        <v>2.0331853806203299</v>
      </c>
      <c r="J712">
        <v>124432.201142645</v>
      </c>
      <c r="K712">
        <v>8736.5181971207203</v>
      </c>
      <c r="L712">
        <v>753399.57738173404</v>
      </c>
      <c r="M712">
        <v>22166.134185027899</v>
      </c>
      <c r="N712">
        <v>2.57095052925364E-5</v>
      </c>
      <c r="O712">
        <v>2.5923801576240001E-5</v>
      </c>
      <c r="P712" t="s">
        <v>257</v>
      </c>
      <c r="Q712" t="s">
        <v>252</v>
      </c>
    </row>
    <row r="713" spans="1:17" x14ac:dyDescent="0.35">
      <c r="A713" t="s">
        <v>271</v>
      </c>
      <c r="B713" t="s">
        <v>262</v>
      </c>
      <c r="C713" t="s">
        <v>256</v>
      </c>
      <c r="D713">
        <v>2.2802661727774698</v>
      </c>
      <c r="E713">
        <v>2080</v>
      </c>
      <c r="F713">
        <v>2250112.8846216798</v>
      </c>
      <c r="G713">
        <v>79737.750631684496</v>
      </c>
      <c r="H713">
        <v>64.276184616132696</v>
      </c>
      <c r="I713">
        <v>2.3038065572745499</v>
      </c>
      <c r="J713">
        <v>163500.24912372101</v>
      </c>
      <c r="K713">
        <v>10966.699693171</v>
      </c>
      <c r="L713">
        <v>765256.38343755598</v>
      </c>
      <c r="M713">
        <v>22807.838483361102</v>
      </c>
      <c r="N713">
        <v>2.8565759991610299E-5</v>
      </c>
      <c r="O713">
        <v>2.8892294290016198E-5</v>
      </c>
      <c r="P713" t="s">
        <v>257</v>
      </c>
      <c r="Q713" t="s">
        <v>252</v>
      </c>
    </row>
    <row r="714" spans="1:17" x14ac:dyDescent="0.35">
      <c r="A714" t="s">
        <v>271</v>
      </c>
      <c r="B714" t="s">
        <v>262</v>
      </c>
      <c r="C714" t="s">
        <v>256</v>
      </c>
      <c r="D714">
        <v>2.4085830961071801</v>
      </c>
      <c r="E714">
        <v>2085</v>
      </c>
      <c r="F714">
        <v>2288564.6487803599</v>
      </c>
      <c r="G714">
        <v>81271.737457931493</v>
      </c>
      <c r="H714">
        <v>71.882802607901397</v>
      </c>
      <c r="I714">
        <v>2.58815373646754</v>
      </c>
      <c r="J714">
        <v>229808.355937299</v>
      </c>
      <c r="K714">
        <v>13296.496944175</v>
      </c>
      <c r="L714">
        <v>769498.19012188003</v>
      </c>
      <c r="M714">
        <v>23498.0171486865</v>
      </c>
      <c r="N714">
        <v>3.1409557359985297E-5</v>
      </c>
      <c r="O714">
        <v>3.1845679905726599E-5</v>
      </c>
      <c r="P714" t="s">
        <v>257</v>
      </c>
      <c r="Q714" t="s">
        <v>252</v>
      </c>
    </row>
    <row r="715" spans="1:17" x14ac:dyDescent="0.35">
      <c r="A715" t="s">
        <v>271</v>
      </c>
      <c r="B715" t="s">
        <v>262</v>
      </c>
      <c r="C715" t="s">
        <v>256</v>
      </c>
      <c r="D715">
        <v>2.5200464505927802</v>
      </c>
      <c r="E715">
        <v>2090</v>
      </c>
      <c r="F715">
        <v>2338786.65539141</v>
      </c>
      <c r="G715">
        <v>83087.936700827195</v>
      </c>
      <c r="H715">
        <v>79.618332378314506</v>
      </c>
      <c r="I715">
        <v>2.8717655479634501</v>
      </c>
      <c r="J715">
        <v>324433.34042397299</v>
      </c>
      <c r="K715">
        <v>15551.1701172388</v>
      </c>
      <c r="L715">
        <v>782210.00024818699</v>
      </c>
      <c r="M715">
        <v>23932.782399402298</v>
      </c>
      <c r="N715">
        <v>3.4042580239106901E-5</v>
      </c>
      <c r="O715">
        <v>3.4562966201745299E-5</v>
      </c>
      <c r="P715" t="s">
        <v>257</v>
      </c>
      <c r="Q715" t="s">
        <v>252</v>
      </c>
    </row>
    <row r="716" spans="1:17" x14ac:dyDescent="0.35">
      <c r="A716" t="s">
        <v>271</v>
      </c>
      <c r="B716" t="s">
        <v>263</v>
      </c>
      <c r="C716" t="s">
        <v>256</v>
      </c>
      <c r="D716">
        <v>0.42862795654826502</v>
      </c>
      <c r="E716">
        <v>2010</v>
      </c>
      <c r="F716">
        <v>1866745.37595894</v>
      </c>
      <c r="G716">
        <v>8056.6677718692099</v>
      </c>
      <c r="H716">
        <v>-0.85326016450089404</v>
      </c>
      <c r="I716">
        <v>-2.4312097793224099E-2</v>
      </c>
      <c r="J716">
        <v>0</v>
      </c>
      <c r="K716">
        <v>0</v>
      </c>
      <c r="L716">
        <v>689582.53606665204</v>
      </c>
      <c r="M716">
        <v>1918.6703014121899</v>
      </c>
      <c r="N716">
        <v>-4.57084386274469E-7</v>
      </c>
      <c r="O716">
        <v>-3.0176368793699799E-6</v>
      </c>
      <c r="P716" t="s">
        <v>257</v>
      </c>
      <c r="Q716" t="s">
        <v>252</v>
      </c>
    </row>
    <row r="717" spans="1:17" x14ac:dyDescent="0.35">
      <c r="A717" t="s">
        <v>271</v>
      </c>
      <c r="B717" t="s">
        <v>263</v>
      </c>
      <c r="C717" t="s">
        <v>256</v>
      </c>
      <c r="D717">
        <v>0.61285996481710903</v>
      </c>
      <c r="E717">
        <v>2015</v>
      </c>
      <c r="F717">
        <v>1917961.39132023</v>
      </c>
      <c r="G717">
        <v>8272.4417588411598</v>
      </c>
      <c r="H717">
        <v>-1.35766552830816</v>
      </c>
      <c r="I717">
        <v>-3.61291706056256E-2</v>
      </c>
      <c r="J717">
        <v>0</v>
      </c>
      <c r="K717">
        <v>0</v>
      </c>
      <c r="L717">
        <v>709765.41083742096</v>
      </c>
      <c r="M717">
        <v>1968.3338389785399</v>
      </c>
      <c r="N717">
        <v>-7.0786906058291995E-7</v>
      </c>
      <c r="O717">
        <v>-4.3674131119765999E-6</v>
      </c>
      <c r="P717" t="s">
        <v>257</v>
      </c>
      <c r="Q717" t="s">
        <v>252</v>
      </c>
    </row>
    <row r="718" spans="1:17" x14ac:dyDescent="0.35">
      <c r="A718" t="s">
        <v>271</v>
      </c>
      <c r="B718" t="s">
        <v>263</v>
      </c>
      <c r="C718" t="s">
        <v>256</v>
      </c>
      <c r="D718">
        <v>0.76234411994100504</v>
      </c>
      <c r="E718">
        <v>2020</v>
      </c>
      <c r="F718">
        <v>1958148.86524802</v>
      </c>
      <c r="G718">
        <v>8445.9185954832392</v>
      </c>
      <c r="H718">
        <v>-1.86512614571458</v>
      </c>
      <c r="I718">
        <v>-4.6389063889030302E-2</v>
      </c>
      <c r="J718">
        <v>0</v>
      </c>
      <c r="K718">
        <v>0</v>
      </c>
      <c r="L718">
        <v>725152.91402167699</v>
      </c>
      <c r="M718">
        <v>2010.18937423033</v>
      </c>
      <c r="N718">
        <v>-9.5249456198946403E-7</v>
      </c>
      <c r="O718">
        <v>-5.4924829507400803E-6</v>
      </c>
      <c r="P718" t="s">
        <v>257</v>
      </c>
      <c r="Q718" t="s">
        <v>252</v>
      </c>
    </row>
    <row r="719" spans="1:17" x14ac:dyDescent="0.35">
      <c r="A719" t="s">
        <v>271</v>
      </c>
      <c r="B719" t="s">
        <v>263</v>
      </c>
      <c r="C719" t="s">
        <v>256</v>
      </c>
      <c r="D719">
        <v>0.91377128405771901</v>
      </c>
      <c r="E719">
        <v>2025</v>
      </c>
      <c r="F719">
        <v>2013343.0078588801</v>
      </c>
      <c r="G719">
        <v>8677.7559890045195</v>
      </c>
      <c r="H719">
        <v>-2.4324180481769302</v>
      </c>
      <c r="I719">
        <v>-5.7579643805641803E-2</v>
      </c>
      <c r="J719">
        <v>0</v>
      </c>
      <c r="K719">
        <v>0</v>
      </c>
      <c r="L719">
        <v>746716.76659541798</v>
      </c>
      <c r="M719">
        <v>2069.4648726447099</v>
      </c>
      <c r="N719">
        <v>-1.20814885425992E-6</v>
      </c>
      <c r="O719">
        <v>-6.6353149222679499E-6</v>
      </c>
      <c r="P719" t="s">
        <v>257</v>
      </c>
      <c r="Q719" t="s">
        <v>252</v>
      </c>
    </row>
    <row r="720" spans="1:17" x14ac:dyDescent="0.35">
      <c r="A720" t="s">
        <v>271</v>
      </c>
      <c r="B720" t="s">
        <v>263</v>
      </c>
      <c r="C720" t="s">
        <v>256</v>
      </c>
      <c r="D720">
        <v>0.96559376426806398</v>
      </c>
      <c r="E720">
        <v>2030</v>
      </c>
      <c r="F720">
        <v>2073484.20624063</v>
      </c>
      <c r="G720">
        <v>8932.7142667177104</v>
      </c>
      <c r="H720">
        <v>-2.7827364567252002</v>
      </c>
      <c r="I720">
        <v>-6.3073955455043795E-2</v>
      </c>
      <c r="J720">
        <v>0</v>
      </c>
      <c r="K720">
        <v>0</v>
      </c>
      <c r="L720">
        <v>769858.94795678905</v>
      </c>
      <c r="M720">
        <v>2134.5329768265201</v>
      </c>
      <c r="N720">
        <v>-1.34205818802473E-6</v>
      </c>
      <c r="O720">
        <v>-7.06100671887046E-6</v>
      </c>
      <c r="P720" t="s">
        <v>257</v>
      </c>
      <c r="Q720" t="s">
        <v>252</v>
      </c>
    </row>
    <row r="721" spans="1:17" x14ac:dyDescent="0.35">
      <c r="A721" t="s">
        <v>271</v>
      </c>
      <c r="B721" t="s">
        <v>263</v>
      </c>
      <c r="C721" t="s">
        <v>256</v>
      </c>
      <c r="D721">
        <v>1.08500668135844</v>
      </c>
      <c r="E721">
        <v>2035</v>
      </c>
      <c r="F721">
        <v>2114739.9406868499</v>
      </c>
      <c r="G721">
        <v>9111.3180560344699</v>
      </c>
      <c r="H721">
        <v>1.58215156511886</v>
      </c>
      <c r="I721">
        <v>-3.7896148151995199E-2</v>
      </c>
      <c r="J721">
        <v>0</v>
      </c>
      <c r="K721">
        <v>0</v>
      </c>
      <c r="L721">
        <v>779914.28687230696</v>
      </c>
      <c r="M721">
        <v>2066.9190572144898</v>
      </c>
      <c r="N721">
        <v>7.48154198385732E-7</v>
      </c>
      <c r="O721">
        <v>-4.1592388630200797E-6</v>
      </c>
      <c r="P721" t="s">
        <v>257</v>
      </c>
      <c r="Q721" t="s">
        <v>252</v>
      </c>
    </row>
    <row r="722" spans="1:17" x14ac:dyDescent="0.35">
      <c r="A722" t="s">
        <v>271</v>
      </c>
      <c r="B722" t="s">
        <v>263</v>
      </c>
      <c r="C722" t="s">
        <v>256</v>
      </c>
      <c r="D722">
        <v>1.2292198413270401</v>
      </c>
      <c r="E722">
        <v>2040</v>
      </c>
      <c r="F722">
        <v>2116085.87950871</v>
      </c>
      <c r="G722">
        <v>9118.6131425214608</v>
      </c>
      <c r="H722">
        <v>9.4092152722849196</v>
      </c>
      <c r="I722">
        <v>1.1421004280594199E-2</v>
      </c>
      <c r="J722">
        <v>0</v>
      </c>
      <c r="K722">
        <v>0</v>
      </c>
      <c r="L722">
        <v>782370.23574929498</v>
      </c>
      <c r="M722">
        <v>2095.9096273462001</v>
      </c>
      <c r="N722">
        <v>4.4465186235586301E-6</v>
      </c>
      <c r="O722">
        <v>1.2524935647654999E-6</v>
      </c>
      <c r="P722" t="s">
        <v>257</v>
      </c>
      <c r="Q722" t="s">
        <v>252</v>
      </c>
    </row>
    <row r="723" spans="1:17" x14ac:dyDescent="0.35">
      <c r="A723" t="s">
        <v>271</v>
      </c>
      <c r="B723" t="s">
        <v>263</v>
      </c>
      <c r="C723" t="s">
        <v>256</v>
      </c>
      <c r="D723">
        <v>1.35085724597845</v>
      </c>
      <c r="E723">
        <v>2045</v>
      </c>
      <c r="F723">
        <v>2129512.2687131399</v>
      </c>
      <c r="G723">
        <v>9176.0498632717608</v>
      </c>
      <c r="H723">
        <v>16.152064839204701</v>
      </c>
      <c r="I723">
        <v>5.3577333998233903E-2</v>
      </c>
      <c r="J723">
        <v>0</v>
      </c>
      <c r="K723">
        <v>0</v>
      </c>
      <c r="L723">
        <v>737371.18077746301</v>
      </c>
      <c r="M723">
        <v>3193.8226173691201</v>
      </c>
      <c r="N723">
        <v>7.5848658289089597E-6</v>
      </c>
      <c r="O723">
        <v>5.8388233277462499E-6</v>
      </c>
      <c r="P723" t="s">
        <v>257</v>
      </c>
      <c r="Q723" t="s">
        <v>252</v>
      </c>
    </row>
    <row r="724" spans="1:17" x14ac:dyDescent="0.35">
      <c r="A724" t="s">
        <v>271</v>
      </c>
      <c r="B724" t="s">
        <v>263</v>
      </c>
      <c r="C724" t="s">
        <v>256</v>
      </c>
      <c r="D724">
        <v>1.53164784556419</v>
      </c>
      <c r="E724">
        <v>2050</v>
      </c>
      <c r="F724">
        <v>2147360.7429982699</v>
      </c>
      <c r="G724">
        <v>9248.7555899571798</v>
      </c>
      <c r="H724">
        <v>26.084146923994101</v>
      </c>
      <c r="I724">
        <v>0.11571209253395399</v>
      </c>
      <c r="J724">
        <v>1528.9697775654399</v>
      </c>
      <c r="K724">
        <v>6.96969572457495</v>
      </c>
      <c r="L724">
        <v>706569.88127611496</v>
      </c>
      <c r="M724">
        <v>3536.8121793364198</v>
      </c>
      <c r="N724">
        <v>1.21470726374433E-5</v>
      </c>
      <c r="O724">
        <v>1.2511098537364299E-5</v>
      </c>
      <c r="P724" t="s">
        <v>257</v>
      </c>
      <c r="Q724" t="s">
        <v>252</v>
      </c>
    </row>
    <row r="725" spans="1:17" x14ac:dyDescent="0.35">
      <c r="A725" t="s">
        <v>271</v>
      </c>
      <c r="B725" t="s">
        <v>263</v>
      </c>
      <c r="C725" t="s">
        <v>256</v>
      </c>
      <c r="D725">
        <v>1.64170092024739</v>
      </c>
      <c r="E725">
        <v>2055</v>
      </c>
      <c r="F725">
        <v>2168306.4176608999</v>
      </c>
      <c r="G725">
        <v>9331.9900596705302</v>
      </c>
      <c r="H725">
        <v>31.524634629555798</v>
      </c>
      <c r="I725">
        <v>0.15023042377280599</v>
      </c>
      <c r="J725">
        <v>2962.94570825136</v>
      </c>
      <c r="K725">
        <v>21.448591331455098</v>
      </c>
      <c r="L725">
        <v>702881.54875657603</v>
      </c>
      <c r="M725">
        <v>3535.86723086032</v>
      </c>
      <c r="N725">
        <v>1.4538828263748599E-5</v>
      </c>
      <c r="O725">
        <v>1.6098433754451499E-5</v>
      </c>
      <c r="P725" t="s">
        <v>257</v>
      </c>
      <c r="Q725" t="s">
        <v>252</v>
      </c>
    </row>
    <row r="726" spans="1:17" x14ac:dyDescent="0.35">
      <c r="A726" t="s">
        <v>271</v>
      </c>
      <c r="B726" t="s">
        <v>263</v>
      </c>
      <c r="C726" t="s">
        <v>256</v>
      </c>
      <c r="D726">
        <v>1.79717289473674</v>
      </c>
      <c r="E726">
        <v>2060</v>
      </c>
      <c r="F726">
        <v>2197617.7296181601</v>
      </c>
      <c r="G726">
        <v>9451.0223668742201</v>
      </c>
      <c r="H726">
        <v>39.390733907248404</v>
      </c>
      <c r="I726">
        <v>0.200043556834931</v>
      </c>
      <c r="J726">
        <v>19126.774844541302</v>
      </c>
      <c r="K726">
        <v>96.406963605980394</v>
      </c>
      <c r="L726">
        <v>742485.02987585904</v>
      </c>
      <c r="M726">
        <v>3633.6811484594</v>
      </c>
      <c r="N726">
        <v>1.7924288367519001E-5</v>
      </c>
      <c r="O726">
        <v>2.1166340430648302E-5</v>
      </c>
      <c r="P726" t="s">
        <v>257</v>
      </c>
      <c r="Q726" t="s">
        <v>252</v>
      </c>
    </row>
    <row r="727" spans="1:17" x14ac:dyDescent="0.35">
      <c r="A727" t="s">
        <v>271</v>
      </c>
      <c r="B727" t="s">
        <v>263</v>
      </c>
      <c r="C727" t="s">
        <v>256</v>
      </c>
      <c r="D727">
        <v>1.90209664848524</v>
      </c>
      <c r="E727">
        <v>2065</v>
      </c>
      <c r="F727">
        <v>2218834.1935707498</v>
      </c>
      <c r="G727">
        <v>9536.9216111003298</v>
      </c>
      <c r="H727">
        <v>44.850525656822597</v>
      </c>
      <c r="I727">
        <v>0.234531849356896</v>
      </c>
      <c r="J727">
        <v>54316.067879552902</v>
      </c>
      <c r="K727">
        <v>407.15602796989299</v>
      </c>
      <c r="L727">
        <v>754030.40826960804</v>
      </c>
      <c r="M727">
        <v>3690.0027806858802</v>
      </c>
      <c r="N727">
        <v>2.0213554391211701E-5</v>
      </c>
      <c r="O727">
        <v>2.4591986693475299E-5</v>
      </c>
      <c r="P727" t="s">
        <v>257</v>
      </c>
      <c r="Q727" t="s">
        <v>252</v>
      </c>
    </row>
    <row r="728" spans="1:17" x14ac:dyDescent="0.35">
      <c r="A728" t="s">
        <v>271</v>
      </c>
      <c r="B728" t="s">
        <v>263</v>
      </c>
      <c r="C728" t="s">
        <v>256</v>
      </c>
      <c r="D728">
        <v>2.0539225003577899</v>
      </c>
      <c r="E728">
        <v>2070</v>
      </c>
      <c r="F728">
        <v>2249308.8576614298</v>
      </c>
      <c r="G728">
        <v>9664.6695736811907</v>
      </c>
      <c r="H728">
        <v>52.9466762600157</v>
      </c>
      <c r="I728">
        <v>0.28635392020016598</v>
      </c>
      <c r="J728">
        <v>106557.16269007001</v>
      </c>
      <c r="K728">
        <v>967.04883219594205</v>
      </c>
      <c r="L728">
        <v>760274.49929638696</v>
      </c>
      <c r="M728">
        <v>3783.1385047267199</v>
      </c>
      <c r="N728">
        <v>2.3539086719759499E-5</v>
      </c>
      <c r="O728">
        <v>2.9628940546499901E-5</v>
      </c>
      <c r="P728" t="s">
        <v>257</v>
      </c>
      <c r="Q728" t="s">
        <v>252</v>
      </c>
    </row>
    <row r="729" spans="1:17" x14ac:dyDescent="0.35">
      <c r="A729" t="s">
        <v>271</v>
      </c>
      <c r="B729" t="s">
        <v>263</v>
      </c>
      <c r="C729" t="s">
        <v>256</v>
      </c>
      <c r="D729">
        <v>2.15113208653396</v>
      </c>
      <c r="E729">
        <v>2075</v>
      </c>
      <c r="F729">
        <v>2286947.2321064901</v>
      </c>
      <c r="G729">
        <v>9825.5289440739107</v>
      </c>
      <c r="H729">
        <v>58.741889588101103</v>
      </c>
      <c r="I729">
        <v>0.32380897350096899</v>
      </c>
      <c r="J729">
        <v>131864.763010286</v>
      </c>
      <c r="K729">
        <v>1303.9563294796201</v>
      </c>
      <c r="L729">
        <v>771729.45766002603</v>
      </c>
      <c r="M729">
        <v>3836.2539067355401</v>
      </c>
      <c r="N729">
        <v>2.5685721455844199E-5</v>
      </c>
      <c r="O729">
        <v>3.2955882105081903E-5</v>
      </c>
      <c r="P729" t="s">
        <v>257</v>
      </c>
      <c r="Q729" t="s">
        <v>252</v>
      </c>
    </row>
    <row r="730" spans="1:17" x14ac:dyDescent="0.35">
      <c r="A730" t="s">
        <v>271</v>
      </c>
      <c r="B730" t="s">
        <v>263</v>
      </c>
      <c r="C730" t="s">
        <v>256</v>
      </c>
      <c r="D730">
        <v>2.2802661727774698</v>
      </c>
      <c r="E730">
        <v>2080</v>
      </c>
      <c r="F730">
        <v>2319882.6996515398</v>
      </c>
      <c r="G730">
        <v>9967.9356018158796</v>
      </c>
      <c r="H730">
        <v>66.207432224194307</v>
      </c>
      <c r="I730">
        <v>0.37255894921294502</v>
      </c>
      <c r="J730">
        <v>172566.59880946801</v>
      </c>
      <c r="K730">
        <v>1900.3500074240101</v>
      </c>
      <c r="L730">
        <v>784136.03600751294</v>
      </c>
      <c r="M730">
        <v>3928.1859134042602</v>
      </c>
      <c r="N730">
        <v>2.8539129256034799E-5</v>
      </c>
      <c r="O730">
        <v>3.7375737975782602E-5</v>
      </c>
      <c r="P730" t="s">
        <v>257</v>
      </c>
      <c r="Q730" t="s">
        <v>252</v>
      </c>
    </row>
    <row r="731" spans="1:17" x14ac:dyDescent="0.35">
      <c r="A731" t="s">
        <v>271</v>
      </c>
      <c r="B731" t="s">
        <v>263</v>
      </c>
      <c r="C731" t="s">
        <v>256</v>
      </c>
      <c r="D731">
        <v>2.4085830961071801</v>
      </c>
      <c r="E731">
        <v>2085</v>
      </c>
      <c r="F731">
        <v>2359695.0374494502</v>
      </c>
      <c r="G731">
        <v>10141.3487888414</v>
      </c>
      <c r="H731">
        <v>74.047319355647403</v>
      </c>
      <c r="I731">
        <v>0.42363698872154099</v>
      </c>
      <c r="J731">
        <v>240813.151297762</v>
      </c>
      <c r="K731">
        <v>2291.7015837122899</v>
      </c>
      <c r="L731">
        <v>788860.137829185</v>
      </c>
      <c r="M731">
        <v>4136.06944138171</v>
      </c>
      <c r="N731">
        <v>3.1380037750845799E-5</v>
      </c>
      <c r="O731">
        <v>4.1773239195527197E-5</v>
      </c>
      <c r="P731" t="s">
        <v>257</v>
      </c>
      <c r="Q731" t="s">
        <v>252</v>
      </c>
    </row>
    <row r="732" spans="1:17" x14ac:dyDescent="0.35">
      <c r="A732" t="s">
        <v>271</v>
      </c>
      <c r="B732" t="s">
        <v>263</v>
      </c>
      <c r="C732" t="s">
        <v>256</v>
      </c>
      <c r="D732">
        <v>2.5200464505927802</v>
      </c>
      <c r="E732">
        <v>2090</v>
      </c>
      <c r="F732">
        <v>2411509.8280308498</v>
      </c>
      <c r="G732">
        <v>10364.7640613887</v>
      </c>
      <c r="H732">
        <v>82.015571834450895</v>
      </c>
      <c r="I732">
        <v>0.47452609182713701</v>
      </c>
      <c r="J732">
        <v>337434.65976347</v>
      </c>
      <c r="K732">
        <v>2549.8507777416698</v>
      </c>
      <c r="L732">
        <v>801947.92601785401</v>
      </c>
      <c r="M732">
        <v>4194.8566297354901</v>
      </c>
      <c r="N732">
        <v>3.40100508325201E-5</v>
      </c>
      <c r="O732">
        <v>4.5782623609818898E-5</v>
      </c>
      <c r="P732" t="s">
        <v>257</v>
      </c>
      <c r="Q732" t="s">
        <v>252</v>
      </c>
    </row>
    <row r="733" spans="1:17" x14ac:dyDescent="0.35">
      <c r="A733" t="s">
        <v>271</v>
      </c>
      <c r="B733" t="s">
        <v>264</v>
      </c>
      <c r="C733" t="s">
        <v>256</v>
      </c>
      <c r="D733">
        <v>0.42862795654826502</v>
      </c>
      <c r="E733">
        <v>2010</v>
      </c>
      <c r="F733">
        <v>498997.46737992699</v>
      </c>
      <c r="G733">
        <v>1375804.5763508801</v>
      </c>
      <c r="H733">
        <v>-0.83462463170026002</v>
      </c>
      <c r="I733">
        <v>-4.29476305938577E-2</v>
      </c>
      <c r="J733">
        <v>0</v>
      </c>
      <c r="K733">
        <v>0</v>
      </c>
      <c r="L733">
        <v>155446.57038666701</v>
      </c>
      <c r="M733">
        <v>536054.635981397</v>
      </c>
      <c r="N733">
        <v>-1.6726029414189301E-6</v>
      </c>
      <c r="O733">
        <v>-3.12163742817094E-8</v>
      </c>
      <c r="P733" t="s">
        <v>257</v>
      </c>
      <c r="Q733" t="s">
        <v>252</v>
      </c>
    </row>
    <row r="734" spans="1:17" x14ac:dyDescent="0.35">
      <c r="A734" t="s">
        <v>271</v>
      </c>
      <c r="B734" t="s">
        <v>264</v>
      </c>
      <c r="C734" t="s">
        <v>256</v>
      </c>
      <c r="D734">
        <v>0.61285996481710903</v>
      </c>
      <c r="E734">
        <v>2015</v>
      </c>
      <c r="F734">
        <v>514765.87967355602</v>
      </c>
      <c r="G734">
        <v>1411467.9534055199</v>
      </c>
      <c r="H734">
        <v>-1.24993362328445</v>
      </c>
      <c r="I734">
        <v>-0.143861075629341</v>
      </c>
      <c r="J734">
        <v>0</v>
      </c>
      <c r="K734">
        <v>0</v>
      </c>
      <c r="L734">
        <v>160615.521462501</v>
      </c>
      <c r="M734">
        <v>551118.22321389895</v>
      </c>
      <c r="N734">
        <v>-2.4281594267224999E-6</v>
      </c>
      <c r="O734">
        <v>-1.0192301942260901E-7</v>
      </c>
      <c r="P734" t="s">
        <v>257</v>
      </c>
      <c r="Q734" t="s">
        <v>252</v>
      </c>
    </row>
    <row r="735" spans="1:17" x14ac:dyDescent="0.35">
      <c r="A735" t="s">
        <v>271</v>
      </c>
      <c r="B735" t="s">
        <v>264</v>
      </c>
      <c r="C735" t="s">
        <v>256</v>
      </c>
      <c r="D735">
        <v>0.76234411994100504</v>
      </c>
      <c r="E735">
        <v>2020</v>
      </c>
      <c r="F735">
        <v>527449.78089050401</v>
      </c>
      <c r="G735">
        <v>1439145.0029529999</v>
      </c>
      <c r="H735">
        <v>-1.6174621461308001</v>
      </c>
      <c r="I735">
        <v>-0.29405306347281102</v>
      </c>
      <c r="J735">
        <v>0</v>
      </c>
      <c r="K735">
        <v>0</v>
      </c>
      <c r="L735">
        <v>164788.04719023401</v>
      </c>
      <c r="M735">
        <v>562375.05620567198</v>
      </c>
      <c r="N735">
        <v>-3.0665708940100501E-6</v>
      </c>
      <c r="O735">
        <v>-2.0432483375159499E-7</v>
      </c>
      <c r="P735" t="s">
        <v>257</v>
      </c>
      <c r="Q735" t="s">
        <v>252</v>
      </c>
    </row>
    <row r="736" spans="1:17" x14ac:dyDescent="0.35">
      <c r="A736" t="s">
        <v>271</v>
      </c>
      <c r="B736" t="s">
        <v>264</v>
      </c>
      <c r="C736" t="s">
        <v>256</v>
      </c>
      <c r="D736">
        <v>0.91377128405771901</v>
      </c>
      <c r="E736">
        <v>2025</v>
      </c>
      <c r="F736">
        <v>544029.42533102399</v>
      </c>
      <c r="G736">
        <v>1477991.33851686</v>
      </c>
      <c r="H736">
        <v>-2.02081685376168</v>
      </c>
      <c r="I736">
        <v>-0.46918083822089102</v>
      </c>
      <c r="J736">
        <v>0</v>
      </c>
      <c r="K736">
        <v>0</v>
      </c>
      <c r="L736">
        <v>170347.83971657199</v>
      </c>
      <c r="M736">
        <v>578438.39175148995</v>
      </c>
      <c r="N736">
        <v>-3.7145359417499901E-6</v>
      </c>
      <c r="O736">
        <v>-3.1744491729681401E-7</v>
      </c>
      <c r="P736" t="s">
        <v>257</v>
      </c>
      <c r="Q736" t="s">
        <v>252</v>
      </c>
    </row>
    <row r="737" spans="1:17" x14ac:dyDescent="0.35">
      <c r="A737" t="s">
        <v>271</v>
      </c>
      <c r="B737" t="s">
        <v>264</v>
      </c>
      <c r="C737" t="s">
        <v>256</v>
      </c>
      <c r="D737">
        <v>0.96559376426806398</v>
      </c>
      <c r="E737">
        <v>2030</v>
      </c>
      <c r="F737">
        <v>562129.22526367404</v>
      </c>
      <c r="G737">
        <v>1520287.6952436799</v>
      </c>
      <c r="H737">
        <v>-2.2289771371786</v>
      </c>
      <c r="I737">
        <v>-0.61683327500163898</v>
      </c>
      <c r="J737">
        <v>0</v>
      </c>
      <c r="K737">
        <v>0</v>
      </c>
      <c r="L737">
        <v>176309.38513194001</v>
      </c>
      <c r="M737">
        <v>595684.09580167499</v>
      </c>
      <c r="N737">
        <v>-3.9652397295889998E-6</v>
      </c>
      <c r="O737">
        <v>-4.0573457045758099E-7</v>
      </c>
      <c r="P737" t="s">
        <v>257</v>
      </c>
      <c r="Q737" t="s">
        <v>252</v>
      </c>
    </row>
    <row r="738" spans="1:17" x14ac:dyDescent="0.35">
      <c r="A738" t="s">
        <v>271</v>
      </c>
      <c r="B738" t="s">
        <v>264</v>
      </c>
      <c r="C738" t="s">
        <v>256</v>
      </c>
      <c r="D738">
        <v>1.08500668135844</v>
      </c>
      <c r="E738">
        <v>2035</v>
      </c>
      <c r="F738">
        <v>575191.92777152895</v>
      </c>
      <c r="G738">
        <v>1548659.33097136</v>
      </c>
      <c r="H738">
        <v>-0.81961007402320296</v>
      </c>
      <c r="I738">
        <v>2.36386549099007</v>
      </c>
      <c r="J738">
        <v>0</v>
      </c>
      <c r="K738">
        <v>0</v>
      </c>
      <c r="L738">
        <v>174895.511876512</v>
      </c>
      <c r="M738">
        <v>607085.69405300904</v>
      </c>
      <c r="N738">
        <v>-1.4249331995993501E-6</v>
      </c>
      <c r="O738">
        <v>1.52639476204711E-6</v>
      </c>
      <c r="P738" t="s">
        <v>257</v>
      </c>
      <c r="Q738" t="s">
        <v>252</v>
      </c>
    </row>
    <row r="739" spans="1:17" x14ac:dyDescent="0.35">
      <c r="A739" t="s">
        <v>271</v>
      </c>
      <c r="B739" t="s">
        <v>264</v>
      </c>
      <c r="C739" t="s">
        <v>256</v>
      </c>
      <c r="D739">
        <v>1.2292198413270401</v>
      </c>
      <c r="E739">
        <v>2040</v>
      </c>
      <c r="F739">
        <v>577179.47093808104</v>
      </c>
      <c r="G739">
        <v>1548025.02171315</v>
      </c>
      <c r="H739">
        <v>1.83106410067209</v>
      </c>
      <c r="I739">
        <v>7.5895721758934203</v>
      </c>
      <c r="J739">
        <v>0</v>
      </c>
      <c r="K739">
        <v>0</v>
      </c>
      <c r="L739">
        <v>181965.625317492</v>
      </c>
      <c r="M739">
        <v>602500.52005914901</v>
      </c>
      <c r="N739">
        <v>3.1724345595592501E-6</v>
      </c>
      <c r="O739">
        <v>4.90274515556233E-6</v>
      </c>
      <c r="P739" t="s">
        <v>257</v>
      </c>
      <c r="Q739" t="s">
        <v>252</v>
      </c>
    </row>
    <row r="740" spans="1:17" x14ac:dyDescent="0.35">
      <c r="A740" t="s">
        <v>271</v>
      </c>
      <c r="B740" t="s">
        <v>264</v>
      </c>
      <c r="C740" t="s">
        <v>256</v>
      </c>
      <c r="D740">
        <v>1.35085724597845</v>
      </c>
      <c r="E740">
        <v>2045</v>
      </c>
      <c r="F740">
        <v>582180.72374620999</v>
      </c>
      <c r="G740">
        <v>1556507.5948302001</v>
      </c>
      <c r="H740">
        <v>4.11251156499182</v>
      </c>
      <c r="I740">
        <v>12.0931306082111</v>
      </c>
      <c r="J740">
        <v>0</v>
      </c>
      <c r="K740">
        <v>0</v>
      </c>
      <c r="L740">
        <v>213840.79299356099</v>
      </c>
      <c r="M740">
        <v>526724.21040126996</v>
      </c>
      <c r="N740">
        <v>7.06397755413246E-6</v>
      </c>
      <c r="O740">
        <v>7.7694003218341804E-6</v>
      </c>
      <c r="P740" t="s">
        <v>257</v>
      </c>
      <c r="Q740" t="s">
        <v>252</v>
      </c>
    </row>
    <row r="741" spans="1:17" x14ac:dyDescent="0.35">
      <c r="A741" t="s">
        <v>271</v>
      </c>
      <c r="B741" t="s">
        <v>264</v>
      </c>
      <c r="C741" t="s">
        <v>256</v>
      </c>
      <c r="D741">
        <v>1.53164784556419</v>
      </c>
      <c r="E741">
        <v>2050</v>
      </c>
      <c r="F741">
        <v>588126.33629907004</v>
      </c>
      <c r="G741">
        <v>1568483.1622891501</v>
      </c>
      <c r="H741">
        <v>7.4726653787549502</v>
      </c>
      <c r="I741">
        <v>18.727193637773102</v>
      </c>
      <c r="J741">
        <v>704.24287359823199</v>
      </c>
      <c r="K741">
        <v>831.69659969177803</v>
      </c>
      <c r="L741">
        <v>216382.49229546799</v>
      </c>
      <c r="M741">
        <v>493724.20115998399</v>
      </c>
      <c r="N741">
        <v>1.2705884633187101E-5</v>
      </c>
      <c r="O741">
        <v>1.19396842044777E-5</v>
      </c>
      <c r="P741" t="s">
        <v>257</v>
      </c>
      <c r="Q741" t="s">
        <v>252</v>
      </c>
    </row>
    <row r="742" spans="1:17" x14ac:dyDescent="0.35">
      <c r="A742" t="s">
        <v>271</v>
      </c>
      <c r="B742" t="s">
        <v>264</v>
      </c>
      <c r="C742" t="s">
        <v>256</v>
      </c>
      <c r="D742">
        <v>1.64170092024739</v>
      </c>
      <c r="E742">
        <v>2055</v>
      </c>
      <c r="F742">
        <v>594718.04856339097</v>
      </c>
      <c r="G742">
        <v>1582920.3591571799</v>
      </c>
      <c r="H742">
        <v>9.3231703258003193</v>
      </c>
      <c r="I742">
        <v>22.351694727528301</v>
      </c>
      <c r="J742">
        <v>1709.5847024244799</v>
      </c>
      <c r="K742">
        <v>1274.80959715834</v>
      </c>
      <c r="L742">
        <v>214128.098459075</v>
      </c>
      <c r="M742">
        <v>492289.31752836099</v>
      </c>
      <c r="N742">
        <v>1.5676622473996702E-5</v>
      </c>
      <c r="O742">
        <v>1.4120542829728601E-5</v>
      </c>
      <c r="P742" t="s">
        <v>257</v>
      </c>
      <c r="Q742" t="s">
        <v>252</v>
      </c>
    </row>
    <row r="743" spans="1:17" x14ac:dyDescent="0.35">
      <c r="A743" t="s">
        <v>271</v>
      </c>
      <c r="B743" t="s">
        <v>264</v>
      </c>
      <c r="C743" t="s">
        <v>256</v>
      </c>
      <c r="D743">
        <v>1.79717289473674</v>
      </c>
      <c r="E743">
        <v>2060</v>
      </c>
      <c r="F743">
        <v>603488.52469313506</v>
      </c>
      <c r="G743">
        <v>1603580.2272919</v>
      </c>
      <c r="H743">
        <v>11.9940309208603</v>
      </c>
      <c r="I743">
        <v>27.596746543222999</v>
      </c>
      <c r="J743">
        <v>9972.3010710873004</v>
      </c>
      <c r="K743">
        <v>9250.8807370600007</v>
      </c>
      <c r="L743">
        <v>222433.66688943299</v>
      </c>
      <c r="M743">
        <v>523685.044134886</v>
      </c>
      <c r="N743">
        <v>1.98744970783977E-5</v>
      </c>
      <c r="O743">
        <v>1.72094579825469E-5</v>
      </c>
      <c r="P743" t="s">
        <v>257</v>
      </c>
      <c r="Q743" t="s">
        <v>252</v>
      </c>
    </row>
    <row r="744" spans="1:17" x14ac:dyDescent="0.35">
      <c r="A744" t="s">
        <v>271</v>
      </c>
      <c r="B744" t="s">
        <v>264</v>
      </c>
      <c r="C744" t="s">
        <v>256</v>
      </c>
      <c r="D744">
        <v>1.90209664848524</v>
      </c>
      <c r="E744">
        <v>2065</v>
      </c>
      <c r="F744">
        <v>609977.994007195</v>
      </c>
      <c r="G744">
        <v>1618393.12117466</v>
      </c>
      <c r="H744">
        <v>13.851208212963501</v>
      </c>
      <c r="I744">
        <v>31.233849293216</v>
      </c>
      <c r="J744">
        <v>24690.737367095899</v>
      </c>
      <c r="K744">
        <v>30032.4865404269</v>
      </c>
      <c r="L744">
        <v>226103.49594625199</v>
      </c>
      <c r="M744">
        <v>531616.91510404204</v>
      </c>
      <c r="N744">
        <v>2.2707717899738101E-5</v>
      </c>
      <c r="O744">
        <v>1.9299296867096101E-5</v>
      </c>
      <c r="P744" t="s">
        <v>257</v>
      </c>
      <c r="Q744" t="s">
        <v>252</v>
      </c>
    </row>
    <row r="745" spans="1:17" x14ac:dyDescent="0.35">
      <c r="A745" t="s">
        <v>271</v>
      </c>
      <c r="B745" t="s">
        <v>264</v>
      </c>
      <c r="C745" t="s">
        <v>256</v>
      </c>
      <c r="D745">
        <v>2.0539225003577899</v>
      </c>
      <c r="E745">
        <v>2070</v>
      </c>
      <c r="F745">
        <v>618979.81466268504</v>
      </c>
      <c r="G745">
        <v>1639993.71257243</v>
      </c>
      <c r="H745">
        <v>16.611284312118599</v>
      </c>
      <c r="I745">
        <v>36.6217458680973</v>
      </c>
      <c r="J745">
        <v>47990.932574854</v>
      </c>
      <c r="K745">
        <v>59533.278947412102</v>
      </c>
      <c r="L745">
        <v>228320.56139587</v>
      </c>
      <c r="M745">
        <v>535737.07640524395</v>
      </c>
      <c r="N745">
        <v>2.6836552531476202E-5</v>
      </c>
      <c r="O745">
        <v>2.2330418456698801E-5</v>
      </c>
      <c r="P745" t="s">
        <v>257</v>
      </c>
      <c r="Q745" t="s">
        <v>252</v>
      </c>
    </row>
    <row r="746" spans="1:17" x14ac:dyDescent="0.35">
      <c r="A746" t="s">
        <v>271</v>
      </c>
      <c r="B746" t="s">
        <v>264</v>
      </c>
      <c r="C746" t="s">
        <v>256</v>
      </c>
      <c r="D746">
        <v>2.15113208653396</v>
      </c>
      <c r="E746">
        <v>2075</v>
      </c>
      <c r="F746">
        <v>629948.521240031</v>
      </c>
      <c r="G746">
        <v>1666824.2398105301</v>
      </c>
      <c r="H746">
        <v>18.591778201224098</v>
      </c>
      <c r="I746">
        <v>40.473920360378003</v>
      </c>
      <c r="J746">
        <v>61036.001296943999</v>
      </c>
      <c r="K746">
        <v>72132.718042821696</v>
      </c>
      <c r="L746">
        <v>232508.82517193299</v>
      </c>
      <c r="M746">
        <v>543056.88639482798</v>
      </c>
      <c r="N746">
        <v>2.9513170639129098E-5</v>
      </c>
      <c r="O746">
        <v>2.42820564962379E-5</v>
      </c>
      <c r="P746" t="s">
        <v>257</v>
      </c>
      <c r="Q746" t="s">
        <v>252</v>
      </c>
    </row>
    <row r="747" spans="1:17" x14ac:dyDescent="0.35">
      <c r="A747" t="s">
        <v>271</v>
      </c>
      <c r="B747" t="s">
        <v>264</v>
      </c>
      <c r="C747" t="s">
        <v>256</v>
      </c>
      <c r="D747">
        <v>2.2802661727774698</v>
      </c>
      <c r="E747">
        <v>2080</v>
      </c>
      <c r="F747">
        <v>639620.29920730903</v>
      </c>
      <c r="G747">
        <v>1690230.3360460501</v>
      </c>
      <c r="H747">
        <v>21.153549917849102</v>
      </c>
      <c r="I747">
        <v>45.426441255558103</v>
      </c>
      <c r="J747">
        <v>83051.886247867194</v>
      </c>
      <c r="K747">
        <v>91415.062569024696</v>
      </c>
      <c r="L747">
        <v>237835.17816602299</v>
      </c>
      <c r="M747">
        <v>550229.04375489498</v>
      </c>
      <c r="N747">
        <v>3.30720428105003E-5</v>
      </c>
      <c r="O747">
        <v>2.6875888029452801E-5</v>
      </c>
      <c r="P747" t="s">
        <v>257</v>
      </c>
      <c r="Q747" t="s">
        <v>252</v>
      </c>
    </row>
    <row r="748" spans="1:17" x14ac:dyDescent="0.35">
      <c r="A748" t="s">
        <v>271</v>
      </c>
      <c r="B748" t="s">
        <v>264</v>
      </c>
      <c r="C748" t="s">
        <v>256</v>
      </c>
      <c r="D748">
        <v>2.4085830961071801</v>
      </c>
      <c r="E748">
        <v>2085</v>
      </c>
      <c r="F748">
        <v>651186.629976767</v>
      </c>
      <c r="G748">
        <v>1718649.7562615301</v>
      </c>
      <c r="H748">
        <v>23.842353065076701</v>
      </c>
      <c r="I748">
        <v>50.6286032792922</v>
      </c>
      <c r="J748">
        <v>113190.57332391699</v>
      </c>
      <c r="K748">
        <v>129914.27955755701</v>
      </c>
      <c r="L748">
        <v>243294.24679479701</v>
      </c>
      <c r="M748">
        <v>549701.96047577006</v>
      </c>
      <c r="N748">
        <v>3.6613701767690403E-5</v>
      </c>
      <c r="O748">
        <v>2.94583600264323E-5</v>
      </c>
      <c r="P748" t="s">
        <v>257</v>
      </c>
      <c r="Q748" t="s">
        <v>252</v>
      </c>
    </row>
    <row r="749" spans="1:17" x14ac:dyDescent="0.35">
      <c r="A749" t="s">
        <v>271</v>
      </c>
      <c r="B749" t="s">
        <v>264</v>
      </c>
      <c r="C749" t="s">
        <v>256</v>
      </c>
      <c r="D749">
        <v>2.5200464505927802</v>
      </c>
      <c r="E749">
        <v>2090</v>
      </c>
      <c r="F749">
        <v>665604.90507450502</v>
      </c>
      <c r="G749">
        <v>1756269.68701773</v>
      </c>
      <c r="H749">
        <v>26.533778894969299</v>
      </c>
      <c r="I749">
        <v>55.956319031308702</v>
      </c>
      <c r="J749">
        <v>144519.12542827599</v>
      </c>
      <c r="K749">
        <v>195465.385112936</v>
      </c>
      <c r="L749">
        <v>248181.76616936899</v>
      </c>
      <c r="M749">
        <v>557961.01647822105</v>
      </c>
      <c r="N749">
        <v>3.9864157689762198E-5</v>
      </c>
      <c r="O749">
        <v>3.1860892119778302E-5</v>
      </c>
      <c r="P749" t="s">
        <v>257</v>
      </c>
      <c r="Q749" t="s">
        <v>252</v>
      </c>
    </row>
    <row r="750" spans="1:17" x14ac:dyDescent="0.35">
      <c r="A750" t="s">
        <v>271</v>
      </c>
      <c r="B750" t="s">
        <v>265</v>
      </c>
      <c r="C750" t="s">
        <v>256</v>
      </c>
      <c r="D750">
        <v>0.42862795654826502</v>
      </c>
      <c r="E750">
        <v>2010</v>
      </c>
      <c r="F750">
        <v>1323100.42204328</v>
      </c>
      <c r="G750">
        <v>551701.62168753205</v>
      </c>
      <c r="H750">
        <v>-0.96098187993877804</v>
      </c>
      <c r="I750">
        <v>8.3409617644660497E-2</v>
      </c>
      <c r="J750">
        <v>0</v>
      </c>
      <c r="K750">
        <v>0</v>
      </c>
      <c r="L750">
        <v>460600.00939649099</v>
      </c>
      <c r="M750">
        <v>230901.19697157299</v>
      </c>
      <c r="N750">
        <v>-7.2631061401577197E-7</v>
      </c>
      <c r="O750">
        <v>1.5118610199029201E-7</v>
      </c>
      <c r="P750" t="s">
        <v>257</v>
      </c>
      <c r="Q750" t="s">
        <v>252</v>
      </c>
    </row>
    <row r="751" spans="1:17" x14ac:dyDescent="0.35">
      <c r="A751" t="s">
        <v>271</v>
      </c>
      <c r="B751" t="s">
        <v>265</v>
      </c>
      <c r="C751" t="s">
        <v>256</v>
      </c>
      <c r="D751">
        <v>0.61285996481710903</v>
      </c>
      <c r="E751">
        <v>2015</v>
      </c>
      <c r="F751">
        <v>1360007.1250016801</v>
      </c>
      <c r="G751">
        <v>566226.70807739301</v>
      </c>
      <c r="H751">
        <v>-1.4820056332160001</v>
      </c>
      <c r="I751">
        <v>8.8210934302214106E-2</v>
      </c>
      <c r="J751">
        <v>0</v>
      </c>
      <c r="K751">
        <v>0</v>
      </c>
      <c r="L751">
        <v>474437.82626587799</v>
      </c>
      <c r="M751">
        <v>237295.91841052199</v>
      </c>
      <c r="N751">
        <v>-1.08970431549333E-6</v>
      </c>
      <c r="O751">
        <v>1.5578730752869599E-7</v>
      </c>
      <c r="P751" t="s">
        <v>257</v>
      </c>
      <c r="Q751" t="s">
        <v>252</v>
      </c>
    </row>
    <row r="752" spans="1:17" x14ac:dyDescent="0.35">
      <c r="A752" t="s">
        <v>271</v>
      </c>
      <c r="B752" t="s">
        <v>265</v>
      </c>
      <c r="C752" t="s">
        <v>256</v>
      </c>
      <c r="D752">
        <v>0.76234411994100504</v>
      </c>
      <c r="E752">
        <v>2020</v>
      </c>
      <c r="F752">
        <v>1389142.5986039899</v>
      </c>
      <c r="G752">
        <v>577452.18523951201</v>
      </c>
      <c r="H752">
        <v>-1.9762503392628299</v>
      </c>
      <c r="I752">
        <v>6.4735129659219195E-2</v>
      </c>
      <c r="J752">
        <v>0</v>
      </c>
      <c r="K752">
        <v>0</v>
      </c>
      <c r="L752">
        <v>485109.097399953</v>
      </c>
      <c r="M752">
        <v>242054.00599595401</v>
      </c>
      <c r="N752">
        <v>-1.42264036913766E-6</v>
      </c>
      <c r="O752">
        <v>1.12104744451471E-7</v>
      </c>
      <c r="P752" t="s">
        <v>257</v>
      </c>
      <c r="Q752" t="s">
        <v>252</v>
      </c>
    </row>
    <row r="753" spans="1:17" x14ac:dyDescent="0.35">
      <c r="A753" t="s">
        <v>271</v>
      </c>
      <c r="B753" t="s">
        <v>265</v>
      </c>
      <c r="C753" t="s">
        <v>256</v>
      </c>
      <c r="D753">
        <v>0.91377128405771901</v>
      </c>
      <c r="E753">
        <v>2025</v>
      </c>
      <c r="F753">
        <v>1428684.4953256301</v>
      </c>
      <c r="G753">
        <v>593336.26852224802</v>
      </c>
      <c r="H753">
        <v>-2.5236757640449698</v>
      </c>
      <c r="I753">
        <v>3.3678072062407E-2</v>
      </c>
      <c r="J753">
        <v>0</v>
      </c>
      <c r="K753">
        <v>0</v>
      </c>
      <c r="L753">
        <v>499854.35137766</v>
      </c>
      <c r="M753">
        <v>248931.880090402</v>
      </c>
      <c r="N753">
        <v>-1.7664332274214E-6</v>
      </c>
      <c r="O753">
        <v>5.6760514819505202E-8</v>
      </c>
      <c r="P753" t="s">
        <v>257</v>
      </c>
      <c r="Q753" t="s">
        <v>252</v>
      </c>
    </row>
    <row r="754" spans="1:17" x14ac:dyDescent="0.35">
      <c r="A754" t="s">
        <v>271</v>
      </c>
      <c r="B754" t="s">
        <v>265</v>
      </c>
      <c r="C754" t="s">
        <v>256</v>
      </c>
      <c r="D754">
        <v>0.96559376426806398</v>
      </c>
      <c r="E754">
        <v>2030</v>
      </c>
      <c r="F754">
        <v>1471725.6711283701</v>
      </c>
      <c r="G754">
        <v>610691.249378982</v>
      </c>
      <c r="H754">
        <v>-2.8355773472936798</v>
      </c>
      <c r="I754">
        <v>-1.0233064886559701E-2</v>
      </c>
      <c r="J754">
        <v>0</v>
      </c>
      <c r="K754">
        <v>0</v>
      </c>
      <c r="L754">
        <v>515649.19006569497</v>
      </c>
      <c r="M754">
        <v>256344.29086792</v>
      </c>
      <c r="N754">
        <v>-1.92670237593916E-6</v>
      </c>
      <c r="O754">
        <v>-1.6756527782190799E-8</v>
      </c>
      <c r="P754" t="s">
        <v>257</v>
      </c>
      <c r="Q754" t="s">
        <v>252</v>
      </c>
    </row>
    <row r="755" spans="1:17" x14ac:dyDescent="0.35">
      <c r="A755" t="s">
        <v>271</v>
      </c>
      <c r="B755" t="s">
        <v>265</v>
      </c>
      <c r="C755" t="s">
        <v>256</v>
      </c>
      <c r="D755">
        <v>1.08500668135844</v>
      </c>
      <c r="E755">
        <v>2035</v>
      </c>
      <c r="F755">
        <v>1501442.9586936501</v>
      </c>
      <c r="G755">
        <v>622408.30004923197</v>
      </c>
      <c r="H755">
        <v>0.38376956076288099</v>
      </c>
      <c r="I755">
        <v>1.1604858562039899</v>
      </c>
      <c r="J755">
        <v>0</v>
      </c>
      <c r="K755">
        <v>0</v>
      </c>
      <c r="L755">
        <v>526572.63912029401</v>
      </c>
      <c r="M755">
        <v>255408.56680922699</v>
      </c>
      <c r="N755">
        <v>2.5560049320607102E-7</v>
      </c>
      <c r="O755">
        <v>1.8645089664006599E-6</v>
      </c>
      <c r="P755" t="s">
        <v>257</v>
      </c>
      <c r="Q755" t="s">
        <v>252</v>
      </c>
    </row>
    <row r="756" spans="1:17" x14ac:dyDescent="0.35">
      <c r="A756" t="s">
        <v>271</v>
      </c>
      <c r="B756" t="s">
        <v>265</v>
      </c>
      <c r="C756" t="s">
        <v>256</v>
      </c>
      <c r="D756">
        <v>1.2292198413270401</v>
      </c>
      <c r="E756">
        <v>2040</v>
      </c>
      <c r="F756">
        <v>1502790.08107533</v>
      </c>
      <c r="G756">
        <v>622414.41157590598</v>
      </c>
      <c r="H756">
        <v>6.2241429137347</v>
      </c>
      <c r="I756">
        <v>3.1964933628308199</v>
      </c>
      <c r="J756">
        <v>0</v>
      </c>
      <c r="K756">
        <v>0</v>
      </c>
      <c r="L756">
        <v>524904.86733652698</v>
      </c>
      <c r="M756">
        <v>259561.278040114</v>
      </c>
      <c r="N756">
        <v>4.1417247772097297E-6</v>
      </c>
      <c r="O756">
        <v>5.1356352028185498E-6</v>
      </c>
      <c r="P756" t="s">
        <v>257</v>
      </c>
      <c r="Q756" t="s">
        <v>252</v>
      </c>
    </row>
    <row r="757" spans="1:17" x14ac:dyDescent="0.35">
      <c r="A757" t="s">
        <v>271</v>
      </c>
      <c r="B757" t="s">
        <v>265</v>
      </c>
      <c r="C757" t="s">
        <v>256</v>
      </c>
      <c r="D757">
        <v>1.35085724597845</v>
      </c>
      <c r="E757">
        <v>2045</v>
      </c>
      <c r="F757">
        <v>1512618.3869831599</v>
      </c>
      <c r="G757">
        <v>626069.93159325398</v>
      </c>
      <c r="H757">
        <v>11.2519489292931</v>
      </c>
      <c r="I757">
        <v>4.9536932439097603</v>
      </c>
      <c r="J757">
        <v>0</v>
      </c>
      <c r="K757">
        <v>0</v>
      </c>
      <c r="L757">
        <v>527844.17786397203</v>
      </c>
      <c r="M757">
        <v>212720.82553085999</v>
      </c>
      <c r="N757">
        <v>7.4387228306371497E-6</v>
      </c>
      <c r="O757">
        <v>7.9123640889498594E-6</v>
      </c>
      <c r="P757" t="s">
        <v>257</v>
      </c>
      <c r="Q757" t="s">
        <v>252</v>
      </c>
    </row>
    <row r="758" spans="1:17" x14ac:dyDescent="0.35">
      <c r="A758" t="s">
        <v>271</v>
      </c>
      <c r="B758" t="s">
        <v>265</v>
      </c>
      <c r="C758" t="s">
        <v>256</v>
      </c>
      <c r="D758">
        <v>1.53164784556419</v>
      </c>
      <c r="E758">
        <v>2050</v>
      </c>
      <c r="F758">
        <v>1525454.5677380001</v>
      </c>
      <c r="G758">
        <v>631154.93085021898</v>
      </c>
      <c r="H758">
        <v>18.6592510149557</v>
      </c>
      <c r="I758">
        <v>7.5406080015722701</v>
      </c>
      <c r="J758">
        <v>1051.8548119679001</v>
      </c>
      <c r="K758">
        <v>484.08466132211498</v>
      </c>
      <c r="L758">
        <v>520007.53684943903</v>
      </c>
      <c r="M758">
        <v>190099.15660601301</v>
      </c>
      <c r="N758">
        <v>1.2231928377011099E-5</v>
      </c>
      <c r="O758">
        <v>1.19473169470679E-5</v>
      </c>
      <c r="P758" t="s">
        <v>257</v>
      </c>
      <c r="Q758" t="s">
        <v>252</v>
      </c>
    </row>
    <row r="759" spans="1:17" x14ac:dyDescent="0.35">
      <c r="A759" t="s">
        <v>271</v>
      </c>
      <c r="B759" t="s">
        <v>265</v>
      </c>
      <c r="C759" t="s">
        <v>256</v>
      </c>
      <c r="D759">
        <v>1.64170092024739</v>
      </c>
      <c r="E759">
        <v>2055</v>
      </c>
      <c r="F759">
        <v>1540392.2575836701</v>
      </c>
      <c r="G759">
        <v>637246.15013689699</v>
      </c>
      <c r="H759">
        <v>22.732878078276801</v>
      </c>
      <c r="I759">
        <v>8.9419869750517993</v>
      </c>
      <c r="J759">
        <v>1741.9676778093401</v>
      </c>
      <c r="K759">
        <v>1242.4266217734801</v>
      </c>
      <c r="L759">
        <v>524846.73037883895</v>
      </c>
      <c r="M759">
        <v>181570.685608598</v>
      </c>
      <c r="N759">
        <v>1.47578501296394E-5</v>
      </c>
      <c r="O759">
        <v>1.4032233812838E-5</v>
      </c>
      <c r="P759" t="s">
        <v>257</v>
      </c>
      <c r="Q759" t="s">
        <v>252</v>
      </c>
    </row>
    <row r="760" spans="1:17" x14ac:dyDescent="0.35">
      <c r="A760" t="s">
        <v>271</v>
      </c>
      <c r="B760" t="s">
        <v>265</v>
      </c>
      <c r="C760" t="s">
        <v>256</v>
      </c>
      <c r="D760">
        <v>1.79717289473674</v>
      </c>
      <c r="E760">
        <v>2060</v>
      </c>
      <c r="F760">
        <v>1561248.27202236</v>
      </c>
      <c r="G760">
        <v>645820.479962677</v>
      </c>
      <c r="H760">
        <v>28.619729263719599</v>
      </c>
      <c r="I760">
        <v>10.9710482003637</v>
      </c>
      <c r="J760">
        <v>12715.339718894</v>
      </c>
      <c r="K760">
        <v>6507.8420892533404</v>
      </c>
      <c r="L760">
        <v>554700.37133388198</v>
      </c>
      <c r="M760">
        <v>191418.33969043699</v>
      </c>
      <c r="N760">
        <v>1.83313120511238E-5</v>
      </c>
      <c r="O760">
        <v>1.6987767561966601E-5</v>
      </c>
      <c r="P760" t="s">
        <v>257</v>
      </c>
      <c r="Q760" t="s">
        <v>252</v>
      </c>
    </row>
    <row r="761" spans="1:17" x14ac:dyDescent="0.35">
      <c r="A761" t="s">
        <v>271</v>
      </c>
      <c r="B761" t="s">
        <v>265</v>
      </c>
      <c r="C761" t="s">
        <v>256</v>
      </c>
      <c r="D761">
        <v>1.90209664848524</v>
      </c>
      <c r="E761">
        <v>2065</v>
      </c>
      <c r="F761">
        <v>1576380.66962986</v>
      </c>
      <c r="G761">
        <v>651990.445551996</v>
      </c>
      <c r="H761">
        <v>32.706528822376796</v>
      </c>
      <c r="I761">
        <v>12.3785286838028</v>
      </c>
      <c r="J761">
        <v>37320.674652104499</v>
      </c>
      <c r="K761">
        <v>17402.549255418398</v>
      </c>
      <c r="L761">
        <v>562615.06492647005</v>
      </c>
      <c r="M761">
        <v>195105.34612382401</v>
      </c>
      <c r="N761">
        <v>2.07478621455416E-5</v>
      </c>
      <c r="O761">
        <v>1.8985751659785001E-5</v>
      </c>
      <c r="P761" t="s">
        <v>257</v>
      </c>
      <c r="Q761" t="s">
        <v>252</v>
      </c>
    </row>
    <row r="762" spans="1:17" x14ac:dyDescent="0.35">
      <c r="A762" t="s">
        <v>271</v>
      </c>
      <c r="B762" t="s">
        <v>265</v>
      </c>
      <c r="C762" t="s">
        <v>256</v>
      </c>
      <c r="D762">
        <v>2.0539225003577899</v>
      </c>
      <c r="E762">
        <v>2070</v>
      </c>
      <c r="F762">
        <v>1598132.2461003901</v>
      </c>
      <c r="G762">
        <v>660841.28113472695</v>
      </c>
      <c r="H762">
        <v>38.780490898882398</v>
      </c>
      <c r="I762">
        <v>14.452539281333401</v>
      </c>
      <c r="J762">
        <v>74971.702720904897</v>
      </c>
      <c r="K762">
        <v>32552.508801361299</v>
      </c>
      <c r="L762">
        <v>567703.66173628601</v>
      </c>
      <c r="M762">
        <v>196353.97606482799</v>
      </c>
      <c r="N762">
        <v>2.4266133790561499E-5</v>
      </c>
      <c r="O762">
        <v>2.1869909907136901E-5</v>
      </c>
      <c r="P762" t="s">
        <v>257</v>
      </c>
      <c r="Q762" t="s">
        <v>252</v>
      </c>
    </row>
    <row r="763" spans="1:17" x14ac:dyDescent="0.35">
      <c r="A763" t="s">
        <v>271</v>
      </c>
      <c r="B763" t="s">
        <v>265</v>
      </c>
      <c r="C763" t="s">
        <v>256</v>
      </c>
      <c r="D763">
        <v>2.15113208653396</v>
      </c>
      <c r="E763">
        <v>2075</v>
      </c>
      <c r="F763">
        <v>1625025.8990360999</v>
      </c>
      <c r="G763">
        <v>671746.86201445502</v>
      </c>
      <c r="H763">
        <v>43.140944229733201</v>
      </c>
      <c r="I763">
        <v>15.9247543318689</v>
      </c>
      <c r="J763">
        <v>93952.397163203103</v>
      </c>
      <c r="K763">
        <v>39216.322176562498</v>
      </c>
      <c r="L763">
        <v>576533.71200764505</v>
      </c>
      <c r="M763">
        <v>199031.999559116</v>
      </c>
      <c r="N763">
        <v>2.6547850256000601E-5</v>
      </c>
      <c r="O763">
        <v>2.3706481164814501E-5</v>
      </c>
      <c r="P763" t="s">
        <v>257</v>
      </c>
      <c r="Q763" t="s">
        <v>252</v>
      </c>
    </row>
    <row r="764" spans="1:17" x14ac:dyDescent="0.35">
      <c r="A764" t="s">
        <v>271</v>
      </c>
      <c r="B764" t="s">
        <v>265</v>
      </c>
      <c r="C764" t="s">
        <v>256</v>
      </c>
      <c r="D764">
        <v>2.2802661727774698</v>
      </c>
      <c r="E764">
        <v>2080</v>
      </c>
      <c r="F764">
        <v>1648618.63690576</v>
      </c>
      <c r="G764">
        <v>681231.99834760104</v>
      </c>
      <c r="H764">
        <v>48.766159374096702</v>
      </c>
      <c r="I764">
        <v>17.813831799310499</v>
      </c>
      <c r="J764">
        <v>124242.84044159199</v>
      </c>
      <c r="K764">
        <v>50224.108375300202</v>
      </c>
      <c r="L764">
        <v>585324.96932103299</v>
      </c>
      <c r="M764">
        <v>202739.252599884</v>
      </c>
      <c r="N764">
        <v>2.95800121886432E-5</v>
      </c>
      <c r="O764">
        <v>2.6149434909868999E-5</v>
      </c>
      <c r="P764" t="s">
        <v>257</v>
      </c>
      <c r="Q764" t="s">
        <v>252</v>
      </c>
    </row>
    <row r="765" spans="1:17" x14ac:dyDescent="0.35">
      <c r="A765" t="s">
        <v>271</v>
      </c>
      <c r="B765" t="s">
        <v>265</v>
      </c>
      <c r="C765" t="s">
        <v>256</v>
      </c>
      <c r="D765">
        <v>2.4085830961071801</v>
      </c>
      <c r="E765">
        <v>2085</v>
      </c>
      <c r="F765">
        <v>1677133.9070685899</v>
      </c>
      <c r="G765">
        <v>692702.47916970099</v>
      </c>
      <c r="H765">
        <v>54.671700194016999</v>
      </c>
      <c r="I765">
        <v>19.799256150352001</v>
      </c>
      <c r="J765">
        <v>180420.40125834101</v>
      </c>
      <c r="K765">
        <v>62684.451623133202</v>
      </c>
      <c r="L765">
        <v>589722.24460696604</v>
      </c>
      <c r="M765">
        <v>203273.96266360101</v>
      </c>
      <c r="N765">
        <v>3.2598291623342E-5</v>
      </c>
      <c r="O765">
        <v>2.8582626373857E-5</v>
      </c>
      <c r="P765" t="s">
        <v>257</v>
      </c>
      <c r="Q765" t="s">
        <v>252</v>
      </c>
    </row>
    <row r="766" spans="1:17" x14ac:dyDescent="0.35">
      <c r="A766" t="s">
        <v>271</v>
      </c>
      <c r="B766" t="s">
        <v>265</v>
      </c>
      <c r="C766" t="s">
        <v>256</v>
      </c>
      <c r="D766">
        <v>2.5200464505927802</v>
      </c>
      <c r="E766">
        <v>2090</v>
      </c>
      <c r="F766">
        <v>1714011.7532395499</v>
      </c>
      <c r="G766">
        <v>707862.83885268494</v>
      </c>
      <c r="H766">
        <v>60.643030972594701</v>
      </c>
      <c r="I766">
        <v>21.847066953683299</v>
      </c>
      <c r="J766">
        <v>261433.57083417699</v>
      </c>
      <c r="K766">
        <v>78550.939707035504</v>
      </c>
      <c r="L766">
        <v>600848.29953035002</v>
      </c>
      <c r="M766">
        <v>205294.48311723999</v>
      </c>
      <c r="N766">
        <v>3.5380755620827502E-5</v>
      </c>
      <c r="O766">
        <v>3.0863418383557697E-5</v>
      </c>
      <c r="P766" t="s">
        <v>257</v>
      </c>
      <c r="Q766" t="s">
        <v>252</v>
      </c>
    </row>
    <row r="767" spans="1:17" x14ac:dyDescent="0.35">
      <c r="A767" t="s">
        <v>271</v>
      </c>
      <c r="B767" t="s">
        <v>266</v>
      </c>
      <c r="C767" t="s">
        <v>256</v>
      </c>
      <c r="D767">
        <v>0.42862795654826502</v>
      </c>
      <c r="E767">
        <v>2010</v>
      </c>
      <c r="F767">
        <v>1375804.5763508801</v>
      </c>
      <c r="G767">
        <v>498997.46737992699</v>
      </c>
      <c r="H767">
        <v>-4.29476305938577E-2</v>
      </c>
      <c r="I767">
        <v>-0.83462463170026002</v>
      </c>
      <c r="J767">
        <v>0</v>
      </c>
      <c r="K767">
        <v>0</v>
      </c>
      <c r="L767">
        <v>536054.635981397</v>
      </c>
      <c r="M767">
        <v>155446.57038666701</v>
      </c>
      <c r="N767">
        <v>-3.12163742817094E-8</v>
      </c>
      <c r="O767">
        <v>-1.6726029414189301E-6</v>
      </c>
      <c r="P767" t="s">
        <v>257</v>
      </c>
      <c r="Q767" t="s">
        <v>252</v>
      </c>
    </row>
    <row r="768" spans="1:17" x14ac:dyDescent="0.35">
      <c r="A768" t="s">
        <v>271</v>
      </c>
      <c r="B768" t="s">
        <v>266</v>
      </c>
      <c r="C768" t="s">
        <v>256</v>
      </c>
      <c r="D768">
        <v>0.61285996481710903</v>
      </c>
      <c r="E768">
        <v>2015</v>
      </c>
      <c r="F768">
        <v>1411467.9534055199</v>
      </c>
      <c r="G768">
        <v>514765.87967355602</v>
      </c>
      <c r="H768">
        <v>-0.143861075629341</v>
      </c>
      <c r="I768">
        <v>-1.24993362328445</v>
      </c>
      <c r="J768">
        <v>0</v>
      </c>
      <c r="K768">
        <v>0</v>
      </c>
      <c r="L768">
        <v>551118.22321389895</v>
      </c>
      <c r="M768">
        <v>160615.521462501</v>
      </c>
      <c r="N768">
        <v>-1.0192301942260901E-7</v>
      </c>
      <c r="O768">
        <v>-2.4281594267225101E-6</v>
      </c>
      <c r="P768" t="s">
        <v>257</v>
      </c>
      <c r="Q768" t="s">
        <v>252</v>
      </c>
    </row>
    <row r="769" spans="1:17" x14ac:dyDescent="0.35">
      <c r="A769" t="s">
        <v>271</v>
      </c>
      <c r="B769" t="s">
        <v>266</v>
      </c>
      <c r="C769" t="s">
        <v>256</v>
      </c>
      <c r="D769">
        <v>0.76234411994100504</v>
      </c>
      <c r="E769">
        <v>2020</v>
      </c>
      <c r="F769">
        <v>1439145.0029529999</v>
      </c>
      <c r="G769">
        <v>527449.78089050401</v>
      </c>
      <c r="H769">
        <v>-0.29405306347281002</v>
      </c>
      <c r="I769">
        <v>-1.6174621461308001</v>
      </c>
      <c r="J769">
        <v>0</v>
      </c>
      <c r="K769">
        <v>0</v>
      </c>
      <c r="L769">
        <v>562375.05620567198</v>
      </c>
      <c r="M769">
        <v>164788.04719023401</v>
      </c>
      <c r="N769">
        <v>-2.0432483375159499E-7</v>
      </c>
      <c r="O769">
        <v>-3.0665708940100501E-6</v>
      </c>
      <c r="P769" t="s">
        <v>257</v>
      </c>
      <c r="Q769" t="s">
        <v>252</v>
      </c>
    </row>
    <row r="770" spans="1:17" x14ac:dyDescent="0.35">
      <c r="A770" t="s">
        <v>271</v>
      </c>
      <c r="B770" t="s">
        <v>266</v>
      </c>
      <c r="C770" t="s">
        <v>256</v>
      </c>
      <c r="D770">
        <v>0.91377128405771901</v>
      </c>
      <c r="E770">
        <v>2025</v>
      </c>
      <c r="F770">
        <v>1477991.33851686</v>
      </c>
      <c r="G770">
        <v>544029.42533102399</v>
      </c>
      <c r="H770">
        <v>-0.46918083822089102</v>
      </c>
      <c r="I770">
        <v>-2.02081685376168</v>
      </c>
      <c r="J770">
        <v>0</v>
      </c>
      <c r="K770">
        <v>0</v>
      </c>
      <c r="L770">
        <v>578438.39175148995</v>
      </c>
      <c r="M770">
        <v>170347.83971657199</v>
      </c>
      <c r="N770">
        <v>-3.1744491729681401E-7</v>
      </c>
      <c r="O770">
        <v>-3.7145359417499901E-6</v>
      </c>
      <c r="P770" t="s">
        <v>257</v>
      </c>
      <c r="Q770" t="s">
        <v>252</v>
      </c>
    </row>
    <row r="771" spans="1:17" x14ac:dyDescent="0.35">
      <c r="A771" t="s">
        <v>271</v>
      </c>
      <c r="B771" t="s">
        <v>266</v>
      </c>
      <c r="C771" t="s">
        <v>256</v>
      </c>
      <c r="D771">
        <v>0.96559376426806398</v>
      </c>
      <c r="E771">
        <v>2030</v>
      </c>
      <c r="F771">
        <v>1520287.6952436799</v>
      </c>
      <c r="G771">
        <v>562129.22526367404</v>
      </c>
      <c r="H771">
        <v>-0.61683327500163898</v>
      </c>
      <c r="I771">
        <v>-2.2289771371786</v>
      </c>
      <c r="J771">
        <v>0</v>
      </c>
      <c r="K771">
        <v>0</v>
      </c>
      <c r="L771">
        <v>595684.09580167499</v>
      </c>
      <c r="M771">
        <v>176309.38513194001</v>
      </c>
      <c r="N771">
        <v>-4.0573457045758099E-7</v>
      </c>
      <c r="O771">
        <v>-3.9652397295889998E-6</v>
      </c>
      <c r="P771" t="s">
        <v>257</v>
      </c>
      <c r="Q771" t="s">
        <v>252</v>
      </c>
    </row>
    <row r="772" spans="1:17" x14ac:dyDescent="0.35">
      <c r="A772" t="s">
        <v>271</v>
      </c>
      <c r="B772" t="s">
        <v>266</v>
      </c>
      <c r="C772" t="s">
        <v>256</v>
      </c>
      <c r="D772">
        <v>1.08500668135844</v>
      </c>
      <c r="E772">
        <v>2035</v>
      </c>
      <c r="F772">
        <v>1548659.33097136</v>
      </c>
      <c r="G772">
        <v>575191.92777152895</v>
      </c>
      <c r="H772">
        <v>2.36386549099007</v>
      </c>
      <c r="I772">
        <v>-0.81961007402320296</v>
      </c>
      <c r="J772">
        <v>0</v>
      </c>
      <c r="K772">
        <v>0</v>
      </c>
      <c r="L772">
        <v>607085.69405300904</v>
      </c>
      <c r="M772">
        <v>174895.511876512</v>
      </c>
      <c r="N772">
        <v>1.52639476204711E-6</v>
      </c>
      <c r="O772">
        <v>-1.4249331995993501E-6</v>
      </c>
      <c r="P772" t="s">
        <v>257</v>
      </c>
      <c r="Q772" t="s">
        <v>252</v>
      </c>
    </row>
    <row r="773" spans="1:17" x14ac:dyDescent="0.35">
      <c r="A773" t="s">
        <v>271</v>
      </c>
      <c r="B773" t="s">
        <v>266</v>
      </c>
      <c r="C773" t="s">
        <v>256</v>
      </c>
      <c r="D773">
        <v>1.2292198413270401</v>
      </c>
      <c r="E773">
        <v>2040</v>
      </c>
      <c r="F773">
        <v>1548025.02171315</v>
      </c>
      <c r="G773">
        <v>577179.47093808104</v>
      </c>
      <c r="H773">
        <v>7.5895721758934203</v>
      </c>
      <c r="I773">
        <v>1.83106410067209</v>
      </c>
      <c r="J773">
        <v>0</v>
      </c>
      <c r="K773">
        <v>0</v>
      </c>
      <c r="L773">
        <v>602500.52005914901</v>
      </c>
      <c r="M773">
        <v>181965.625317492</v>
      </c>
      <c r="N773">
        <v>4.90274515556233E-6</v>
      </c>
      <c r="O773">
        <v>3.1724345595592501E-6</v>
      </c>
      <c r="P773" t="s">
        <v>257</v>
      </c>
      <c r="Q773" t="s">
        <v>252</v>
      </c>
    </row>
    <row r="774" spans="1:17" x14ac:dyDescent="0.35">
      <c r="A774" t="s">
        <v>271</v>
      </c>
      <c r="B774" t="s">
        <v>266</v>
      </c>
      <c r="C774" t="s">
        <v>256</v>
      </c>
      <c r="D774">
        <v>1.35085724597845</v>
      </c>
      <c r="E774">
        <v>2045</v>
      </c>
      <c r="F774">
        <v>1556507.5948302001</v>
      </c>
      <c r="G774">
        <v>582180.72374620999</v>
      </c>
      <c r="H774">
        <v>12.0931306082111</v>
      </c>
      <c r="I774">
        <v>4.11251156499182</v>
      </c>
      <c r="J774">
        <v>0</v>
      </c>
      <c r="K774">
        <v>0</v>
      </c>
      <c r="L774">
        <v>526724.21040126996</v>
      </c>
      <c r="M774">
        <v>213840.79299356099</v>
      </c>
      <c r="N774">
        <v>7.7694003218341804E-6</v>
      </c>
      <c r="O774">
        <v>7.06397755413246E-6</v>
      </c>
      <c r="P774" t="s">
        <v>257</v>
      </c>
      <c r="Q774" t="s">
        <v>252</v>
      </c>
    </row>
    <row r="775" spans="1:17" x14ac:dyDescent="0.35">
      <c r="A775" t="s">
        <v>271</v>
      </c>
      <c r="B775" t="s">
        <v>266</v>
      </c>
      <c r="C775" t="s">
        <v>256</v>
      </c>
      <c r="D775">
        <v>1.53164784556419</v>
      </c>
      <c r="E775">
        <v>2050</v>
      </c>
      <c r="F775">
        <v>1568483.1622891501</v>
      </c>
      <c r="G775">
        <v>588126.33629907004</v>
      </c>
      <c r="H775">
        <v>18.727193637773102</v>
      </c>
      <c r="I775">
        <v>7.4726653787549502</v>
      </c>
      <c r="J775">
        <v>831.69659969177803</v>
      </c>
      <c r="K775">
        <v>704.24287359823199</v>
      </c>
      <c r="L775">
        <v>493724.20115998399</v>
      </c>
      <c r="M775">
        <v>216382.49229546799</v>
      </c>
      <c r="N775">
        <v>1.19396842044777E-5</v>
      </c>
      <c r="O775">
        <v>1.2705884633187101E-5</v>
      </c>
      <c r="P775" t="s">
        <v>257</v>
      </c>
      <c r="Q775" t="s">
        <v>252</v>
      </c>
    </row>
    <row r="776" spans="1:17" x14ac:dyDescent="0.35">
      <c r="A776" t="s">
        <v>271</v>
      </c>
      <c r="B776" t="s">
        <v>266</v>
      </c>
      <c r="C776" t="s">
        <v>256</v>
      </c>
      <c r="D776">
        <v>1.64170092024739</v>
      </c>
      <c r="E776">
        <v>2055</v>
      </c>
      <c r="F776">
        <v>1582920.3591571799</v>
      </c>
      <c r="G776">
        <v>594718.04856339097</v>
      </c>
      <c r="H776">
        <v>22.351694727528301</v>
      </c>
      <c r="I776">
        <v>9.3231703258003193</v>
      </c>
      <c r="J776">
        <v>1274.80959715834</v>
      </c>
      <c r="K776">
        <v>1709.5847024244799</v>
      </c>
      <c r="L776">
        <v>492289.31752836099</v>
      </c>
      <c r="M776">
        <v>214128.098459075</v>
      </c>
      <c r="N776">
        <v>1.4120542829728601E-5</v>
      </c>
      <c r="O776">
        <v>1.5676622473996702E-5</v>
      </c>
      <c r="P776" t="s">
        <v>257</v>
      </c>
      <c r="Q776" t="s">
        <v>252</v>
      </c>
    </row>
    <row r="777" spans="1:17" x14ac:dyDescent="0.35">
      <c r="A777" t="s">
        <v>271</v>
      </c>
      <c r="B777" t="s">
        <v>266</v>
      </c>
      <c r="C777" t="s">
        <v>256</v>
      </c>
      <c r="D777">
        <v>1.79717289473674</v>
      </c>
      <c r="E777">
        <v>2060</v>
      </c>
      <c r="F777">
        <v>1603580.2272919</v>
      </c>
      <c r="G777">
        <v>603488.52469313506</v>
      </c>
      <c r="H777">
        <v>27.596746543222999</v>
      </c>
      <c r="I777">
        <v>11.9940309208603</v>
      </c>
      <c r="J777">
        <v>9250.8807370600007</v>
      </c>
      <c r="K777">
        <v>9972.3010710873004</v>
      </c>
      <c r="L777">
        <v>523685.044134886</v>
      </c>
      <c r="M777">
        <v>222433.66688943299</v>
      </c>
      <c r="N777">
        <v>1.72094579825469E-5</v>
      </c>
      <c r="O777">
        <v>1.98744970783977E-5</v>
      </c>
      <c r="P777" t="s">
        <v>257</v>
      </c>
      <c r="Q777" t="s">
        <v>252</v>
      </c>
    </row>
    <row r="778" spans="1:17" x14ac:dyDescent="0.35">
      <c r="A778" t="s">
        <v>271</v>
      </c>
      <c r="B778" t="s">
        <v>266</v>
      </c>
      <c r="C778" t="s">
        <v>256</v>
      </c>
      <c r="D778">
        <v>1.90209664848524</v>
      </c>
      <c r="E778">
        <v>2065</v>
      </c>
      <c r="F778">
        <v>1618393.12117466</v>
      </c>
      <c r="G778">
        <v>609977.994007195</v>
      </c>
      <c r="H778">
        <v>31.233849293216</v>
      </c>
      <c r="I778">
        <v>13.851208212963501</v>
      </c>
      <c r="J778">
        <v>30032.4865404269</v>
      </c>
      <c r="K778">
        <v>24690.737367095899</v>
      </c>
      <c r="L778">
        <v>531616.91510404204</v>
      </c>
      <c r="M778">
        <v>226103.49594625199</v>
      </c>
      <c r="N778">
        <v>1.9299296867096101E-5</v>
      </c>
      <c r="O778">
        <v>2.2707717899738101E-5</v>
      </c>
      <c r="P778" t="s">
        <v>257</v>
      </c>
      <c r="Q778" t="s">
        <v>252</v>
      </c>
    </row>
    <row r="779" spans="1:17" x14ac:dyDescent="0.35">
      <c r="A779" t="s">
        <v>271</v>
      </c>
      <c r="B779" t="s">
        <v>266</v>
      </c>
      <c r="C779" t="s">
        <v>256</v>
      </c>
      <c r="D779">
        <v>2.0539225003577899</v>
      </c>
      <c r="E779">
        <v>2070</v>
      </c>
      <c r="F779">
        <v>1639993.71257243</v>
      </c>
      <c r="G779">
        <v>618979.81466268504</v>
      </c>
      <c r="H779">
        <v>36.6217458680973</v>
      </c>
      <c r="I779">
        <v>16.611284312118599</v>
      </c>
      <c r="J779">
        <v>59533.278947412102</v>
      </c>
      <c r="K779">
        <v>47990.932574854</v>
      </c>
      <c r="L779">
        <v>535737.07640524395</v>
      </c>
      <c r="M779">
        <v>228320.56139587</v>
      </c>
      <c r="N779">
        <v>2.2330418456698801E-5</v>
      </c>
      <c r="O779">
        <v>2.6836552531476202E-5</v>
      </c>
      <c r="P779" t="s">
        <v>257</v>
      </c>
      <c r="Q779" t="s">
        <v>252</v>
      </c>
    </row>
    <row r="780" spans="1:17" x14ac:dyDescent="0.35">
      <c r="A780" t="s">
        <v>271</v>
      </c>
      <c r="B780" t="s">
        <v>266</v>
      </c>
      <c r="C780" t="s">
        <v>256</v>
      </c>
      <c r="D780">
        <v>2.15113208653396</v>
      </c>
      <c r="E780">
        <v>2075</v>
      </c>
      <c r="F780">
        <v>1666824.2398105301</v>
      </c>
      <c r="G780">
        <v>629948.521240031</v>
      </c>
      <c r="H780">
        <v>40.473920360378003</v>
      </c>
      <c r="I780">
        <v>18.591778201224098</v>
      </c>
      <c r="J780">
        <v>72132.718042821696</v>
      </c>
      <c r="K780">
        <v>61036.001296943999</v>
      </c>
      <c r="L780">
        <v>543056.88639482798</v>
      </c>
      <c r="M780">
        <v>232508.82517193299</v>
      </c>
      <c r="N780">
        <v>2.42820564962379E-5</v>
      </c>
      <c r="O780">
        <v>2.9513170639129098E-5</v>
      </c>
      <c r="P780" t="s">
        <v>257</v>
      </c>
      <c r="Q780" t="s">
        <v>252</v>
      </c>
    </row>
    <row r="781" spans="1:17" x14ac:dyDescent="0.35">
      <c r="A781" t="s">
        <v>271</v>
      </c>
      <c r="B781" t="s">
        <v>266</v>
      </c>
      <c r="C781" t="s">
        <v>256</v>
      </c>
      <c r="D781">
        <v>2.2802661727774698</v>
      </c>
      <c r="E781">
        <v>2080</v>
      </c>
      <c r="F781">
        <v>1690230.3360460501</v>
      </c>
      <c r="G781">
        <v>639620.29920730903</v>
      </c>
      <c r="H781">
        <v>45.426441255558103</v>
      </c>
      <c r="I781">
        <v>21.153549917849102</v>
      </c>
      <c r="J781">
        <v>91415.062569024696</v>
      </c>
      <c r="K781">
        <v>83051.886247867194</v>
      </c>
      <c r="L781">
        <v>550229.04375489498</v>
      </c>
      <c r="M781">
        <v>237835.17816602299</v>
      </c>
      <c r="N781">
        <v>2.6875888029452801E-5</v>
      </c>
      <c r="O781">
        <v>3.30720428105003E-5</v>
      </c>
      <c r="P781" t="s">
        <v>257</v>
      </c>
      <c r="Q781" t="s">
        <v>252</v>
      </c>
    </row>
    <row r="782" spans="1:17" x14ac:dyDescent="0.35">
      <c r="A782" t="s">
        <v>271</v>
      </c>
      <c r="B782" t="s">
        <v>266</v>
      </c>
      <c r="C782" t="s">
        <v>256</v>
      </c>
      <c r="D782">
        <v>2.4085830961071801</v>
      </c>
      <c r="E782">
        <v>2085</v>
      </c>
      <c r="F782">
        <v>1718649.7562615301</v>
      </c>
      <c r="G782">
        <v>651186.629976767</v>
      </c>
      <c r="H782">
        <v>50.6286032792922</v>
      </c>
      <c r="I782">
        <v>23.842353065076701</v>
      </c>
      <c r="J782">
        <v>129914.27955755701</v>
      </c>
      <c r="K782">
        <v>113190.57332391699</v>
      </c>
      <c r="L782">
        <v>549701.96047577006</v>
      </c>
      <c r="M782">
        <v>243294.24679479701</v>
      </c>
      <c r="N782">
        <v>2.94583600264323E-5</v>
      </c>
      <c r="O782">
        <v>3.6613701767690403E-5</v>
      </c>
      <c r="P782" t="s">
        <v>257</v>
      </c>
      <c r="Q782" t="s">
        <v>252</v>
      </c>
    </row>
    <row r="783" spans="1:17" x14ac:dyDescent="0.35">
      <c r="A783" t="s">
        <v>271</v>
      </c>
      <c r="B783" t="s">
        <v>266</v>
      </c>
      <c r="C783" t="s">
        <v>256</v>
      </c>
      <c r="D783">
        <v>2.5200464505927802</v>
      </c>
      <c r="E783">
        <v>2090</v>
      </c>
      <c r="F783">
        <v>1756269.68701773</v>
      </c>
      <c r="G783">
        <v>665604.90507450502</v>
      </c>
      <c r="H783">
        <v>55.956319031308702</v>
      </c>
      <c r="I783">
        <v>26.533778894969299</v>
      </c>
      <c r="J783">
        <v>195465.385112936</v>
      </c>
      <c r="K783">
        <v>144519.12542827599</v>
      </c>
      <c r="L783">
        <v>557961.01647822105</v>
      </c>
      <c r="M783">
        <v>248181.76616936899</v>
      </c>
      <c r="N783">
        <v>3.1860892119778302E-5</v>
      </c>
      <c r="O783">
        <v>3.9864157689762198E-5</v>
      </c>
      <c r="P783" t="s">
        <v>257</v>
      </c>
      <c r="Q783" t="s">
        <v>252</v>
      </c>
    </row>
    <row r="784" spans="1:17" x14ac:dyDescent="0.35">
      <c r="A784" t="s">
        <v>271</v>
      </c>
      <c r="B784" t="s">
        <v>267</v>
      </c>
      <c r="C784" t="s">
        <v>256</v>
      </c>
      <c r="D784">
        <v>0.42862795654826502</v>
      </c>
      <c r="E784">
        <v>2010</v>
      </c>
      <c r="F784">
        <v>1705539.92256329</v>
      </c>
      <c r="G784">
        <v>169262.12116751701</v>
      </c>
      <c r="H784">
        <v>-0.83214673854086296</v>
      </c>
      <c r="I784">
        <v>-4.5425523753254898E-2</v>
      </c>
      <c r="J784">
        <v>0</v>
      </c>
      <c r="K784">
        <v>0</v>
      </c>
      <c r="L784">
        <v>622817.43986592605</v>
      </c>
      <c r="M784">
        <v>68683.766502138606</v>
      </c>
      <c r="N784">
        <v>-4.8790809733155502E-7</v>
      </c>
      <c r="O784">
        <v>-2.68373830127638E-7</v>
      </c>
      <c r="P784" t="s">
        <v>257</v>
      </c>
      <c r="Q784" t="s">
        <v>252</v>
      </c>
    </row>
    <row r="785" spans="1:17" x14ac:dyDescent="0.35">
      <c r="A785" t="s">
        <v>271</v>
      </c>
      <c r="B785" t="s">
        <v>267</v>
      </c>
      <c r="C785" t="s">
        <v>256</v>
      </c>
      <c r="D785">
        <v>0.61285996481710903</v>
      </c>
      <c r="E785">
        <v>2015</v>
      </c>
      <c r="F785">
        <v>1752003.4055240799</v>
      </c>
      <c r="G785">
        <v>174230.42755499799</v>
      </c>
      <c r="H785">
        <v>-1.3164691551688299</v>
      </c>
      <c r="I785">
        <v>-7.7325543744955302E-2</v>
      </c>
      <c r="J785">
        <v>0</v>
      </c>
      <c r="K785">
        <v>0</v>
      </c>
      <c r="L785">
        <v>641065.06661373004</v>
      </c>
      <c r="M785">
        <v>70668.678062669904</v>
      </c>
      <c r="N785">
        <v>-7.5140787456120199E-7</v>
      </c>
      <c r="O785">
        <v>-4.4381193819057102E-7</v>
      </c>
      <c r="P785" t="s">
        <v>257</v>
      </c>
      <c r="Q785" t="s">
        <v>252</v>
      </c>
    </row>
    <row r="786" spans="1:17" x14ac:dyDescent="0.35">
      <c r="A786" t="s">
        <v>271</v>
      </c>
      <c r="B786" t="s">
        <v>267</v>
      </c>
      <c r="C786" t="s">
        <v>256</v>
      </c>
      <c r="D786">
        <v>0.76234411994100504</v>
      </c>
      <c r="E786">
        <v>2020</v>
      </c>
      <c r="F786">
        <v>1788468.6463587801</v>
      </c>
      <c r="G786">
        <v>178126.137484726</v>
      </c>
      <c r="H786">
        <v>-1.7989172288078801</v>
      </c>
      <c r="I786">
        <v>-0.112597980795727</v>
      </c>
      <c r="J786">
        <v>0</v>
      </c>
      <c r="K786">
        <v>0</v>
      </c>
      <c r="L786">
        <v>655000.11101935501</v>
      </c>
      <c r="M786">
        <v>72162.992376552007</v>
      </c>
      <c r="N786">
        <v>-1.0058421949249E-6</v>
      </c>
      <c r="O786">
        <v>-6.3212497831982802E-7</v>
      </c>
      <c r="P786" t="s">
        <v>257</v>
      </c>
      <c r="Q786" t="s">
        <v>252</v>
      </c>
    </row>
    <row r="787" spans="1:17" x14ac:dyDescent="0.35">
      <c r="A787" t="s">
        <v>271</v>
      </c>
      <c r="B787" t="s">
        <v>267</v>
      </c>
      <c r="C787" t="s">
        <v>256</v>
      </c>
      <c r="D787">
        <v>0.91377128405771901</v>
      </c>
      <c r="E787">
        <v>2025</v>
      </c>
      <c r="F787">
        <v>1838530.01932342</v>
      </c>
      <c r="G787">
        <v>183490.74452445999</v>
      </c>
      <c r="H787">
        <v>-2.33711577417264</v>
      </c>
      <c r="I787">
        <v>-0.15288191780993099</v>
      </c>
      <c r="J787">
        <v>0</v>
      </c>
      <c r="K787">
        <v>0</v>
      </c>
      <c r="L787">
        <v>674468.73245734698</v>
      </c>
      <c r="M787">
        <v>74317.499010715605</v>
      </c>
      <c r="N787">
        <v>-1.2711871710600099E-6</v>
      </c>
      <c r="O787">
        <v>-8.3318599096725003E-7</v>
      </c>
      <c r="P787" t="s">
        <v>257</v>
      </c>
      <c r="Q787" t="s">
        <v>252</v>
      </c>
    </row>
    <row r="788" spans="1:17" x14ac:dyDescent="0.35">
      <c r="A788" t="s">
        <v>271</v>
      </c>
      <c r="B788" t="s">
        <v>267</v>
      </c>
      <c r="C788" t="s">
        <v>256</v>
      </c>
      <c r="D788">
        <v>0.96559376426806398</v>
      </c>
      <c r="E788">
        <v>2030</v>
      </c>
      <c r="F788">
        <v>1893028.90147724</v>
      </c>
      <c r="G788">
        <v>189388.01903010899</v>
      </c>
      <c r="H788">
        <v>-2.6647852025358199</v>
      </c>
      <c r="I788">
        <v>-0.18102520964441801</v>
      </c>
      <c r="J788">
        <v>0</v>
      </c>
      <c r="K788">
        <v>0</v>
      </c>
      <c r="L788">
        <v>695328.67981875397</v>
      </c>
      <c r="M788">
        <v>76664.801114861693</v>
      </c>
      <c r="N788">
        <v>-1.40768331664474E-6</v>
      </c>
      <c r="O788">
        <v>-9.5584298611644892E-7</v>
      </c>
      <c r="P788" t="s">
        <v>257</v>
      </c>
      <c r="Q788" t="s">
        <v>252</v>
      </c>
    </row>
    <row r="789" spans="1:17" x14ac:dyDescent="0.35">
      <c r="A789" t="s">
        <v>271</v>
      </c>
      <c r="B789" t="s">
        <v>267</v>
      </c>
      <c r="C789" t="s">
        <v>256</v>
      </c>
      <c r="D789">
        <v>1.08500668135844</v>
      </c>
      <c r="E789">
        <v>2035</v>
      </c>
      <c r="F789">
        <v>1930305.2973817301</v>
      </c>
      <c r="G789">
        <v>193545.96136115899</v>
      </c>
      <c r="H789">
        <v>1.34345115831027</v>
      </c>
      <c r="I789">
        <v>0.20080425865659901</v>
      </c>
      <c r="J789">
        <v>0</v>
      </c>
      <c r="K789">
        <v>0</v>
      </c>
      <c r="L789">
        <v>706630.45589028997</v>
      </c>
      <c r="M789">
        <v>75350.750039230901</v>
      </c>
      <c r="N789">
        <v>6.9597858956949903E-7</v>
      </c>
      <c r="O789">
        <v>1.0375016727003399E-6</v>
      </c>
      <c r="P789" t="s">
        <v>257</v>
      </c>
      <c r="Q789" t="s">
        <v>252</v>
      </c>
    </row>
    <row r="790" spans="1:17" x14ac:dyDescent="0.35">
      <c r="A790" t="s">
        <v>271</v>
      </c>
      <c r="B790" t="s">
        <v>267</v>
      </c>
      <c r="C790" t="s">
        <v>256</v>
      </c>
      <c r="D790">
        <v>1.2292198413270401</v>
      </c>
      <c r="E790">
        <v>2040</v>
      </c>
      <c r="F790">
        <v>1931208.6670645</v>
      </c>
      <c r="G790">
        <v>193995.82558673</v>
      </c>
      <c r="H790">
        <v>8.5364560590846796</v>
      </c>
      <c r="I790">
        <v>0.88418021748083897</v>
      </c>
      <c r="J790">
        <v>0</v>
      </c>
      <c r="K790">
        <v>0</v>
      </c>
      <c r="L790">
        <v>706664.93746245699</v>
      </c>
      <c r="M790">
        <v>77801.207914183906</v>
      </c>
      <c r="N790">
        <v>4.4202660254525296E-6</v>
      </c>
      <c r="O790">
        <v>4.55772805835735E-6</v>
      </c>
      <c r="P790" t="s">
        <v>257</v>
      </c>
      <c r="Q790" t="s">
        <v>252</v>
      </c>
    </row>
    <row r="791" spans="1:17" x14ac:dyDescent="0.35">
      <c r="A791" t="s">
        <v>271</v>
      </c>
      <c r="B791" t="s">
        <v>267</v>
      </c>
      <c r="C791" t="s">
        <v>256</v>
      </c>
      <c r="D791">
        <v>1.35085724597845</v>
      </c>
      <c r="E791">
        <v>2045</v>
      </c>
      <c r="F791">
        <v>1943173.07609511</v>
      </c>
      <c r="G791">
        <v>195515.2424813</v>
      </c>
      <c r="H791">
        <v>14.730100397027201</v>
      </c>
      <c r="I791">
        <v>1.4755417761757299</v>
      </c>
      <c r="J791">
        <v>0</v>
      </c>
      <c r="K791">
        <v>0</v>
      </c>
      <c r="L791">
        <v>674732.68442595098</v>
      </c>
      <c r="M791">
        <v>65832.318968880296</v>
      </c>
      <c r="N791">
        <v>7.5804366467592003E-6</v>
      </c>
      <c r="O791">
        <v>7.54693985721781E-6</v>
      </c>
      <c r="P791" t="s">
        <v>257</v>
      </c>
      <c r="Q791" t="s">
        <v>252</v>
      </c>
    </row>
    <row r="792" spans="1:17" x14ac:dyDescent="0.35">
      <c r="A792" t="s">
        <v>271</v>
      </c>
      <c r="B792" t="s">
        <v>267</v>
      </c>
      <c r="C792" t="s">
        <v>256</v>
      </c>
      <c r="D792">
        <v>1.53164784556419</v>
      </c>
      <c r="E792">
        <v>2050</v>
      </c>
      <c r="F792">
        <v>1959177.1977742601</v>
      </c>
      <c r="G792">
        <v>197432.30081396</v>
      </c>
      <c r="H792">
        <v>23.8531024451433</v>
      </c>
      <c r="I792">
        <v>2.34675657138474</v>
      </c>
      <c r="J792">
        <v>1438.4940088728399</v>
      </c>
      <c r="K792">
        <v>97.445464417167798</v>
      </c>
      <c r="L792">
        <v>652040.09084694705</v>
      </c>
      <c r="M792">
        <v>58066.6026085044</v>
      </c>
      <c r="N792">
        <v>1.2175061281971699E-5</v>
      </c>
      <c r="O792">
        <v>1.1886386177488101E-5</v>
      </c>
      <c r="P792" t="s">
        <v>257</v>
      </c>
      <c r="Q792" t="s">
        <v>252</v>
      </c>
    </row>
    <row r="793" spans="1:17" x14ac:dyDescent="0.35">
      <c r="A793" t="s">
        <v>271</v>
      </c>
      <c r="B793" t="s">
        <v>267</v>
      </c>
      <c r="C793" t="s">
        <v>256</v>
      </c>
      <c r="D793">
        <v>1.64170092024739</v>
      </c>
      <c r="E793">
        <v>2055</v>
      </c>
      <c r="F793">
        <v>1978008.9115075599</v>
      </c>
      <c r="G793">
        <v>199629.496213009</v>
      </c>
      <c r="H793">
        <v>28.855365569354699</v>
      </c>
      <c r="I793">
        <v>2.8194994839738801</v>
      </c>
      <c r="J793">
        <v>2448.6447442942199</v>
      </c>
      <c r="K793">
        <v>535.74955528859903</v>
      </c>
      <c r="L793">
        <v>650642.11036547401</v>
      </c>
      <c r="M793">
        <v>55775.305621962099</v>
      </c>
      <c r="N793">
        <v>1.45880867378713E-5</v>
      </c>
      <c r="O793">
        <v>1.41236617707306E-5</v>
      </c>
      <c r="P793" t="s">
        <v>257</v>
      </c>
      <c r="Q793" t="s">
        <v>252</v>
      </c>
    </row>
    <row r="794" spans="1:17" x14ac:dyDescent="0.35">
      <c r="A794" t="s">
        <v>271</v>
      </c>
      <c r="B794" t="s">
        <v>267</v>
      </c>
      <c r="C794" t="s">
        <v>256</v>
      </c>
      <c r="D794">
        <v>1.79717289473674</v>
      </c>
      <c r="E794">
        <v>2060</v>
      </c>
      <c r="F794">
        <v>2004489.8978951999</v>
      </c>
      <c r="G794">
        <v>202578.854089834</v>
      </c>
      <c r="H794">
        <v>36.087429100352701</v>
      </c>
      <c r="I794">
        <v>3.5033483637306402</v>
      </c>
      <c r="J794">
        <v>16577.022175510501</v>
      </c>
      <c r="K794">
        <v>2646.1596326367899</v>
      </c>
      <c r="L794">
        <v>687340.28133904003</v>
      </c>
      <c r="M794">
        <v>58778.429685278701</v>
      </c>
      <c r="N794">
        <v>1.8003298065131699E-5</v>
      </c>
      <c r="O794">
        <v>1.7293751509607601E-5</v>
      </c>
      <c r="P794" t="s">
        <v>257</v>
      </c>
      <c r="Q794" t="s">
        <v>252</v>
      </c>
    </row>
    <row r="795" spans="1:17" x14ac:dyDescent="0.35">
      <c r="A795" t="s">
        <v>271</v>
      </c>
      <c r="B795" t="s">
        <v>267</v>
      </c>
      <c r="C795" t="s">
        <v>256</v>
      </c>
      <c r="D795">
        <v>1.90209664848524</v>
      </c>
      <c r="E795">
        <v>2065</v>
      </c>
      <c r="F795">
        <v>2023619.5849417499</v>
      </c>
      <c r="G795">
        <v>204751.53024010101</v>
      </c>
      <c r="H795">
        <v>41.105231617171903</v>
      </c>
      <c r="I795">
        <v>3.9798258890076501</v>
      </c>
      <c r="J795">
        <v>48084.870796953299</v>
      </c>
      <c r="K795">
        <v>6638.3531105695101</v>
      </c>
      <c r="L795">
        <v>697854.735498333</v>
      </c>
      <c r="M795">
        <v>59865.675551960499</v>
      </c>
      <c r="N795">
        <v>2.0312726721487601E-5</v>
      </c>
      <c r="O795">
        <v>1.94373438105236E-5</v>
      </c>
      <c r="P795" t="s">
        <v>257</v>
      </c>
      <c r="Q795" t="s">
        <v>252</v>
      </c>
    </row>
    <row r="796" spans="1:17" x14ac:dyDescent="0.35">
      <c r="A796" t="s">
        <v>271</v>
      </c>
      <c r="B796" t="s">
        <v>267</v>
      </c>
      <c r="C796" t="s">
        <v>256</v>
      </c>
      <c r="D796">
        <v>2.0539225003577899</v>
      </c>
      <c r="E796">
        <v>2070</v>
      </c>
      <c r="F796">
        <v>2051226.7224686199</v>
      </c>
      <c r="G796">
        <v>207746.80476649501</v>
      </c>
      <c r="H796">
        <v>48.553196430605603</v>
      </c>
      <c r="I796">
        <v>4.6798337496103102</v>
      </c>
      <c r="J796">
        <v>95400.829006095795</v>
      </c>
      <c r="K796">
        <v>12123.382516170401</v>
      </c>
      <c r="L796">
        <v>703769.54516491701</v>
      </c>
      <c r="M796">
        <v>60288.092636196598</v>
      </c>
      <c r="N796">
        <v>2.36703217146921E-5</v>
      </c>
      <c r="O796">
        <v>2.25266220333467E-5</v>
      </c>
      <c r="P796" t="s">
        <v>257</v>
      </c>
      <c r="Q796" t="s">
        <v>252</v>
      </c>
    </row>
    <row r="797" spans="1:17" x14ac:dyDescent="0.35">
      <c r="A797" t="s">
        <v>271</v>
      </c>
      <c r="B797" t="s">
        <v>267</v>
      </c>
      <c r="C797" t="s">
        <v>256</v>
      </c>
      <c r="D797">
        <v>2.15113208653396</v>
      </c>
      <c r="E797">
        <v>2075</v>
      </c>
      <c r="F797">
        <v>2085396.57878466</v>
      </c>
      <c r="G797">
        <v>211376.182265902</v>
      </c>
      <c r="H797">
        <v>53.8893125989918</v>
      </c>
      <c r="I797">
        <v>5.1763859626103201</v>
      </c>
      <c r="J797">
        <v>118285.68690720999</v>
      </c>
      <c r="K797">
        <v>14883.032432555399</v>
      </c>
      <c r="L797">
        <v>714268.43934720696</v>
      </c>
      <c r="M797">
        <v>61297.272219554798</v>
      </c>
      <c r="N797">
        <v>2.5841277935920402E-5</v>
      </c>
      <c r="O797">
        <v>2.4488974619187001E-5</v>
      </c>
      <c r="P797" t="s">
        <v>257</v>
      </c>
      <c r="Q797" t="s">
        <v>252</v>
      </c>
    </row>
    <row r="798" spans="1:17" x14ac:dyDescent="0.35">
      <c r="A798" t="s">
        <v>271</v>
      </c>
      <c r="B798" t="s">
        <v>267</v>
      </c>
      <c r="C798" t="s">
        <v>256</v>
      </c>
      <c r="D798">
        <v>2.2802661727774698</v>
      </c>
      <c r="E798">
        <v>2080</v>
      </c>
      <c r="F798">
        <v>2115299.6000474901</v>
      </c>
      <c r="G798">
        <v>214551.03520587401</v>
      </c>
      <c r="H798">
        <v>60.765827831520802</v>
      </c>
      <c r="I798">
        <v>5.8141633418864203</v>
      </c>
      <c r="J798">
        <v>155021.42521886399</v>
      </c>
      <c r="K798">
        <v>19445.523598027801</v>
      </c>
      <c r="L798">
        <v>725316.16121044802</v>
      </c>
      <c r="M798">
        <v>62748.060710469203</v>
      </c>
      <c r="N798">
        <v>2.8726818569887999E-5</v>
      </c>
      <c r="O798">
        <v>2.7099208989168499E-5</v>
      </c>
      <c r="P798" t="s">
        <v>257</v>
      </c>
      <c r="Q798" t="s">
        <v>252</v>
      </c>
    </row>
    <row r="799" spans="1:17" x14ac:dyDescent="0.35">
      <c r="A799" t="s">
        <v>271</v>
      </c>
      <c r="B799" t="s">
        <v>267</v>
      </c>
      <c r="C799" t="s">
        <v>256</v>
      </c>
      <c r="D799">
        <v>2.4085830961071801</v>
      </c>
      <c r="E799">
        <v>2085</v>
      </c>
      <c r="F799">
        <v>2151491.5310483798</v>
      </c>
      <c r="G799">
        <v>218344.85518991901</v>
      </c>
      <c r="H799">
        <v>67.986169324721104</v>
      </c>
      <c r="I799">
        <v>6.4847870196479001</v>
      </c>
      <c r="J799">
        <v>219252.811223425</v>
      </c>
      <c r="K799">
        <v>23852.041658049198</v>
      </c>
      <c r="L799">
        <v>729880.71789286297</v>
      </c>
      <c r="M799">
        <v>63115.489377703998</v>
      </c>
      <c r="N799">
        <v>3.1599552377318799E-5</v>
      </c>
      <c r="O799">
        <v>2.96997472828355E-5</v>
      </c>
      <c r="P799" t="s">
        <v>257</v>
      </c>
      <c r="Q799" t="s">
        <v>252</v>
      </c>
    </row>
    <row r="800" spans="1:17" x14ac:dyDescent="0.35">
      <c r="A800" t="s">
        <v>271</v>
      </c>
      <c r="B800" t="s">
        <v>267</v>
      </c>
      <c r="C800" t="s">
        <v>256</v>
      </c>
      <c r="D800">
        <v>2.5200464505927802</v>
      </c>
      <c r="E800">
        <v>2090</v>
      </c>
      <c r="F800">
        <v>2198715.5978715802</v>
      </c>
      <c r="G800">
        <v>223158.994220653</v>
      </c>
      <c r="H800">
        <v>75.321701860491999</v>
      </c>
      <c r="I800">
        <v>7.1683960657860304</v>
      </c>
      <c r="J800">
        <v>311408.82721512899</v>
      </c>
      <c r="K800">
        <v>28575.683326083101</v>
      </c>
      <c r="L800">
        <v>742425.68659146095</v>
      </c>
      <c r="M800">
        <v>63717.096056128998</v>
      </c>
      <c r="N800">
        <v>3.4257137182000901E-5</v>
      </c>
      <c r="O800">
        <v>3.21223712753345E-5</v>
      </c>
      <c r="P800" t="s">
        <v>257</v>
      </c>
      <c r="Q800" t="s">
        <v>252</v>
      </c>
    </row>
    <row r="801" spans="1:17" x14ac:dyDescent="0.35">
      <c r="A801" t="s">
        <v>271</v>
      </c>
      <c r="B801" t="s">
        <v>268</v>
      </c>
      <c r="C801" t="s">
        <v>256</v>
      </c>
      <c r="D801">
        <v>0.42862795654826502</v>
      </c>
      <c r="E801">
        <v>2010</v>
      </c>
      <c r="F801">
        <v>0</v>
      </c>
      <c r="G801">
        <v>0</v>
      </c>
      <c r="H801">
        <v>0</v>
      </c>
      <c r="I801">
        <v>0</v>
      </c>
      <c r="J801">
        <v>0</v>
      </c>
      <c r="K801">
        <v>0</v>
      </c>
      <c r="L801">
        <v>0</v>
      </c>
      <c r="M801">
        <v>0</v>
      </c>
      <c r="N801">
        <v>0</v>
      </c>
      <c r="O801">
        <v>0</v>
      </c>
      <c r="P801" t="s">
        <v>257</v>
      </c>
      <c r="Q801" t="s">
        <v>252</v>
      </c>
    </row>
    <row r="802" spans="1:17" x14ac:dyDescent="0.35">
      <c r="A802" t="s">
        <v>271</v>
      </c>
      <c r="B802" t="s">
        <v>268</v>
      </c>
      <c r="C802" t="s">
        <v>256</v>
      </c>
      <c r="D802">
        <v>0.61285996481710903</v>
      </c>
      <c r="E802">
        <v>2015</v>
      </c>
      <c r="F802">
        <v>0</v>
      </c>
      <c r="G802">
        <v>0</v>
      </c>
      <c r="H802">
        <v>0</v>
      </c>
      <c r="I802">
        <v>0</v>
      </c>
      <c r="J802">
        <v>0</v>
      </c>
      <c r="K802">
        <v>0</v>
      </c>
      <c r="L802">
        <v>0</v>
      </c>
      <c r="M802">
        <v>0</v>
      </c>
      <c r="N802">
        <v>0</v>
      </c>
      <c r="O802">
        <v>0</v>
      </c>
      <c r="P802" t="s">
        <v>257</v>
      </c>
      <c r="Q802" t="s">
        <v>252</v>
      </c>
    </row>
    <row r="803" spans="1:17" x14ac:dyDescent="0.35">
      <c r="A803" t="s">
        <v>271</v>
      </c>
      <c r="B803" t="s">
        <v>268</v>
      </c>
      <c r="C803" t="s">
        <v>256</v>
      </c>
      <c r="D803">
        <v>0.76234411994100504</v>
      </c>
      <c r="E803">
        <v>2020</v>
      </c>
      <c r="F803">
        <v>0</v>
      </c>
      <c r="G803">
        <v>0</v>
      </c>
      <c r="H803">
        <v>0</v>
      </c>
      <c r="I803">
        <v>0</v>
      </c>
      <c r="J803">
        <v>0</v>
      </c>
      <c r="K803">
        <v>0</v>
      </c>
      <c r="L803">
        <v>0</v>
      </c>
      <c r="M803">
        <v>0</v>
      </c>
      <c r="N803">
        <v>0</v>
      </c>
      <c r="O803">
        <v>0</v>
      </c>
      <c r="P803" t="s">
        <v>257</v>
      </c>
      <c r="Q803" t="s">
        <v>252</v>
      </c>
    </row>
    <row r="804" spans="1:17" x14ac:dyDescent="0.35">
      <c r="A804" t="s">
        <v>271</v>
      </c>
      <c r="B804" t="s">
        <v>268</v>
      </c>
      <c r="C804" t="s">
        <v>256</v>
      </c>
      <c r="D804">
        <v>0.91377128405771901</v>
      </c>
      <c r="E804">
        <v>2025</v>
      </c>
      <c r="F804">
        <v>0</v>
      </c>
      <c r="G804">
        <v>0</v>
      </c>
      <c r="H804">
        <v>0</v>
      </c>
      <c r="I804">
        <v>0</v>
      </c>
      <c r="J804">
        <v>0</v>
      </c>
      <c r="K804">
        <v>0</v>
      </c>
      <c r="L804">
        <v>0</v>
      </c>
      <c r="M804">
        <v>0</v>
      </c>
      <c r="N804">
        <v>0</v>
      </c>
      <c r="O804">
        <v>0</v>
      </c>
      <c r="P804" t="s">
        <v>257</v>
      </c>
      <c r="Q804" t="s">
        <v>252</v>
      </c>
    </row>
    <row r="805" spans="1:17" x14ac:dyDescent="0.35">
      <c r="A805" t="s">
        <v>271</v>
      </c>
      <c r="B805" t="s">
        <v>268</v>
      </c>
      <c r="C805" t="s">
        <v>256</v>
      </c>
      <c r="D805">
        <v>0.96559376426806398</v>
      </c>
      <c r="E805">
        <v>2030</v>
      </c>
      <c r="F805">
        <v>0</v>
      </c>
      <c r="G805">
        <v>0</v>
      </c>
      <c r="H805">
        <v>0</v>
      </c>
      <c r="I805">
        <v>0</v>
      </c>
      <c r="J805">
        <v>0</v>
      </c>
      <c r="K805">
        <v>0</v>
      </c>
      <c r="L805">
        <v>0</v>
      </c>
      <c r="M805">
        <v>0</v>
      </c>
      <c r="N805">
        <v>0</v>
      </c>
      <c r="O805">
        <v>0</v>
      </c>
      <c r="P805" t="s">
        <v>257</v>
      </c>
      <c r="Q805" t="s">
        <v>252</v>
      </c>
    </row>
    <row r="806" spans="1:17" x14ac:dyDescent="0.35">
      <c r="A806" t="s">
        <v>271</v>
      </c>
      <c r="B806" t="s">
        <v>268</v>
      </c>
      <c r="C806" t="s">
        <v>256</v>
      </c>
      <c r="D806">
        <v>1.08500668135844</v>
      </c>
      <c r="E806">
        <v>2035</v>
      </c>
      <c r="F806">
        <v>0</v>
      </c>
      <c r="G806">
        <v>0</v>
      </c>
      <c r="H806">
        <v>0</v>
      </c>
      <c r="I806">
        <v>0</v>
      </c>
      <c r="J806">
        <v>0</v>
      </c>
      <c r="K806">
        <v>0</v>
      </c>
      <c r="L806">
        <v>0</v>
      </c>
      <c r="M806">
        <v>0</v>
      </c>
      <c r="N806">
        <v>0</v>
      </c>
      <c r="O806">
        <v>0</v>
      </c>
      <c r="P806" t="s">
        <v>257</v>
      </c>
      <c r="Q806" t="s">
        <v>252</v>
      </c>
    </row>
    <row r="807" spans="1:17" x14ac:dyDescent="0.35">
      <c r="A807" t="s">
        <v>271</v>
      </c>
      <c r="B807" t="s">
        <v>268</v>
      </c>
      <c r="C807" t="s">
        <v>256</v>
      </c>
      <c r="D807">
        <v>1.2292198413270401</v>
      </c>
      <c r="E807">
        <v>2040</v>
      </c>
      <c r="F807">
        <v>0</v>
      </c>
      <c r="G807">
        <v>0</v>
      </c>
      <c r="H807">
        <v>0</v>
      </c>
      <c r="I807">
        <v>0</v>
      </c>
      <c r="J807">
        <v>0</v>
      </c>
      <c r="K807">
        <v>0</v>
      </c>
      <c r="L807">
        <v>0</v>
      </c>
      <c r="M807">
        <v>0</v>
      </c>
      <c r="N807">
        <v>0</v>
      </c>
      <c r="O807">
        <v>0</v>
      </c>
      <c r="P807" t="s">
        <v>257</v>
      </c>
      <c r="Q807" t="s">
        <v>252</v>
      </c>
    </row>
    <row r="808" spans="1:17" x14ac:dyDescent="0.35">
      <c r="A808" t="s">
        <v>271</v>
      </c>
      <c r="B808" t="s">
        <v>268</v>
      </c>
      <c r="C808" t="s">
        <v>256</v>
      </c>
      <c r="D808">
        <v>1.35085724597845</v>
      </c>
      <c r="E808">
        <v>2045</v>
      </c>
      <c r="F808">
        <v>0</v>
      </c>
      <c r="G808">
        <v>0</v>
      </c>
      <c r="H808">
        <v>0</v>
      </c>
      <c r="I808">
        <v>0</v>
      </c>
      <c r="J808">
        <v>0</v>
      </c>
      <c r="K808">
        <v>0</v>
      </c>
      <c r="L808">
        <v>0</v>
      </c>
      <c r="M808">
        <v>0</v>
      </c>
      <c r="N808">
        <v>0</v>
      </c>
      <c r="O808">
        <v>0</v>
      </c>
      <c r="P808" t="s">
        <v>257</v>
      </c>
      <c r="Q808" t="s">
        <v>252</v>
      </c>
    </row>
    <row r="809" spans="1:17" x14ac:dyDescent="0.35">
      <c r="A809" t="s">
        <v>271</v>
      </c>
      <c r="B809" t="s">
        <v>268</v>
      </c>
      <c r="C809" t="s">
        <v>256</v>
      </c>
      <c r="D809">
        <v>1.53164784556419</v>
      </c>
      <c r="E809">
        <v>2050</v>
      </c>
      <c r="F809">
        <v>0</v>
      </c>
      <c r="G809">
        <v>0</v>
      </c>
      <c r="H809">
        <v>0</v>
      </c>
      <c r="I809">
        <v>0</v>
      </c>
      <c r="J809">
        <v>0</v>
      </c>
      <c r="K809">
        <v>0</v>
      </c>
      <c r="L809">
        <v>0</v>
      </c>
      <c r="M809">
        <v>0</v>
      </c>
      <c r="N809">
        <v>0</v>
      </c>
      <c r="O809">
        <v>0</v>
      </c>
      <c r="P809" t="s">
        <v>257</v>
      </c>
      <c r="Q809" t="s">
        <v>252</v>
      </c>
    </row>
    <row r="810" spans="1:17" x14ac:dyDescent="0.35">
      <c r="A810" t="s">
        <v>271</v>
      </c>
      <c r="B810" t="s">
        <v>268</v>
      </c>
      <c r="C810" t="s">
        <v>256</v>
      </c>
      <c r="D810">
        <v>1.64170092024739</v>
      </c>
      <c r="E810">
        <v>2055</v>
      </c>
      <c r="F810">
        <v>0</v>
      </c>
      <c r="G810">
        <v>0</v>
      </c>
      <c r="H810">
        <v>0</v>
      </c>
      <c r="I810">
        <v>0</v>
      </c>
      <c r="J810">
        <v>0</v>
      </c>
      <c r="K810">
        <v>0</v>
      </c>
      <c r="L810">
        <v>0</v>
      </c>
      <c r="M810">
        <v>0</v>
      </c>
      <c r="N810">
        <v>0</v>
      </c>
      <c r="O810">
        <v>0</v>
      </c>
      <c r="P810" t="s">
        <v>257</v>
      </c>
      <c r="Q810" t="s">
        <v>252</v>
      </c>
    </row>
    <row r="811" spans="1:17" x14ac:dyDescent="0.35">
      <c r="A811" t="s">
        <v>271</v>
      </c>
      <c r="B811" t="s">
        <v>268</v>
      </c>
      <c r="C811" t="s">
        <v>256</v>
      </c>
      <c r="D811">
        <v>1.79717289473674</v>
      </c>
      <c r="E811">
        <v>2060</v>
      </c>
      <c r="F811">
        <v>0</v>
      </c>
      <c r="G811">
        <v>0</v>
      </c>
      <c r="H811">
        <v>0</v>
      </c>
      <c r="I811">
        <v>0</v>
      </c>
      <c r="J811">
        <v>0</v>
      </c>
      <c r="K811">
        <v>0</v>
      </c>
      <c r="L811">
        <v>0</v>
      </c>
      <c r="M811">
        <v>0</v>
      </c>
      <c r="N811">
        <v>0</v>
      </c>
      <c r="O811">
        <v>0</v>
      </c>
      <c r="P811" t="s">
        <v>257</v>
      </c>
      <c r="Q811" t="s">
        <v>252</v>
      </c>
    </row>
    <row r="812" spans="1:17" x14ac:dyDescent="0.35">
      <c r="A812" t="s">
        <v>271</v>
      </c>
      <c r="B812" t="s">
        <v>268</v>
      </c>
      <c r="C812" t="s">
        <v>256</v>
      </c>
      <c r="D812">
        <v>1.90209664848524</v>
      </c>
      <c r="E812">
        <v>2065</v>
      </c>
      <c r="F812">
        <v>0</v>
      </c>
      <c r="G812">
        <v>0</v>
      </c>
      <c r="H812">
        <v>0</v>
      </c>
      <c r="I812">
        <v>0</v>
      </c>
      <c r="J812">
        <v>0</v>
      </c>
      <c r="K812">
        <v>0</v>
      </c>
      <c r="L812">
        <v>0</v>
      </c>
      <c r="M812">
        <v>0</v>
      </c>
      <c r="N812">
        <v>0</v>
      </c>
      <c r="O812">
        <v>0</v>
      </c>
      <c r="P812" t="s">
        <v>257</v>
      </c>
      <c r="Q812" t="s">
        <v>252</v>
      </c>
    </row>
    <row r="813" spans="1:17" x14ac:dyDescent="0.35">
      <c r="A813" t="s">
        <v>271</v>
      </c>
      <c r="B813" t="s">
        <v>268</v>
      </c>
      <c r="C813" t="s">
        <v>256</v>
      </c>
      <c r="D813">
        <v>2.0539225003577899</v>
      </c>
      <c r="E813">
        <v>2070</v>
      </c>
      <c r="F813">
        <v>0</v>
      </c>
      <c r="G813">
        <v>0</v>
      </c>
      <c r="H813">
        <v>0</v>
      </c>
      <c r="I813">
        <v>0</v>
      </c>
      <c r="J813">
        <v>0</v>
      </c>
      <c r="K813">
        <v>0</v>
      </c>
      <c r="L813">
        <v>0</v>
      </c>
      <c r="M813">
        <v>0</v>
      </c>
      <c r="N813">
        <v>0</v>
      </c>
      <c r="O813">
        <v>0</v>
      </c>
      <c r="P813" t="s">
        <v>257</v>
      </c>
      <c r="Q813" t="s">
        <v>252</v>
      </c>
    </row>
    <row r="814" spans="1:17" x14ac:dyDescent="0.35">
      <c r="A814" t="s">
        <v>271</v>
      </c>
      <c r="B814" t="s">
        <v>268</v>
      </c>
      <c r="C814" t="s">
        <v>256</v>
      </c>
      <c r="D814">
        <v>2.15113208653396</v>
      </c>
      <c r="E814">
        <v>2075</v>
      </c>
      <c r="F814">
        <v>0</v>
      </c>
      <c r="G814">
        <v>0</v>
      </c>
      <c r="H814">
        <v>0</v>
      </c>
      <c r="I814">
        <v>0</v>
      </c>
      <c r="J814">
        <v>0</v>
      </c>
      <c r="K814">
        <v>0</v>
      </c>
      <c r="L814">
        <v>0</v>
      </c>
      <c r="M814">
        <v>0</v>
      </c>
      <c r="N814">
        <v>0</v>
      </c>
      <c r="O814">
        <v>0</v>
      </c>
      <c r="P814" t="s">
        <v>257</v>
      </c>
      <c r="Q814" t="s">
        <v>252</v>
      </c>
    </row>
    <row r="815" spans="1:17" x14ac:dyDescent="0.35">
      <c r="A815" t="s">
        <v>271</v>
      </c>
      <c r="B815" t="s">
        <v>268</v>
      </c>
      <c r="C815" t="s">
        <v>256</v>
      </c>
      <c r="D815">
        <v>2.2802661727774698</v>
      </c>
      <c r="E815">
        <v>2080</v>
      </c>
      <c r="F815">
        <v>0</v>
      </c>
      <c r="G815">
        <v>0</v>
      </c>
      <c r="H815">
        <v>0</v>
      </c>
      <c r="I815">
        <v>0</v>
      </c>
      <c r="J815">
        <v>0</v>
      </c>
      <c r="K815">
        <v>0</v>
      </c>
      <c r="L815">
        <v>0</v>
      </c>
      <c r="M815">
        <v>0</v>
      </c>
      <c r="N815">
        <v>0</v>
      </c>
      <c r="O815">
        <v>0</v>
      </c>
      <c r="P815" t="s">
        <v>257</v>
      </c>
      <c r="Q815" t="s">
        <v>252</v>
      </c>
    </row>
    <row r="816" spans="1:17" x14ac:dyDescent="0.35">
      <c r="A816" t="s">
        <v>271</v>
      </c>
      <c r="B816" t="s">
        <v>268</v>
      </c>
      <c r="C816" t="s">
        <v>256</v>
      </c>
      <c r="D816">
        <v>2.4085830961071801</v>
      </c>
      <c r="E816">
        <v>2085</v>
      </c>
      <c r="F816">
        <v>0</v>
      </c>
      <c r="G816">
        <v>0</v>
      </c>
      <c r="H816">
        <v>0</v>
      </c>
      <c r="I816">
        <v>0</v>
      </c>
      <c r="J816">
        <v>0</v>
      </c>
      <c r="K816">
        <v>0</v>
      </c>
      <c r="L816">
        <v>0</v>
      </c>
      <c r="M816">
        <v>0</v>
      </c>
      <c r="N816">
        <v>0</v>
      </c>
      <c r="O816">
        <v>0</v>
      </c>
      <c r="P816" t="s">
        <v>257</v>
      </c>
      <c r="Q816" t="s">
        <v>252</v>
      </c>
    </row>
    <row r="817" spans="1:17" x14ac:dyDescent="0.35">
      <c r="A817" t="s">
        <v>271</v>
      </c>
      <c r="B817" t="s">
        <v>268</v>
      </c>
      <c r="C817" t="s">
        <v>256</v>
      </c>
      <c r="D817">
        <v>2.5200464505927802</v>
      </c>
      <c r="E817">
        <v>2090</v>
      </c>
      <c r="F817">
        <v>0</v>
      </c>
      <c r="G817">
        <v>0</v>
      </c>
      <c r="H817">
        <v>0</v>
      </c>
      <c r="I817">
        <v>0</v>
      </c>
      <c r="J817">
        <v>0</v>
      </c>
      <c r="K817">
        <v>0</v>
      </c>
      <c r="L817">
        <v>0</v>
      </c>
      <c r="M817">
        <v>0</v>
      </c>
      <c r="N817">
        <v>0</v>
      </c>
      <c r="O817">
        <v>0</v>
      </c>
      <c r="P817" t="s">
        <v>257</v>
      </c>
      <c r="Q817" t="s">
        <v>252</v>
      </c>
    </row>
    <row r="818" spans="1:17" x14ac:dyDescent="0.35">
      <c r="A818" t="s">
        <v>272</v>
      </c>
      <c r="B818" t="s">
        <v>255</v>
      </c>
      <c r="C818" t="s">
        <v>256</v>
      </c>
      <c r="D818">
        <v>0.42862795654826502</v>
      </c>
      <c r="E818">
        <v>2010</v>
      </c>
      <c r="F818">
        <v>12373925.696589001</v>
      </c>
      <c r="G818">
        <v>53540.062951323198</v>
      </c>
      <c r="H818">
        <v>589.41023063549596</v>
      </c>
      <c r="I818">
        <v>2.9369878295604499</v>
      </c>
      <c r="J818">
        <v>8040658.5536148101</v>
      </c>
      <c r="K818">
        <v>40234.097269789803</v>
      </c>
      <c r="L818">
        <v>3562780.3104447001</v>
      </c>
      <c r="M818">
        <v>24574.509754141</v>
      </c>
      <c r="N818">
        <v>4.7633244702444901E-5</v>
      </c>
      <c r="O818">
        <v>5.4855890480193397E-5</v>
      </c>
      <c r="P818" t="s">
        <v>257</v>
      </c>
      <c r="Q818" t="s">
        <v>252</v>
      </c>
    </row>
    <row r="819" spans="1:17" x14ac:dyDescent="0.35">
      <c r="A819" t="s">
        <v>272</v>
      </c>
      <c r="B819" t="s">
        <v>255</v>
      </c>
      <c r="C819" t="s">
        <v>256</v>
      </c>
      <c r="D819">
        <v>0.61285996481710903</v>
      </c>
      <c r="E819">
        <v>2015</v>
      </c>
      <c r="F819">
        <v>12820621.4523146</v>
      </c>
      <c r="G819">
        <v>55541.695528960801</v>
      </c>
      <c r="H819">
        <v>876.83723166785796</v>
      </c>
      <c r="I819">
        <v>4.3713649030247703</v>
      </c>
      <c r="J819">
        <v>8346782.1620330401</v>
      </c>
      <c r="K819">
        <v>41814.476213561</v>
      </c>
      <c r="L819">
        <v>3719978.5011721901</v>
      </c>
      <c r="M819">
        <v>25696.532424357902</v>
      </c>
      <c r="N819">
        <v>6.8392724559350796E-5</v>
      </c>
      <c r="O819">
        <v>7.8704203416790394E-5</v>
      </c>
      <c r="P819" t="s">
        <v>257</v>
      </c>
      <c r="Q819" t="s">
        <v>252</v>
      </c>
    </row>
    <row r="820" spans="1:17" x14ac:dyDescent="0.35">
      <c r="A820" t="s">
        <v>272</v>
      </c>
      <c r="B820" t="s">
        <v>255</v>
      </c>
      <c r="C820" t="s">
        <v>256</v>
      </c>
      <c r="D820">
        <v>0.76234411994100504</v>
      </c>
      <c r="E820">
        <v>2020</v>
      </c>
      <c r="F820">
        <v>13197243.5360636</v>
      </c>
      <c r="G820">
        <v>57098.195867675902</v>
      </c>
      <c r="H820">
        <v>1125.77488930718</v>
      </c>
      <c r="I820">
        <v>5.5992394212952004</v>
      </c>
      <c r="J820">
        <v>8596427.7171538807</v>
      </c>
      <c r="K820">
        <v>43002.215716590297</v>
      </c>
      <c r="L820">
        <v>3847831.9070134298</v>
      </c>
      <c r="M820">
        <v>26514.9512595911</v>
      </c>
      <c r="N820">
        <v>8.5303789858148904E-5</v>
      </c>
      <c r="O820">
        <v>9.8063333459280194E-5</v>
      </c>
      <c r="P820" t="s">
        <v>257</v>
      </c>
      <c r="Q820" t="s">
        <v>252</v>
      </c>
    </row>
    <row r="821" spans="1:17" x14ac:dyDescent="0.35">
      <c r="A821" t="s">
        <v>272</v>
      </c>
      <c r="B821" t="s">
        <v>255</v>
      </c>
      <c r="C821" t="s">
        <v>256</v>
      </c>
      <c r="D821">
        <v>0.91377128405771901</v>
      </c>
      <c r="E821">
        <v>2025</v>
      </c>
      <c r="F821">
        <v>13676770.5404348</v>
      </c>
      <c r="G821">
        <v>59070.778513095203</v>
      </c>
      <c r="H821">
        <v>1400.53978574192</v>
      </c>
      <c r="I821">
        <v>6.9494518902365803</v>
      </c>
      <c r="J821">
        <v>8903498.7941669002</v>
      </c>
      <c r="K821">
        <v>44469.358252881902</v>
      </c>
      <c r="L821">
        <v>3998517.20234785</v>
      </c>
      <c r="M821">
        <v>27493.4924798754</v>
      </c>
      <c r="N821">
        <v>1.02402813705273E-4</v>
      </c>
      <c r="O821">
        <v>1.17646187593346E-4</v>
      </c>
      <c r="P821" t="s">
        <v>257</v>
      </c>
      <c r="Q821" t="s">
        <v>252</v>
      </c>
    </row>
    <row r="822" spans="1:17" x14ac:dyDescent="0.35">
      <c r="A822" t="s">
        <v>272</v>
      </c>
      <c r="B822" t="s">
        <v>255</v>
      </c>
      <c r="C822" t="s">
        <v>256</v>
      </c>
      <c r="D822">
        <v>0.96559376426806398</v>
      </c>
      <c r="E822">
        <v>2030</v>
      </c>
      <c r="F822">
        <v>14194410.184624899</v>
      </c>
      <c r="G822">
        <v>61166.149615619099</v>
      </c>
      <c r="H822">
        <v>1536.3180536652301</v>
      </c>
      <c r="I822">
        <v>7.6052968540011499</v>
      </c>
      <c r="J822">
        <v>9222628.9689500406</v>
      </c>
      <c r="K822">
        <v>45990.834423087399</v>
      </c>
      <c r="L822">
        <v>4151846.3071217998</v>
      </c>
      <c r="M822">
        <v>28500.295776900799</v>
      </c>
      <c r="N822">
        <v>1.08234018439832E-4</v>
      </c>
      <c r="O822">
        <v>1.2433832931767701E-4</v>
      </c>
      <c r="P822" t="s">
        <v>257</v>
      </c>
      <c r="Q822" t="s">
        <v>252</v>
      </c>
    </row>
    <row r="823" spans="1:17" x14ac:dyDescent="0.35">
      <c r="A823" t="s">
        <v>272</v>
      </c>
      <c r="B823" t="s">
        <v>255</v>
      </c>
      <c r="C823" t="s">
        <v>256</v>
      </c>
      <c r="D823">
        <v>1.08500668135844</v>
      </c>
      <c r="E823">
        <v>2035</v>
      </c>
      <c r="F823">
        <v>14595634.4817084</v>
      </c>
      <c r="G823">
        <v>62717.150679137601</v>
      </c>
      <c r="H823">
        <v>1689.12940486803</v>
      </c>
      <c r="I823">
        <v>8.3627459280751708</v>
      </c>
      <c r="J823">
        <v>9734000.2665006202</v>
      </c>
      <c r="K823">
        <v>47941.714579710097</v>
      </c>
      <c r="L823">
        <v>4263282.8129435899</v>
      </c>
      <c r="M823">
        <v>29073.0449700674</v>
      </c>
      <c r="N823">
        <v>1.15728398582801E-4</v>
      </c>
      <c r="O823">
        <v>1.3334065462985E-4</v>
      </c>
      <c r="P823" t="s">
        <v>257</v>
      </c>
      <c r="Q823" t="s">
        <v>252</v>
      </c>
    </row>
    <row r="824" spans="1:17" x14ac:dyDescent="0.35">
      <c r="A824" t="s">
        <v>272</v>
      </c>
      <c r="B824" t="s">
        <v>255</v>
      </c>
      <c r="C824" t="s">
        <v>256</v>
      </c>
      <c r="D824">
        <v>1.2292198413270401</v>
      </c>
      <c r="E824">
        <v>2040</v>
      </c>
      <c r="F824">
        <v>14729593.197144501</v>
      </c>
      <c r="G824">
        <v>63099.656322180897</v>
      </c>
      <c r="H824">
        <v>1795.54763172863</v>
      </c>
      <c r="I824">
        <v>8.90268391714649</v>
      </c>
      <c r="J824">
        <v>10249095.219937</v>
      </c>
      <c r="K824">
        <v>50150.725878487501</v>
      </c>
      <c r="L824">
        <v>4269747.2791887699</v>
      </c>
      <c r="M824">
        <v>28996.090249008601</v>
      </c>
      <c r="N824">
        <v>1.2190069390896099E-4</v>
      </c>
      <c r="O824">
        <v>1.41089261591065E-4</v>
      </c>
      <c r="P824" t="s">
        <v>257</v>
      </c>
      <c r="Q824" t="s">
        <v>252</v>
      </c>
    </row>
    <row r="825" spans="1:17" x14ac:dyDescent="0.35">
      <c r="A825" t="s">
        <v>272</v>
      </c>
      <c r="B825" t="s">
        <v>255</v>
      </c>
      <c r="C825" t="s">
        <v>256</v>
      </c>
      <c r="D825">
        <v>1.35085724597845</v>
      </c>
      <c r="E825">
        <v>2045</v>
      </c>
      <c r="F825">
        <v>14947442.595141601</v>
      </c>
      <c r="G825">
        <v>63833.791351215397</v>
      </c>
      <c r="H825">
        <v>1898.7222358829899</v>
      </c>
      <c r="I825">
        <v>9.4194923206491197</v>
      </c>
      <c r="J825">
        <v>10647087.331095301</v>
      </c>
      <c r="K825">
        <v>51914.485695912197</v>
      </c>
      <c r="L825">
        <v>4265251.0350271603</v>
      </c>
      <c r="M825">
        <v>28834.9022742665</v>
      </c>
      <c r="N825">
        <v>1.27026561486855E-4</v>
      </c>
      <c r="O825">
        <v>1.4756278957054001E-4</v>
      </c>
      <c r="P825" t="s">
        <v>257</v>
      </c>
      <c r="Q825" t="s">
        <v>252</v>
      </c>
    </row>
    <row r="826" spans="1:17" x14ac:dyDescent="0.35">
      <c r="A826" t="s">
        <v>272</v>
      </c>
      <c r="B826" t="s">
        <v>255</v>
      </c>
      <c r="C826" t="s">
        <v>256</v>
      </c>
      <c r="D826">
        <v>1.53164784556419</v>
      </c>
      <c r="E826">
        <v>2050</v>
      </c>
      <c r="F826">
        <v>15195388.357364999</v>
      </c>
      <c r="G826">
        <v>64691.099871406397</v>
      </c>
      <c r="H826">
        <v>2043.44456029188</v>
      </c>
      <c r="I826">
        <v>10.150477939755801</v>
      </c>
      <c r="J826">
        <v>11081923.670196</v>
      </c>
      <c r="K826">
        <v>53533.037573477799</v>
      </c>
      <c r="L826">
        <v>4325263.8979530102</v>
      </c>
      <c r="M826">
        <v>28433.3666014214</v>
      </c>
      <c r="N826">
        <v>1.34477942401614E-4</v>
      </c>
      <c r="O826">
        <v>1.56906869104607E-4</v>
      </c>
      <c r="P826" t="s">
        <v>257</v>
      </c>
      <c r="Q826" t="s">
        <v>252</v>
      </c>
    </row>
    <row r="827" spans="1:17" x14ac:dyDescent="0.35">
      <c r="A827" t="s">
        <v>272</v>
      </c>
      <c r="B827" t="s">
        <v>255</v>
      </c>
      <c r="C827" t="s">
        <v>256</v>
      </c>
      <c r="D827">
        <v>1.64170092024739</v>
      </c>
      <c r="E827">
        <v>2055</v>
      </c>
      <c r="F827">
        <v>15465770.4454583</v>
      </c>
      <c r="G827">
        <v>65641.9407182633</v>
      </c>
      <c r="H827">
        <v>2139.3459324494002</v>
      </c>
      <c r="I827">
        <v>10.6125298334526</v>
      </c>
      <c r="J827">
        <v>11266372.7062572</v>
      </c>
      <c r="K827">
        <v>54216.967760363703</v>
      </c>
      <c r="L827">
        <v>4381499.4527329598</v>
      </c>
      <c r="M827">
        <v>28413.857971687699</v>
      </c>
      <c r="N827">
        <v>1.38327795565959E-4</v>
      </c>
      <c r="O827">
        <v>1.6167300535798999E-4</v>
      </c>
      <c r="P827" t="s">
        <v>257</v>
      </c>
      <c r="Q827" t="s">
        <v>252</v>
      </c>
    </row>
    <row r="828" spans="1:17" x14ac:dyDescent="0.35">
      <c r="A828" t="s">
        <v>272</v>
      </c>
      <c r="B828" t="s">
        <v>255</v>
      </c>
      <c r="C828" t="s">
        <v>256</v>
      </c>
      <c r="D828">
        <v>1.79717289473674</v>
      </c>
      <c r="E828">
        <v>2060</v>
      </c>
      <c r="F828">
        <v>15795658.4684726</v>
      </c>
      <c r="G828">
        <v>66840.328107402194</v>
      </c>
      <c r="H828">
        <v>2271.7027823591202</v>
      </c>
      <c r="I828">
        <v>11.2589078443304</v>
      </c>
      <c r="J828">
        <v>11459852.2095847</v>
      </c>
      <c r="K828">
        <v>55148.005802043801</v>
      </c>
      <c r="L828">
        <v>4460153.1378249004</v>
      </c>
      <c r="M828">
        <v>28766.658873255499</v>
      </c>
      <c r="N828">
        <v>1.4381817553812799E-4</v>
      </c>
      <c r="O828">
        <v>1.6844483208160001E-4</v>
      </c>
      <c r="P828" t="s">
        <v>257</v>
      </c>
      <c r="Q828" t="s">
        <v>252</v>
      </c>
    </row>
    <row r="829" spans="1:17" x14ac:dyDescent="0.35">
      <c r="A829" t="s">
        <v>272</v>
      </c>
      <c r="B829" t="s">
        <v>255</v>
      </c>
      <c r="C829" t="s">
        <v>256</v>
      </c>
      <c r="D829">
        <v>1.90209664848524</v>
      </c>
      <c r="E829">
        <v>2065</v>
      </c>
      <c r="F829">
        <v>16068687.536402499</v>
      </c>
      <c r="G829">
        <v>67792.779151114795</v>
      </c>
      <c r="H829">
        <v>2368.3382387002198</v>
      </c>
      <c r="I829">
        <v>11.721531500293001</v>
      </c>
      <c r="J829">
        <v>11602615.9689062</v>
      </c>
      <c r="K829">
        <v>55732.321977865497</v>
      </c>
      <c r="L829">
        <v>4524709.9341619397</v>
      </c>
      <c r="M829">
        <v>28973.478051681599</v>
      </c>
      <c r="N829">
        <v>1.4738840576337801E-4</v>
      </c>
      <c r="O829">
        <v>1.7290235991306499E-4</v>
      </c>
      <c r="P829" t="s">
        <v>257</v>
      </c>
      <c r="Q829" t="s">
        <v>252</v>
      </c>
    </row>
    <row r="830" spans="1:17" x14ac:dyDescent="0.35">
      <c r="A830" t="s">
        <v>272</v>
      </c>
      <c r="B830" t="s">
        <v>255</v>
      </c>
      <c r="C830" t="s">
        <v>256</v>
      </c>
      <c r="D830">
        <v>2.0539225003577899</v>
      </c>
      <c r="E830">
        <v>2070</v>
      </c>
      <c r="F830">
        <v>16412745.751188699</v>
      </c>
      <c r="G830">
        <v>69038.903048431501</v>
      </c>
      <c r="H830">
        <v>2506.35945263332</v>
      </c>
      <c r="I830">
        <v>12.3850993825776</v>
      </c>
      <c r="J830">
        <v>11734780.7766576</v>
      </c>
      <c r="K830">
        <v>56020.362017653199</v>
      </c>
      <c r="L830">
        <v>4610494.9017412802</v>
      </c>
      <c r="M830">
        <v>29357.033831442001</v>
      </c>
      <c r="N830">
        <v>1.5270811420763E-4</v>
      </c>
      <c r="O830">
        <v>1.7939304994300499E-4</v>
      </c>
      <c r="P830" t="s">
        <v>257</v>
      </c>
      <c r="Q830" t="s">
        <v>252</v>
      </c>
    </row>
    <row r="831" spans="1:17" x14ac:dyDescent="0.35">
      <c r="A831" t="s">
        <v>272</v>
      </c>
      <c r="B831" t="s">
        <v>255</v>
      </c>
      <c r="C831" t="s">
        <v>256</v>
      </c>
      <c r="D831">
        <v>2.15113208653396</v>
      </c>
      <c r="E831">
        <v>2075</v>
      </c>
      <c r="F831">
        <v>16810885.601716898</v>
      </c>
      <c r="G831">
        <v>70508.244863633707</v>
      </c>
      <c r="H831">
        <v>2623.03559978973</v>
      </c>
      <c r="I831">
        <v>12.929622107859901</v>
      </c>
      <c r="J831">
        <v>11891563.9955604</v>
      </c>
      <c r="K831">
        <v>56647.037000270997</v>
      </c>
      <c r="L831">
        <v>4726629.9824707098</v>
      </c>
      <c r="M831">
        <v>30056.184169335698</v>
      </c>
      <c r="N831">
        <v>1.5603197011357001E-4</v>
      </c>
      <c r="O831">
        <v>1.8337744944391099E-4</v>
      </c>
      <c r="P831" t="s">
        <v>257</v>
      </c>
      <c r="Q831" t="s">
        <v>252</v>
      </c>
    </row>
    <row r="832" spans="1:17" x14ac:dyDescent="0.35">
      <c r="A832" t="s">
        <v>272</v>
      </c>
      <c r="B832" t="s">
        <v>255</v>
      </c>
      <c r="C832" t="s">
        <v>256</v>
      </c>
      <c r="D832">
        <v>2.2802661727774698</v>
      </c>
      <c r="E832">
        <v>2080</v>
      </c>
      <c r="F832">
        <v>17176201.832125999</v>
      </c>
      <c r="G832">
        <v>71840.310537214202</v>
      </c>
      <c r="H832">
        <v>2757.1837362994802</v>
      </c>
      <c r="I832">
        <v>13.558308439905201</v>
      </c>
      <c r="J832">
        <v>11936562.0740606</v>
      </c>
      <c r="K832">
        <v>56617.447683892002</v>
      </c>
      <c r="L832">
        <v>4864855.8984477799</v>
      </c>
      <c r="M832">
        <v>30678.927735151199</v>
      </c>
      <c r="N832">
        <v>1.6052348262131499E-4</v>
      </c>
      <c r="O832">
        <v>1.88728421947478E-4</v>
      </c>
      <c r="P832" t="s">
        <v>257</v>
      </c>
      <c r="Q832" t="s">
        <v>252</v>
      </c>
    </row>
    <row r="833" spans="1:17" x14ac:dyDescent="0.35">
      <c r="A833" t="s">
        <v>272</v>
      </c>
      <c r="B833" t="s">
        <v>255</v>
      </c>
      <c r="C833" t="s">
        <v>256</v>
      </c>
      <c r="D833">
        <v>2.4085830961071801</v>
      </c>
      <c r="E833">
        <v>2085</v>
      </c>
      <c r="F833">
        <v>17592221.833770901</v>
      </c>
      <c r="G833">
        <v>73385.998220775204</v>
      </c>
      <c r="H833">
        <v>2901.78383712194</v>
      </c>
      <c r="I833">
        <v>14.2369525185316</v>
      </c>
      <c r="J833">
        <v>12036643.1863028</v>
      </c>
      <c r="K833">
        <v>56576.822143730802</v>
      </c>
      <c r="L833">
        <v>4963376.2656088704</v>
      </c>
      <c r="M833">
        <v>31080.741949732601</v>
      </c>
      <c r="N833">
        <v>1.64946978530678E-4</v>
      </c>
      <c r="O833">
        <v>1.9400093837656899E-4</v>
      </c>
      <c r="P833" t="s">
        <v>257</v>
      </c>
      <c r="Q833" t="s">
        <v>252</v>
      </c>
    </row>
    <row r="834" spans="1:17" x14ac:dyDescent="0.35">
      <c r="A834" t="s">
        <v>272</v>
      </c>
      <c r="B834" t="s">
        <v>255</v>
      </c>
      <c r="C834" t="s">
        <v>256</v>
      </c>
      <c r="D834">
        <v>2.5200464505927802</v>
      </c>
      <c r="E834">
        <v>2090</v>
      </c>
      <c r="F834">
        <v>18002632.618686199</v>
      </c>
      <c r="G834">
        <v>75059.324253788203</v>
      </c>
      <c r="H834">
        <v>3036.21938983577</v>
      </c>
      <c r="I834">
        <v>14.8764199447998</v>
      </c>
      <c r="J834">
        <v>12163308.559056999</v>
      </c>
      <c r="K834">
        <v>57129.455254580404</v>
      </c>
      <c r="L834">
        <v>5085068.2979518203</v>
      </c>
      <c r="M834">
        <v>31826.296655517301</v>
      </c>
      <c r="N834">
        <v>1.686541882038E-4</v>
      </c>
      <c r="O834">
        <v>1.9819549526585301E-4</v>
      </c>
      <c r="P834" t="s">
        <v>257</v>
      </c>
      <c r="Q834" t="s">
        <v>252</v>
      </c>
    </row>
    <row r="835" spans="1:17" x14ac:dyDescent="0.35">
      <c r="A835" t="s">
        <v>272</v>
      </c>
      <c r="B835" t="s">
        <v>258</v>
      </c>
      <c r="C835" t="s">
        <v>256</v>
      </c>
      <c r="D835">
        <v>0.42862795654826502</v>
      </c>
      <c r="E835">
        <v>2010</v>
      </c>
      <c r="F835">
        <v>12155478.0562793</v>
      </c>
      <c r="G835">
        <v>271987.70326102502</v>
      </c>
      <c r="H835">
        <v>581.43112915024994</v>
      </c>
      <c r="I835">
        <v>10.916089314805999</v>
      </c>
      <c r="J835">
        <v>7933523.05392473</v>
      </c>
      <c r="K835">
        <v>147369.596959872</v>
      </c>
      <c r="L835">
        <v>3528710.7640494099</v>
      </c>
      <c r="M835">
        <v>58644.056149430602</v>
      </c>
      <c r="N835">
        <v>4.78328475818269E-5</v>
      </c>
      <c r="O835">
        <v>4.0134495728764298E-5</v>
      </c>
      <c r="P835" t="s">
        <v>257</v>
      </c>
      <c r="Q835" t="s">
        <v>252</v>
      </c>
    </row>
    <row r="836" spans="1:17" x14ac:dyDescent="0.35">
      <c r="A836" t="s">
        <v>272</v>
      </c>
      <c r="B836" t="s">
        <v>258</v>
      </c>
      <c r="C836" t="s">
        <v>256</v>
      </c>
      <c r="D836">
        <v>0.61285996481710903</v>
      </c>
      <c r="E836">
        <v>2015</v>
      </c>
      <c r="F836">
        <v>12593618.794720801</v>
      </c>
      <c r="G836">
        <v>282544.353122778</v>
      </c>
      <c r="H836">
        <v>864.97834801069405</v>
      </c>
      <c r="I836">
        <v>16.230248560188599</v>
      </c>
      <c r="J836">
        <v>8235740.6750199497</v>
      </c>
      <c r="K836">
        <v>152855.96322664799</v>
      </c>
      <c r="L836">
        <v>3684599.2510683499</v>
      </c>
      <c r="M836">
        <v>61075.782528199401</v>
      </c>
      <c r="N836">
        <v>6.8683859826953702E-5</v>
      </c>
      <c r="O836">
        <v>5.7443188585460201E-5</v>
      </c>
      <c r="P836" t="s">
        <v>257</v>
      </c>
      <c r="Q836" t="s">
        <v>252</v>
      </c>
    </row>
    <row r="837" spans="1:17" x14ac:dyDescent="0.35">
      <c r="A837" t="s">
        <v>272</v>
      </c>
      <c r="B837" t="s">
        <v>258</v>
      </c>
      <c r="C837" t="s">
        <v>256</v>
      </c>
      <c r="D837">
        <v>0.76234411994100504</v>
      </c>
      <c r="E837">
        <v>2020</v>
      </c>
      <c r="F837">
        <v>12962583.819348199</v>
      </c>
      <c r="G837">
        <v>291757.91258307698</v>
      </c>
      <c r="H837">
        <v>1110.5226242481499</v>
      </c>
      <c r="I837">
        <v>20.851504480327002</v>
      </c>
      <c r="J837">
        <v>8481950.7147594895</v>
      </c>
      <c r="K837">
        <v>157479.21811098501</v>
      </c>
      <c r="L837">
        <v>3811234.9909761199</v>
      </c>
      <c r="M837">
        <v>63111.867296895201</v>
      </c>
      <c r="N837">
        <v>8.5671393892208794E-5</v>
      </c>
      <c r="O837">
        <v>7.1468514069484396E-5</v>
      </c>
      <c r="P837" t="s">
        <v>257</v>
      </c>
      <c r="Q837" t="s">
        <v>252</v>
      </c>
    </row>
    <row r="838" spans="1:17" x14ac:dyDescent="0.35">
      <c r="A838" t="s">
        <v>272</v>
      </c>
      <c r="B838" t="s">
        <v>258</v>
      </c>
      <c r="C838" t="s">
        <v>256</v>
      </c>
      <c r="D838">
        <v>0.91377128405771901</v>
      </c>
      <c r="E838">
        <v>2025</v>
      </c>
      <c r="F838">
        <v>13432819.871337499</v>
      </c>
      <c r="G838">
        <v>303021.44761045702</v>
      </c>
      <c r="H838">
        <v>1381.5475607907899</v>
      </c>
      <c r="I838">
        <v>25.941676841365499</v>
      </c>
      <c r="J838">
        <v>8784926.3993136007</v>
      </c>
      <c r="K838">
        <v>163041.75310618599</v>
      </c>
      <c r="L838">
        <v>3960530.1067514201</v>
      </c>
      <c r="M838">
        <v>65480.588076303698</v>
      </c>
      <c r="N838">
        <v>1.0284866275462299E-4</v>
      </c>
      <c r="O838">
        <v>8.5610035348766207E-5</v>
      </c>
      <c r="P838" t="s">
        <v>257</v>
      </c>
      <c r="Q838" t="s">
        <v>252</v>
      </c>
    </row>
    <row r="839" spans="1:17" x14ac:dyDescent="0.35">
      <c r="A839" t="s">
        <v>272</v>
      </c>
      <c r="B839" t="s">
        <v>258</v>
      </c>
      <c r="C839" t="s">
        <v>256</v>
      </c>
      <c r="D839">
        <v>0.96559376426806398</v>
      </c>
      <c r="E839">
        <v>2030</v>
      </c>
      <c r="F839">
        <v>13940349.5745683</v>
      </c>
      <c r="G839">
        <v>315226.75967219903</v>
      </c>
      <c r="H839">
        <v>1515.4585859240001</v>
      </c>
      <c r="I839">
        <v>28.464764595222501</v>
      </c>
      <c r="J839">
        <v>9099803.4316746704</v>
      </c>
      <c r="K839">
        <v>168816.37169845201</v>
      </c>
      <c r="L839">
        <v>4112463.0024871798</v>
      </c>
      <c r="M839">
        <v>67883.600411512307</v>
      </c>
      <c r="N839">
        <v>1.08710228378253E-4</v>
      </c>
      <c r="O839">
        <v>9.0299328092649102E-5</v>
      </c>
      <c r="P839" t="s">
        <v>257</v>
      </c>
      <c r="Q839" t="s">
        <v>252</v>
      </c>
    </row>
    <row r="840" spans="1:17" x14ac:dyDescent="0.35">
      <c r="A840" t="s">
        <v>272</v>
      </c>
      <c r="B840" t="s">
        <v>258</v>
      </c>
      <c r="C840" t="s">
        <v>256</v>
      </c>
      <c r="D840">
        <v>1.08500668135844</v>
      </c>
      <c r="E840">
        <v>2035</v>
      </c>
      <c r="F840">
        <v>14333331.095244201</v>
      </c>
      <c r="G840">
        <v>325020.53714331501</v>
      </c>
      <c r="H840">
        <v>1666.0716213420999</v>
      </c>
      <c r="I840">
        <v>31.420529454002899</v>
      </c>
      <c r="J840">
        <v>9601244.1111051608</v>
      </c>
      <c r="K840">
        <v>180697.86997516701</v>
      </c>
      <c r="L840">
        <v>4222185.3906147601</v>
      </c>
      <c r="M840">
        <v>70170.4672988987</v>
      </c>
      <c r="N840">
        <v>1.16237573127359E-4</v>
      </c>
      <c r="O840">
        <v>9.6672443317476694E-5</v>
      </c>
      <c r="P840" t="s">
        <v>257</v>
      </c>
      <c r="Q840" t="s">
        <v>252</v>
      </c>
    </row>
    <row r="841" spans="1:17" x14ac:dyDescent="0.35">
      <c r="A841" t="s">
        <v>272</v>
      </c>
      <c r="B841" t="s">
        <v>258</v>
      </c>
      <c r="C841" t="s">
        <v>256</v>
      </c>
      <c r="D841">
        <v>1.2292198413270401</v>
      </c>
      <c r="E841">
        <v>2040</v>
      </c>
      <c r="F841">
        <v>14463908.4215365</v>
      </c>
      <c r="G841">
        <v>328784.43193016498</v>
      </c>
      <c r="H841">
        <v>1770.8605364135999</v>
      </c>
      <c r="I841">
        <v>33.589779232182302</v>
      </c>
      <c r="J841">
        <v>10100197.738892701</v>
      </c>
      <c r="K841">
        <v>199048.20692277601</v>
      </c>
      <c r="L841">
        <v>4227614.5615156302</v>
      </c>
      <c r="M841">
        <v>71128.807922150794</v>
      </c>
      <c r="N841">
        <v>1.2243305784325999E-4</v>
      </c>
      <c r="O841">
        <v>1.0216353321533401E-4</v>
      </c>
      <c r="P841" t="s">
        <v>257</v>
      </c>
      <c r="Q841" t="s">
        <v>252</v>
      </c>
    </row>
    <row r="842" spans="1:17" x14ac:dyDescent="0.35">
      <c r="A842" t="s">
        <v>272</v>
      </c>
      <c r="B842" t="s">
        <v>258</v>
      </c>
      <c r="C842" t="s">
        <v>256</v>
      </c>
      <c r="D842">
        <v>1.35085724597845</v>
      </c>
      <c r="E842">
        <v>2045</v>
      </c>
      <c r="F842">
        <v>14677019.919648699</v>
      </c>
      <c r="G842">
        <v>334256.46684407099</v>
      </c>
      <c r="H842">
        <v>1872.4718703183601</v>
      </c>
      <c r="I842">
        <v>35.669857885280301</v>
      </c>
      <c r="J842">
        <v>10488428.9730062</v>
      </c>
      <c r="K842">
        <v>210572.84378508799</v>
      </c>
      <c r="L842">
        <v>4223088.2332329098</v>
      </c>
      <c r="M842">
        <v>70997.704068516294</v>
      </c>
      <c r="N842">
        <v>1.27578478503774E-4</v>
      </c>
      <c r="O842">
        <v>1.06714039737397E-4</v>
      </c>
      <c r="P842" t="s">
        <v>257</v>
      </c>
      <c r="Q842" t="s">
        <v>252</v>
      </c>
    </row>
    <row r="843" spans="1:17" x14ac:dyDescent="0.35">
      <c r="A843" t="s">
        <v>272</v>
      </c>
      <c r="B843" t="s">
        <v>258</v>
      </c>
      <c r="C843" t="s">
        <v>256</v>
      </c>
      <c r="D843">
        <v>1.53164784556419</v>
      </c>
      <c r="E843">
        <v>2050</v>
      </c>
      <c r="F843">
        <v>14919858.297972601</v>
      </c>
      <c r="G843">
        <v>340221.15926373599</v>
      </c>
      <c r="H843">
        <v>2015.0064524729701</v>
      </c>
      <c r="I843">
        <v>38.588585758664799</v>
      </c>
      <c r="J843">
        <v>10912474.2757718</v>
      </c>
      <c r="K843">
        <v>222982.431997701</v>
      </c>
      <c r="L843">
        <v>4281115.5861145901</v>
      </c>
      <c r="M843">
        <v>72581.678439840194</v>
      </c>
      <c r="N843">
        <v>1.3505533445627799E-4</v>
      </c>
      <c r="O843">
        <v>1.13422062996239E-4</v>
      </c>
      <c r="P843" t="s">
        <v>257</v>
      </c>
      <c r="Q843" t="s">
        <v>252</v>
      </c>
    </row>
    <row r="844" spans="1:17" x14ac:dyDescent="0.35">
      <c r="A844" t="s">
        <v>272</v>
      </c>
      <c r="B844" t="s">
        <v>258</v>
      </c>
      <c r="C844" t="s">
        <v>256</v>
      </c>
      <c r="D844">
        <v>1.64170092024739</v>
      </c>
      <c r="E844">
        <v>2055</v>
      </c>
      <c r="F844">
        <v>15184849.6253569</v>
      </c>
      <c r="G844">
        <v>346562.760819652</v>
      </c>
      <c r="H844">
        <v>2109.4364705572698</v>
      </c>
      <c r="I844">
        <v>40.521991725585799</v>
      </c>
      <c r="J844">
        <v>11093655.8840911</v>
      </c>
      <c r="K844">
        <v>226933.78992648999</v>
      </c>
      <c r="L844">
        <v>4335352.7854992403</v>
      </c>
      <c r="M844">
        <v>74560.525205406098</v>
      </c>
      <c r="N844">
        <v>1.3891717880661501E-4</v>
      </c>
      <c r="O844">
        <v>1.1692540661249299E-4</v>
      </c>
      <c r="P844" t="s">
        <v>257</v>
      </c>
      <c r="Q844" t="s">
        <v>252</v>
      </c>
    </row>
    <row r="845" spans="1:17" x14ac:dyDescent="0.35">
      <c r="A845" t="s">
        <v>272</v>
      </c>
      <c r="B845" t="s">
        <v>258</v>
      </c>
      <c r="C845" t="s">
        <v>256</v>
      </c>
      <c r="D845">
        <v>1.79717289473674</v>
      </c>
      <c r="E845">
        <v>2060</v>
      </c>
      <c r="F845">
        <v>15508314.270128399</v>
      </c>
      <c r="G845">
        <v>354184.52645163599</v>
      </c>
      <c r="H845">
        <v>2239.7642974980899</v>
      </c>
      <c r="I845">
        <v>43.197392705351</v>
      </c>
      <c r="J845">
        <v>11284563.8615514</v>
      </c>
      <c r="K845">
        <v>230436.353835277</v>
      </c>
      <c r="L845">
        <v>4412761.3044227501</v>
      </c>
      <c r="M845">
        <v>76158.492275400102</v>
      </c>
      <c r="N845">
        <v>1.4442345302559799E-4</v>
      </c>
      <c r="O845">
        <v>1.21962958512389E-4</v>
      </c>
      <c r="P845" t="s">
        <v>257</v>
      </c>
      <c r="Q845" t="s">
        <v>252</v>
      </c>
    </row>
    <row r="846" spans="1:17" x14ac:dyDescent="0.35">
      <c r="A846" t="s">
        <v>272</v>
      </c>
      <c r="B846" t="s">
        <v>258</v>
      </c>
      <c r="C846" t="s">
        <v>256</v>
      </c>
      <c r="D846">
        <v>1.90209664848524</v>
      </c>
      <c r="E846">
        <v>2065</v>
      </c>
      <c r="F846">
        <v>15775973.0469664</v>
      </c>
      <c r="G846">
        <v>360507.26858722197</v>
      </c>
      <c r="H846">
        <v>2334.92002773589</v>
      </c>
      <c r="I846">
        <v>45.139742464621797</v>
      </c>
      <c r="J846">
        <v>11425288.6672874</v>
      </c>
      <c r="K846">
        <v>233059.62359663201</v>
      </c>
      <c r="L846">
        <v>4476266.3230816303</v>
      </c>
      <c r="M846">
        <v>77417.089131996006</v>
      </c>
      <c r="N846">
        <v>1.4800481851640101E-4</v>
      </c>
      <c r="O846">
        <v>1.25211740227924E-4</v>
      </c>
      <c r="P846" t="s">
        <v>257</v>
      </c>
      <c r="Q846" t="s">
        <v>252</v>
      </c>
    </row>
    <row r="847" spans="1:17" x14ac:dyDescent="0.35">
      <c r="A847" t="s">
        <v>272</v>
      </c>
      <c r="B847" t="s">
        <v>258</v>
      </c>
      <c r="C847" t="s">
        <v>256</v>
      </c>
      <c r="D847">
        <v>2.0539225003577899</v>
      </c>
      <c r="E847">
        <v>2070</v>
      </c>
      <c r="F847">
        <v>16113376.341682</v>
      </c>
      <c r="G847">
        <v>368408.31255512399</v>
      </c>
      <c r="H847">
        <v>2470.7942846719502</v>
      </c>
      <c r="I847">
        <v>47.950267343946997</v>
      </c>
      <c r="J847">
        <v>11554881.972118801</v>
      </c>
      <c r="K847">
        <v>235919.16655644699</v>
      </c>
      <c r="L847">
        <v>4560004.50311998</v>
      </c>
      <c r="M847">
        <v>79847.432452746099</v>
      </c>
      <c r="N847">
        <v>1.5333808584117199E-4</v>
      </c>
      <c r="O847">
        <v>1.30155226442596E-4</v>
      </c>
      <c r="P847" t="s">
        <v>257</v>
      </c>
      <c r="Q847" t="s">
        <v>252</v>
      </c>
    </row>
    <row r="848" spans="1:17" x14ac:dyDescent="0.35">
      <c r="A848" t="s">
        <v>272</v>
      </c>
      <c r="B848" t="s">
        <v>258</v>
      </c>
      <c r="C848" t="s">
        <v>256</v>
      </c>
      <c r="D848">
        <v>2.15113208653396</v>
      </c>
      <c r="E848">
        <v>2075</v>
      </c>
      <c r="F848">
        <v>16503874.5047477</v>
      </c>
      <c r="G848">
        <v>377519.341832829</v>
      </c>
      <c r="H848">
        <v>2585.6442774489101</v>
      </c>
      <c r="I848">
        <v>50.320944448681097</v>
      </c>
      <c r="J848">
        <v>11708778.1382233</v>
      </c>
      <c r="K848">
        <v>239432.89433737099</v>
      </c>
      <c r="L848">
        <v>4674509.50217498</v>
      </c>
      <c r="M848">
        <v>82176.664465062699</v>
      </c>
      <c r="N848">
        <v>1.5666892502758101E-4</v>
      </c>
      <c r="O848">
        <v>1.3329368557482801E-4</v>
      </c>
      <c r="P848" t="s">
        <v>257</v>
      </c>
      <c r="Q848" t="s">
        <v>252</v>
      </c>
    </row>
    <row r="849" spans="1:17" x14ac:dyDescent="0.35">
      <c r="A849" t="s">
        <v>272</v>
      </c>
      <c r="B849" t="s">
        <v>258</v>
      </c>
      <c r="C849" t="s">
        <v>256</v>
      </c>
      <c r="D849">
        <v>2.2802661727774698</v>
      </c>
      <c r="E849">
        <v>2080</v>
      </c>
      <c r="F849">
        <v>16862149.331439599</v>
      </c>
      <c r="G849">
        <v>385892.81122367398</v>
      </c>
      <c r="H849">
        <v>2717.65897880183</v>
      </c>
      <c r="I849">
        <v>53.083065937560299</v>
      </c>
      <c r="J849">
        <v>11752093.373891201</v>
      </c>
      <c r="K849">
        <v>241086.14785325099</v>
      </c>
      <c r="L849">
        <v>4809179.5582824396</v>
      </c>
      <c r="M849">
        <v>86355.267900495601</v>
      </c>
      <c r="N849">
        <v>1.6116919174323399E-4</v>
      </c>
      <c r="O849">
        <v>1.37559095151923E-4</v>
      </c>
      <c r="P849" t="s">
        <v>257</v>
      </c>
      <c r="Q849" t="s">
        <v>252</v>
      </c>
    </row>
    <row r="850" spans="1:17" x14ac:dyDescent="0.35">
      <c r="A850" t="s">
        <v>272</v>
      </c>
      <c r="B850" t="s">
        <v>258</v>
      </c>
      <c r="C850" t="s">
        <v>256</v>
      </c>
      <c r="D850">
        <v>2.4085830961071801</v>
      </c>
      <c r="E850">
        <v>2085</v>
      </c>
      <c r="F850">
        <v>17270198.3236821</v>
      </c>
      <c r="G850">
        <v>395409.50830959697</v>
      </c>
      <c r="H850">
        <v>2859.9673366383699</v>
      </c>
      <c r="I850">
        <v>56.053453002094301</v>
      </c>
      <c r="J850">
        <v>11850846.876767101</v>
      </c>
      <c r="K850">
        <v>242373.131679471</v>
      </c>
      <c r="L850">
        <v>4905032.5425501596</v>
      </c>
      <c r="M850">
        <v>89424.465008442901</v>
      </c>
      <c r="N850">
        <v>1.6560130248861101E-4</v>
      </c>
      <c r="O850">
        <v>1.4176050859709101E-4</v>
      </c>
      <c r="P850" t="s">
        <v>257</v>
      </c>
      <c r="Q850" t="s">
        <v>252</v>
      </c>
    </row>
    <row r="851" spans="1:17" x14ac:dyDescent="0.35">
      <c r="A851" t="s">
        <v>272</v>
      </c>
      <c r="B851" t="s">
        <v>258</v>
      </c>
      <c r="C851" t="s">
        <v>256</v>
      </c>
      <c r="D851">
        <v>2.5200464505927802</v>
      </c>
      <c r="E851">
        <v>2090</v>
      </c>
      <c r="F851">
        <v>17673023.982198</v>
      </c>
      <c r="G851">
        <v>404667.96074195701</v>
      </c>
      <c r="H851">
        <v>2992.2816417457998</v>
      </c>
      <c r="I851">
        <v>58.8141680347698</v>
      </c>
      <c r="J851">
        <v>11976103.3839773</v>
      </c>
      <c r="K851">
        <v>244334.63033425901</v>
      </c>
      <c r="L851">
        <v>5023303.4028976001</v>
      </c>
      <c r="M851">
        <v>93591.191709733204</v>
      </c>
      <c r="N851">
        <v>1.6931350541706501E-4</v>
      </c>
      <c r="O851">
        <v>1.4533932443510999E-4</v>
      </c>
      <c r="P851" t="s">
        <v>257</v>
      </c>
      <c r="Q851" t="s">
        <v>252</v>
      </c>
    </row>
    <row r="852" spans="1:17" x14ac:dyDescent="0.35">
      <c r="A852" t="s">
        <v>272</v>
      </c>
      <c r="B852" t="s">
        <v>259</v>
      </c>
      <c r="C852" t="s">
        <v>256</v>
      </c>
      <c r="D852">
        <v>0.42862795654826502</v>
      </c>
      <c r="E852">
        <v>2010</v>
      </c>
      <c r="F852">
        <v>10107058.7833612</v>
      </c>
      <c r="G852">
        <v>2320406.9761791402</v>
      </c>
      <c r="H852">
        <v>424.76107364784002</v>
      </c>
      <c r="I852">
        <v>167.586144817216</v>
      </c>
      <c r="J852">
        <v>6117843.0655956203</v>
      </c>
      <c r="K852">
        <v>1963049.58528898</v>
      </c>
      <c r="L852">
        <v>2341067.58043611</v>
      </c>
      <c r="M852">
        <v>1246287.23976274</v>
      </c>
      <c r="N852">
        <v>4.2026180192709001E-5</v>
      </c>
      <c r="O852">
        <v>7.2222737880735599E-5</v>
      </c>
      <c r="P852" t="s">
        <v>257</v>
      </c>
      <c r="Q852" t="s">
        <v>252</v>
      </c>
    </row>
    <row r="853" spans="1:17" x14ac:dyDescent="0.35">
      <c r="A853" t="s">
        <v>272</v>
      </c>
      <c r="B853" t="s">
        <v>259</v>
      </c>
      <c r="C853" t="s">
        <v>256</v>
      </c>
      <c r="D853">
        <v>0.61285996481710903</v>
      </c>
      <c r="E853">
        <v>2015</v>
      </c>
      <c r="F853">
        <v>10456743.374481</v>
      </c>
      <c r="G853">
        <v>2419419.7733625602</v>
      </c>
      <c r="H853">
        <v>630.48567112221394</v>
      </c>
      <c r="I853">
        <v>250.722925448669</v>
      </c>
      <c r="J853">
        <v>6340865.3268865198</v>
      </c>
      <c r="K853">
        <v>2047731.31136008</v>
      </c>
      <c r="L853">
        <v>2442368.6717735901</v>
      </c>
      <c r="M853">
        <v>1303306.36182296</v>
      </c>
      <c r="N853">
        <v>6.0294648968900898E-5</v>
      </c>
      <c r="O853">
        <v>1.0362936114232401E-4</v>
      </c>
      <c r="P853" t="s">
        <v>257</v>
      </c>
      <c r="Q853" t="s">
        <v>252</v>
      </c>
    </row>
    <row r="854" spans="1:17" x14ac:dyDescent="0.35">
      <c r="A854" t="s">
        <v>272</v>
      </c>
      <c r="B854" t="s">
        <v>259</v>
      </c>
      <c r="C854" t="s">
        <v>256</v>
      </c>
      <c r="D854">
        <v>0.76234411994100504</v>
      </c>
      <c r="E854">
        <v>2020</v>
      </c>
      <c r="F854">
        <v>10751488.677875301</v>
      </c>
      <c r="G854">
        <v>2502853.054056</v>
      </c>
      <c r="H854">
        <v>807.99880940334901</v>
      </c>
      <c r="I854">
        <v>323.37531932513002</v>
      </c>
      <c r="J854">
        <v>6521289.8281715699</v>
      </c>
      <c r="K854">
        <v>2118140.1046989001</v>
      </c>
      <c r="L854">
        <v>2524649.4369233199</v>
      </c>
      <c r="M854">
        <v>1349697.4213497001</v>
      </c>
      <c r="N854">
        <v>7.5152272732805105E-5</v>
      </c>
      <c r="O854">
        <v>1.2920267883928901E-4</v>
      </c>
      <c r="P854" t="s">
        <v>257</v>
      </c>
      <c r="Q854" t="s">
        <v>252</v>
      </c>
    </row>
    <row r="855" spans="1:17" x14ac:dyDescent="0.35">
      <c r="A855" t="s">
        <v>272</v>
      </c>
      <c r="B855" t="s">
        <v>259</v>
      </c>
      <c r="C855" t="s">
        <v>256</v>
      </c>
      <c r="D855">
        <v>0.91377128405771901</v>
      </c>
      <c r="E855">
        <v>2025</v>
      </c>
      <c r="F855">
        <v>11133189.278730599</v>
      </c>
      <c r="G855">
        <v>2602652.04021738</v>
      </c>
      <c r="H855">
        <v>1003.84973216844</v>
      </c>
      <c r="I855">
        <v>403.63950546371399</v>
      </c>
      <c r="J855">
        <v>6746412.5020824596</v>
      </c>
      <c r="K855">
        <v>2201555.6503373198</v>
      </c>
      <c r="L855">
        <v>2622434.89588915</v>
      </c>
      <c r="M855">
        <v>1403575.7989385701</v>
      </c>
      <c r="N855">
        <v>9.0167310286033499E-5</v>
      </c>
      <c r="O855">
        <v>1.5508777171381E-4</v>
      </c>
      <c r="P855" t="s">
        <v>257</v>
      </c>
      <c r="Q855" t="s">
        <v>252</v>
      </c>
    </row>
    <row r="856" spans="1:17" x14ac:dyDescent="0.35">
      <c r="A856" t="s">
        <v>272</v>
      </c>
      <c r="B856" t="s">
        <v>259</v>
      </c>
      <c r="C856" t="s">
        <v>256</v>
      </c>
      <c r="D856">
        <v>0.96559376426806398</v>
      </c>
      <c r="E856">
        <v>2030</v>
      </c>
      <c r="F856">
        <v>11548257.0258832</v>
      </c>
      <c r="G856">
        <v>2707319.3083573198</v>
      </c>
      <c r="H856">
        <v>1100.09646121176</v>
      </c>
      <c r="I856">
        <v>443.82688930746599</v>
      </c>
      <c r="J856">
        <v>6980867.4623012301</v>
      </c>
      <c r="K856">
        <v>2287752.3410718902</v>
      </c>
      <c r="L856">
        <v>2722294.6049459302</v>
      </c>
      <c r="M856">
        <v>1458051.99795277</v>
      </c>
      <c r="N856">
        <v>9.5260822368787494E-5</v>
      </c>
      <c r="O856">
        <v>1.63935922865619E-4</v>
      </c>
      <c r="P856" t="s">
        <v>257</v>
      </c>
      <c r="Q856" t="s">
        <v>252</v>
      </c>
    </row>
    <row r="857" spans="1:17" x14ac:dyDescent="0.35">
      <c r="A857" t="s">
        <v>272</v>
      </c>
      <c r="B857" t="s">
        <v>259</v>
      </c>
      <c r="C857" t="s">
        <v>256</v>
      </c>
      <c r="D857">
        <v>1.08500668135844</v>
      </c>
      <c r="E857">
        <v>2035</v>
      </c>
      <c r="F857">
        <v>11870454.157195</v>
      </c>
      <c r="G857">
        <v>2787897.4751925399</v>
      </c>
      <c r="H857">
        <v>1205.9554579831399</v>
      </c>
      <c r="I857">
        <v>491.53669281296402</v>
      </c>
      <c r="J857">
        <v>7368309.8816425204</v>
      </c>
      <c r="K857">
        <v>2413632.09943781</v>
      </c>
      <c r="L857">
        <v>2777197.9484580499</v>
      </c>
      <c r="M857">
        <v>1515157.90945561</v>
      </c>
      <c r="N857">
        <v>1.01593034437708E-4</v>
      </c>
      <c r="O857">
        <v>1.7631089277378E-4</v>
      </c>
      <c r="P857" t="s">
        <v>257</v>
      </c>
      <c r="Q857" t="s">
        <v>252</v>
      </c>
    </row>
    <row r="858" spans="1:17" x14ac:dyDescent="0.35">
      <c r="A858" t="s">
        <v>272</v>
      </c>
      <c r="B858" t="s">
        <v>259</v>
      </c>
      <c r="C858" t="s">
        <v>256</v>
      </c>
      <c r="D858">
        <v>1.2292198413270401</v>
      </c>
      <c r="E858">
        <v>2040</v>
      </c>
      <c r="F858">
        <v>11976841.0935943</v>
      </c>
      <c r="G858">
        <v>2815851.75987241</v>
      </c>
      <c r="H858">
        <v>1276.7881379241901</v>
      </c>
      <c r="I858">
        <v>527.66217772158802</v>
      </c>
      <c r="J858">
        <v>7800254.6721519101</v>
      </c>
      <c r="K858">
        <v>2498991.2736635399</v>
      </c>
      <c r="L858">
        <v>2731123.0081225601</v>
      </c>
      <c r="M858">
        <v>1567620.3613152199</v>
      </c>
      <c r="N858">
        <v>1.06604748943949E-4</v>
      </c>
      <c r="O858">
        <v>1.8738989929835501E-4</v>
      </c>
      <c r="P858" t="s">
        <v>257</v>
      </c>
      <c r="Q858" t="s">
        <v>252</v>
      </c>
    </row>
    <row r="859" spans="1:17" x14ac:dyDescent="0.35">
      <c r="A859" t="s">
        <v>272</v>
      </c>
      <c r="B859" t="s">
        <v>259</v>
      </c>
      <c r="C859" t="s">
        <v>256</v>
      </c>
      <c r="D859">
        <v>1.35085724597845</v>
      </c>
      <c r="E859">
        <v>2045</v>
      </c>
      <c r="F859">
        <v>12152973.5034244</v>
      </c>
      <c r="G859">
        <v>2858302.8830683902</v>
      </c>
      <c r="H859">
        <v>1346.0517326205199</v>
      </c>
      <c r="I859">
        <v>562.08999558311496</v>
      </c>
      <c r="J859">
        <v>8139973.0649264203</v>
      </c>
      <c r="K859">
        <v>2559028.75186483</v>
      </c>
      <c r="L859">
        <v>2650135.6162783098</v>
      </c>
      <c r="M859">
        <v>1643950.3210231101</v>
      </c>
      <c r="N859">
        <v>1.1075904446276E-4</v>
      </c>
      <c r="O859">
        <v>1.9665165609731E-4</v>
      </c>
      <c r="P859" t="s">
        <v>257</v>
      </c>
      <c r="Q859" t="s">
        <v>252</v>
      </c>
    </row>
    <row r="860" spans="1:17" x14ac:dyDescent="0.35">
      <c r="A860" t="s">
        <v>272</v>
      </c>
      <c r="B860" t="s">
        <v>259</v>
      </c>
      <c r="C860" t="s">
        <v>256</v>
      </c>
      <c r="D860">
        <v>1.53164784556419</v>
      </c>
      <c r="E860">
        <v>2050</v>
      </c>
      <c r="F860">
        <v>12354810.9729256</v>
      </c>
      <c r="G860">
        <v>2905268.4843108198</v>
      </c>
      <c r="H860">
        <v>1443.2053363774401</v>
      </c>
      <c r="I860">
        <v>610.38970185418998</v>
      </c>
      <c r="J860">
        <v>8521198.2952377908</v>
      </c>
      <c r="K860">
        <v>2614258.41253174</v>
      </c>
      <c r="L860">
        <v>2634029.4784519998</v>
      </c>
      <c r="M860">
        <v>1719667.78610244</v>
      </c>
      <c r="N860">
        <v>1.16813226810195E-4</v>
      </c>
      <c r="O860">
        <v>2.10097519437687E-4</v>
      </c>
      <c r="P860" t="s">
        <v>257</v>
      </c>
      <c r="Q860" t="s">
        <v>252</v>
      </c>
    </row>
    <row r="861" spans="1:17" x14ac:dyDescent="0.35">
      <c r="A861" t="s">
        <v>272</v>
      </c>
      <c r="B861" t="s">
        <v>259</v>
      </c>
      <c r="C861" t="s">
        <v>256</v>
      </c>
      <c r="D861">
        <v>1.64170092024739</v>
      </c>
      <c r="E861">
        <v>2055</v>
      </c>
      <c r="F861">
        <v>12575655.888053499</v>
      </c>
      <c r="G861">
        <v>2955756.49812304</v>
      </c>
      <c r="H861">
        <v>1508.01336446504</v>
      </c>
      <c r="I861">
        <v>641.94509781781301</v>
      </c>
      <c r="J861">
        <v>8665877.1884539798</v>
      </c>
      <c r="K861">
        <v>2654712.4855635702</v>
      </c>
      <c r="L861">
        <v>2659097.08698978</v>
      </c>
      <c r="M861">
        <v>1750816.2237148699</v>
      </c>
      <c r="N861">
        <v>1.19915285364766E-4</v>
      </c>
      <c r="O861">
        <v>2.1718470321403701E-4</v>
      </c>
      <c r="P861" t="s">
        <v>257</v>
      </c>
      <c r="Q861" t="s">
        <v>252</v>
      </c>
    </row>
    <row r="862" spans="1:17" x14ac:dyDescent="0.35">
      <c r="A862" t="s">
        <v>272</v>
      </c>
      <c r="B862" t="s">
        <v>259</v>
      </c>
      <c r="C862" t="s">
        <v>256</v>
      </c>
      <c r="D862">
        <v>1.79717289473674</v>
      </c>
      <c r="E862">
        <v>2060</v>
      </c>
      <c r="F862">
        <v>12845254.252739601</v>
      </c>
      <c r="G862">
        <v>3017244.5438404302</v>
      </c>
      <c r="H862">
        <v>1597.3535446988401</v>
      </c>
      <c r="I862">
        <v>685.60814550460702</v>
      </c>
      <c r="J862">
        <v>8816912.4144453295</v>
      </c>
      <c r="K862">
        <v>2698087.8009413802</v>
      </c>
      <c r="L862">
        <v>2700821.1764764199</v>
      </c>
      <c r="M862">
        <v>1788098.6202217301</v>
      </c>
      <c r="N862">
        <v>1.2435359497521499E-4</v>
      </c>
      <c r="O862">
        <v>2.27229889902112E-4</v>
      </c>
      <c r="P862" t="s">
        <v>257</v>
      </c>
      <c r="Q862" t="s">
        <v>252</v>
      </c>
    </row>
    <row r="863" spans="1:17" x14ac:dyDescent="0.35">
      <c r="A863" t="s">
        <v>272</v>
      </c>
      <c r="B863" t="s">
        <v>259</v>
      </c>
      <c r="C863" t="s">
        <v>256</v>
      </c>
      <c r="D863">
        <v>1.90209664848524</v>
      </c>
      <c r="E863">
        <v>2065</v>
      </c>
      <c r="F863">
        <v>13068851.9359638</v>
      </c>
      <c r="G863">
        <v>3067628.37958975</v>
      </c>
      <c r="H863">
        <v>1662.67069484587</v>
      </c>
      <c r="I863">
        <v>717.38907535464398</v>
      </c>
      <c r="J863">
        <v>8929414.6038564593</v>
      </c>
      <c r="K863">
        <v>2728933.6870275801</v>
      </c>
      <c r="L863">
        <v>2739294.1180087901</v>
      </c>
      <c r="M863">
        <v>1814389.29420483</v>
      </c>
      <c r="N863">
        <v>1.27223929308619E-4</v>
      </c>
      <c r="O863">
        <v>2.3385788191547001E-4</v>
      </c>
      <c r="P863" t="s">
        <v>257</v>
      </c>
      <c r="Q863" t="s">
        <v>252</v>
      </c>
    </row>
    <row r="864" spans="1:17" x14ac:dyDescent="0.35">
      <c r="A864" t="s">
        <v>272</v>
      </c>
      <c r="B864" t="s">
        <v>259</v>
      </c>
      <c r="C864" t="s">
        <v>256</v>
      </c>
      <c r="D864">
        <v>2.0539225003577899</v>
      </c>
      <c r="E864">
        <v>2070</v>
      </c>
      <c r="F864">
        <v>13350431.3359499</v>
      </c>
      <c r="G864">
        <v>3131353.3182872199</v>
      </c>
      <c r="H864">
        <v>1755.73143911785</v>
      </c>
      <c r="I864">
        <v>763.01311289805199</v>
      </c>
      <c r="J864">
        <v>9023705.2995197792</v>
      </c>
      <c r="K864">
        <v>2767095.83915545</v>
      </c>
      <c r="L864">
        <v>2806837.33596096</v>
      </c>
      <c r="M864">
        <v>1833014.5996117599</v>
      </c>
      <c r="N864">
        <v>1.3151121450211299E-4</v>
      </c>
      <c r="O864">
        <v>2.4366880238075599E-4</v>
      </c>
      <c r="P864" t="s">
        <v>257</v>
      </c>
      <c r="Q864" t="s">
        <v>252</v>
      </c>
    </row>
    <row r="865" spans="1:17" x14ac:dyDescent="0.35">
      <c r="A865" t="s">
        <v>272</v>
      </c>
      <c r="B865" t="s">
        <v>259</v>
      </c>
      <c r="C865" t="s">
        <v>256</v>
      </c>
      <c r="D865">
        <v>2.15113208653396</v>
      </c>
      <c r="E865">
        <v>2075</v>
      </c>
      <c r="F865">
        <v>13676141.8064969</v>
      </c>
      <c r="G865">
        <v>3205252.0400835699</v>
      </c>
      <c r="H865">
        <v>1834.85848853845</v>
      </c>
      <c r="I865">
        <v>801.106733359141</v>
      </c>
      <c r="J865">
        <v>9162276.0157335103</v>
      </c>
      <c r="K865">
        <v>2785935.0168272001</v>
      </c>
      <c r="L865">
        <v>2889003.3425422199</v>
      </c>
      <c r="M865">
        <v>1867682.8240978201</v>
      </c>
      <c r="N865">
        <v>1.3416492125482301E-4</v>
      </c>
      <c r="O865">
        <v>2.4993564416801798E-4</v>
      </c>
      <c r="P865" t="s">
        <v>257</v>
      </c>
      <c r="Q865" t="s">
        <v>252</v>
      </c>
    </row>
    <row r="866" spans="1:17" x14ac:dyDescent="0.35">
      <c r="A866" t="s">
        <v>272</v>
      </c>
      <c r="B866" t="s">
        <v>259</v>
      </c>
      <c r="C866" t="s">
        <v>256</v>
      </c>
      <c r="D866">
        <v>2.2802661727774698</v>
      </c>
      <c r="E866">
        <v>2080</v>
      </c>
      <c r="F866">
        <v>13975178.8079479</v>
      </c>
      <c r="G866">
        <v>3272863.33471533</v>
      </c>
      <c r="H866">
        <v>1925.25790922393</v>
      </c>
      <c r="I866">
        <v>845.48413551546003</v>
      </c>
      <c r="J866">
        <v>9197911.0051989798</v>
      </c>
      <c r="K866">
        <v>2795268.5165455099</v>
      </c>
      <c r="L866">
        <v>3011355.4075281899</v>
      </c>
      <c r="M866">
        <v>1884179.4186547401</v>
      </c>
      <c r="N866">
        <v>1.3776266734626699E-4</v>
      </c>
      <c r="O866">
        <v>2.5833163473322902E-4</v>
      </c>
      <c r="P866" t="s">
        <v>257</v>
      </c>
      <c r="Q866" t="s">
        <v>252</v>
      </c>
    </row>
    <row r="867" spans="1:17" x14ac:dyDescent="0.35">
      <c r="A867" t="s">
        <v>272</v>
      </c>
      <c r="B867" t="s">
        <v>259</v>
      </c>
      <c r="C867" t="s">
        <v>256</v>
      </c>
      <c r="D867">
        <v>2.4085830961071801</v>
      </c>
      <c r="E867">
        <v>2085</v>
      </c>
      <c r="F867">
        <v>14315444.8137987</v>
      </c>
      <c r="G867">
        <v>3350163.0181929399</v>
      </c>
      <c r="H867">
        <v>2022.8026860136699</v>
      </c>
      <c r="I867">
        <v>893.21810362679503</v>
      </c>
      <c r="J867">
        <v>9277114.4787937403</v>
      </c>
      <c r="K867">
        <v>2816105.5296528102</v>
      </c>
      <c r="L867">
        <v>3078930.5843726099</v>
      </c>
      <c r="M867">
        <v>1915526.42318599</v>
      </c>
      <c r="N867">
        <v>1.41302118957832E-4</v>
      </c>
      <c r="O867">
        <v>2.6661929547195398E-4</v>
      </c>
      <c r="P867" t="s">
        <v>257</v>
      </c>
      <c r="Q867" t="s">
        <v>252</v>
      </c>
    </row>
    <row r="868" spans="1:17" x14ac:dyDescent="0.35">
      <c r="A868" t="s">
        <v>272</v>
      </c>
      <c r="B868" t="s">
        <v>259</v>
      </c>
      <c r="C868" t="s">
        <v>256</v>
      </c>
      <c r="D868">
        <v>2.5200464505927802</v>
      </c>
      <c r="E868">
        <v>2090</v>
      </c>
      <c r="F868">
        <v>14649758.4568996</v>
      </c>
      <c r="G868">
        <v>3427933.4860403799</v>
      </c>
      <c r="H868">
        <v>2113.5497138122901</v>
      </c>
      <c r="I868">
        <v>937.54609596827299</v>
      </c>
      <c r="J868">
        <v>9360592.1679762006</v>
      </c>
      <c r="K868">
        <v>2859845.8463353701</v>
      </c>
      <c r="L868">
        <v>3162277.2668174198</v>
      </c>
      <c r="M868">
        <v>1954617.3277899199</v>
      </c>
      <c r="N868">
        <v>1.4427198373478099E-4</v>
      </c>
      <c r="O868">
        <v>2.7350183420601801E-4</v>
      </c>
      <c r="P868" t="s">
        <v>257</v>
      </c>
      <c r="Q868" t="s">
        <v>252</v>
      </c>
    </row>
    <row r="869" spans="1:17" x14ac:dyDescent="0.35">
      <c r="A869" t="s">
        <v>272</v>
      </c>
      <c r="B869" t="s">
        <v>260</v>
      </c>
      <c r="C869" t="s">
        <v>256</v>
      </c>
      <c r="D869">
        <v>0.42862795654826502</v>
      </c>
      <c r="E869">
        <v>2010</v>
      </c>
      <c r="F869">
        <v>11269290.459275199</v>
      </c>
      <c r="G869">
        <v>1158175.30026519</v>
      </c>
      <c r="H869">
        <v>550.51381112095601</v>
      </c>
      <c r="I869">
        <v>41.8334073441005</v>
      </c>
      <c r="J869">
        <v>7533469.26777736</v>
      </c>
      <c r="K869">
        <v>547423.38310723996</v>
      </c>
      <c r="L869">
        <v>3398343.7327841399</v>
      </c>
      <c r="M869">
        <v>189011.087414701</v>
      </c>
      <c r="N869">
        <v>4.8850796162402297E-5</v>
      </c>
      <c r="O869">
        <v>3.61200997245598E-5</v>
      </c>
      <c r="P869" t="s">
        <v>257</v>
      </c>
      <c r="Q869" t="s">
        <v>252</v>
      </c>
    </row>
    <row r="870" spans="1:17" x14ac:dyDescent="0.35">
      <c r="A870" t="s">
        <v>272</v>
      </c>
      <c r="B870" t="s">
        <v>260</v>
      </c>
      <c r="C870" t="s">
        <v>256</v>
      </c>
      <c r="D870">
        <v>0.61285996481710903</v>
      </c>
      <c r="E870">
        <v>2015</v>
      </c>
      <c r="F870">
        <v>11669164.4098858</v>
      </c>
      <c r="G870">
        <v>1206998.7379578301</v>
      </c>
      <c r="H870">
        <v>818.88767231946895</v>
      </c>
      <c r="I870">
        <v>62.320924251413999</v>
      </c>
      <c r="J870">
        <v>7820137.8255866598</v>
      </c>
      <c r="K870">
        <v>568458.81265993998</v>
      </c>
      <c r="L870">
        <v>3548784.71816287</v>
      </c>
      <c r="M870">
        <v>196890.315433679</v>
      </c>
      <c r="N870">
        <v>7.0175347913148999E-5</v>
      </c>
      <c r="O870">
        <v>5.1632965546308302E-5</v>
      </c>
      <c r="P870" t="s">
        <v>257</v>
      </c>
      <c r="Q870" t="s">
        <v>252</v>
      </c>
    </row>
    <row r="871" spans="1:17" x14ac:dyDescent="0.35">
      <c r="A871" t="s">
        <v>272</v>
      </c>
      <c r="B871" t="s">
        <v>260</v>
      </c>
      <c r="C871" t="s">
        <v>256</v>
      </c>
      <c r="D871">
        <v>0.76234411994100504</v>
      </c>
      <c r="E871">
        <v>2020</v>
      </c>
      <c r="F871">
        <v>12002602.7683722</v>
      </c>
      <c r="G871">
        <v>1251738.9635590501</v>
      </c>
      <c r="H871">
        <v>1051.11753578758</v>
      </c>
      <c r="I871">
        <v>80.256592940902195</v>
      </c>
      <c r="J871">
        <v>8053005.2249816097</v>
      </c>
      <c r="K871">
        <v>586424.70788886701</v>
      </c>
      <c r="L871">
        <v>3671018.26846859</v>
      </c>
      <c r="M871">
        <v>203328.589804433</v>
      </c>
      <c r="N871">
        <v>8.7574133383581793E-5</v>
      </c>
      <c r="O871">
        <v>6.41160779342601E-5</v>
      </c>
      <c r="P871" t="s">
        <v>257</v>
      </c>
      <c r="Q871" t="s">
        <v>252</v>
      </c>
    </row>
    <row r="872" spans="1:17" x14ac:dyDescent="0.35">
      <c r="A872" t="s">
        <v>272</v>
      </c>
      <c r="B872" t="s">
        <v>260</v>
      </c>
      <c r="C872" t="s">
        <v>256</v>
      </c>
      <c r="D872">
        <v>0.91377128405771901</v>
      </c>
      <c r="E872">
        <v>2025</v>
      </c>
      <c r="F872">
        <v>12428153.589162899</v>
      </c>
      <c r="G872">
        <v>1307687.72978501</v>
      </c>
      <c r="H872">
        <v>1307.26280149372</v>
      </c>
      <c r="I872">
        <v>100.226436138434</v>
      </c>
      <c r="J872">
        <v>8339386.9296065103</v>
      </c>
      <c r="K872">
        <v>608581.22281327297</v>
      </c>
      <c r="L872">
        <v>3814973.6976740598</v>
      </c>
      <c r="M872">
        <v>211036.99715365801</v>
      </c>
      <c r="N872">
        <v>1.0518560075035E-4</v>
      </c>
      <c r="O872">
        <v>7.6644013594065198E-5</v>
      </c>
      <c r="P872" t="s">
        <v>257</v>
      </c>
      <c r="Q872" t="s">
        <v>252</v>
      </c>
    </row>
    <row r="873" spans="1:17" x14ac:dyDescent="0.35">
      <c r="A873" t="s">
        <v>272</v>
      </c>
      <c r="B873" t="s">
        <v>260</v>
      </c>
      <c r="C873" t="s">
        <v>256</v>
      </c>
      <c r="D873">
        <v>0.96559376426806398</v>
      </c>
      <c r="E873">
        <v>2030</v>
      </c>
      <c r="F873">
        <v>12884664.020355601</v>
      </c>
      <c r="G873">
        <v>1370912.31388495</v>
      </c>
      <c r="H873">
        <v>1433.3672155684601</v>
      </c>
      <c r="I873">
        <v>110.556134950768</v>
      </c>
      <c r="J873">
        <v>8636502.5802909397</v>
      </c>
      <c r="K873">
        <v>632117.223082182</v>
      </c>
      <c r="L873">
        <v>3961328.31536326</v>
      </c>
      <c r="M873">
        <v>219018.28753543599</v>
      </c>
      <c r="N873">
        <v>1.1124599083872E-4</v>
      </c>
      <c r="O873">
        <v>8.0644205928437303E-5</v>
      </c>
      <c r="P873" t="s">
        <v>257</v>
      </c>
      <c r="Q873" t="s">
        <v>252</v>
      </c>
    </row>
    <row r="874" spans="1:17" x14ac:dyDescent="0.35">
      <c r="A874" t="s">
        <v>272</v>
      </c>
      <c r="B874" t="s">
        <v>260</v>
      </c>
      <c r="C874" t="s">
        <v>256</v>
      </c>
      <c r="D874">
        <v>1.08500668135844</v>
      </c>
      <c r="E874">
        <v>2035</v>
      </c>
      <c r="F874">
        <v>13231463.602647301</v>
      </c>
      <c r="G874">
        <v>1426888.0297402099</v>
      </c>
      <c r="H874">
        <v>1575.7255447336099</v>
      </c>
      <c r="I874">
        <v>121.766606062492</v>
      </c>
      <c r="J874">
        <v>9110948.9452528693</v>
      </c>
      <c r="K874">
        <v>670993.03582745697</v>
      </c>
      <c r="L874">
        <v>4065266.0179542601</v>
      </c>
      <c r="M874">
        <v>227089.839959401</v>
      </c>
      <c r="N874">
        <v>1.19089285362078E-4</v>
      </c>
      <c r="O874">
        <v>8.5337183804577406E-5</v>
      </c>
      <c r="P874" t="s">
        <v>257</v>
      </c>
      <c r="Q874" t="s">
        <v>252</v>
      </c>
    </row>
    <row r="875" spans="1:17" x14ac:dyDescent="0.35">
      <c r="A875" t="s">
        <v>272</v>
      </c>
      <c r="B875" t="s">
        <v>260</v>
      </c>
      <c r="C875" t="s">
        <v>256</v>
      </c>
      <c r="D875">
        <v>1.2292198413270401</v>
      </c>
      <c r="E875">
        <v>2040</v>
      </c>
      <c r="F875">
        <v>13334687.7977002</v>
      </c>
      <c r="G875">
        <v>1458005.05576646</v>
      </c>
      <c r="H875">
        <v>1675.1629345044901</v>
      </c>
      <c r="I875">
        <v>129.28738114128501</v>
      </c>
      <c r="J875">
        <v>9589591.4605250396</v>
      </c>
      <c r="K875">
        <v>709654.48529041198</v>
      </c>
      <c r="L875">
        <v>4072856.4022977399</v>
      </c>
      <c r="M875">
        <v>225886.967140033</v>
      </c>
      <c r="N875">
        <v>1.2562445854888299E-4</v>
      </c>
      <c r="O875">
        <v>8.8674165175181595E-5</v>
      </c>
      <c r="P875" t="s">
        <v>257</v>
      </c>
      <c r="Q875" t="s">
        <v>252</v>
      </c>
    </row>
    <row r="876" spans="1:17" x14ac:dyDescent="0.35">
      <c r="A876" t="s">
        <v>272</v>
      </c>
      <c r="B876" t="s">
        <v>260</v>
      </c>
      <c r="C876" t="s">
        <v>256</v>
      </c>
      <c r="D876">
        <v>1.35085724597845</v>
      </c>
      <c r="E876">
        <v>2045</v>
      </c>
      <c r="F876">
        <v>13513672.575459599</v>
      </c>
      <c r="G876">
        <v>1497603.81103321</v>
      </c>
      <c r="H876">
        <v>1771.3543764630899</v>
      </c>
      <c r="I876">
        <v>136.787351740551</v>
      </c>
      <c r="J876">
        <v>9961445.8034359906</v>
      </c>
      <c r="K876">
        <v>737556.01335525594</v>
      </c>
      <c r="L876">
        <v>4068033.1877065701</v>
      </c>
      <c r="M876">
        <v>226052.74959485</v>
      </c>
      <c r="N876">
        <v>1.31078680985642E-4</v>
      </c>
      <c r="O876">
        <v>9.1337475728096805E-5</v>
      </c>
      <c r="P876" t="s">
        <v>257</v>
      </c>
      <c r="Q876" t="s">
        <v>252</v>
      </c>
    </row>
    <row r="877" spans="1:17" x14ac:dyDescent="0.35">
      <c r="A877" t="s">
        <v>272</v>
      </c>
      <c r="B877" t="s">
        <v>260</v>
      </c>
      <c r="C877" t="s">
        <v>256</v>
      </c>
      <c r="D877">
        <v>1.53164784556419</v>
      </c>
      <c r="E877">
        <v>2050</v>
      </c>
      <c r="F877">
        <v>13720190.116813701</v>
      </c>
      <c r="G877">
        <v>1539889.3404226401</v>
      </c>
      <c r="H877">
        <v>1906.82713901444</v>
      </c>
      <c r="I877">
        <v>146.767899217196</v>
      </c>
      <c r="J877">
        <v>10371847.734938201</v>
      </c>
      <c r="K877">
        <v>763608.97283135599</v>
      </c>
      <c r="L877">
        <v>4123940.23540525</v>
      </c>
      <c r="M877">
        <v>229757.02914918499</v>
      </c>
      <c r="N877">
        <v>1.38979644070505E-4</v>
      </c>
      <c r="O877">
        <v>9.5310679387464195E-5</v>
      </c>
      <c r="P877" t="s">
        <v>257</v>
      </c>
      <c r="Q877" t="s">
        <v>252</v>
      </c>
    </row>
    <row r="878" spans="1:17" x14ac:dyDescent="0.35">
      <c r="A878" t="s">
        <v>272</v>
      </c>
      <c r="B878" t="s">
        <v>260</v>
      </c>
      <c r="C878" t="s">
        <v>256</v>
      </c>
      <c r="D878">
        <v>1.64170092024739</v>
      </c>
      <c r="E878">
        <v>2055</v>
      </c>
      <c r="F878">
        <v>13947349.9156387</v>
      </c>
      <c r="G878">
        <v>1584062.47053788</v>
      </c>
      <c r="H878">
        <v>1996.4775655446999</v>
      </c>
      <c r="I878">
        <v>153.480896738154</v>
      </c>
      <c r="J878">
        <v>10546357.849103101</v>
      </c>
      <c r="K878">
        <v>774231.82491445797</v>
      </c>
      <c r="L878">
        <v>4175947.84544469</v>
      </c>
      <c r="M878">
        <v>233965.46525995401</v>
      </c>
      <c r="N878">
        <v>1.4314386443449901E-4</v>
      </c>
      <c r="O878">
        <v>9.6890684296079696E-5</v>
      </c>
      <c r="P878" t="s">
        <v>257</v>
      </c>
      <c r="Q878" t="s">
        <v>252</v>
      </c>
    </row>
    <row r="879" spans="1:17" x14ac:dyDescent="0.35">
      <c r="A879" t="s">
        <v>272</v>
      </c>
      <c r="B879" t="s">
        <v>260</v>
      </c>
      <c r="C879" t="s">
        <v>256</v>
      </c>
      <c r="D879">
        <v>1.79717289473674</v>
      </c>
      <c r="E879">
        <v>2060</v>
      </c>
      <c r="F879">
        <v>14228145.0866342</v>
      </c>
      <c r="G879">
        <v>1634353.7099458601</v>
      </c>
      <c r="H879">
        <v>2120.6455554013201</v>
      </c>
      <c r="I879">
        <v>162.31613480212701</v>
      </c>
      <c r="J879">
        <v>10733590.156134499</v>
      </c>
      <c r="K879">
        <v>781410.059252223</v>
      </c>
      <c r="L879">
        <v>4246976.1403194396</v>
      </c>
      <c r="M879">
        <v>241943.65637871501</v>
      </c>
      <c r="N879">
        <v>1.4904582027304699E-4</v>
      </c>
      <c r="O879">
        <v>9.9315181171830502E-5</v>
      </c>
      <c r="P879" t="s">
        <v>257</v>
      </c>
      <c r="Q879" t="s">
        <v>252</v>
      </c>
    </row>
    <row r="880" spans="1:17" x14ac:dyDescent="0.35">
      <c r="A880" t="s">
        <v>272</v>
      </c>
      <c r="B880" t="s">
        <v>260</v>
      </c>
      <c r="C880" t="s">
        <v>256</v>
      </c>
      <c r="D880">
        <v>1.90209664848524</v>
      </c>
      <c r="E880">
        <v>2065</v>
      </c>
      <c r="F880">
        <v>14457696.2993876</v>
      </c>
      <c r="G880">
        <v>1678784.0161659999</v>
      </c>
      <c r="H880">
        <v>2210.98925949664</v>
      </c>
      <c r="I880">
        <v>169.070510703872</v>
      </c>
      <c r="J880">
        <v>10872508.045428</v>
      </c>
      <c r="K880">
        <v>785840.24545608496</v>
      </c>
      <c r="L880">
        <v>4306915.4101188304</v>
      </c>
      <c r="M880">
        <v>246768.00209478699</v>
      </c>
      <c r="N880">
        <v>1.5292818535621701E-4</v>
      </c>
      <c r="O880">
        <v>1.00710102714699E-4</v>
      </c>
      <c r="P880" t="s">
        <v>257</v>
      </c>
      <c r="Q880" t="s">
        <v>252</v>
      </c>
    </row>
    <row r="881" spans="1:17" x14ac:dyDescent="0.35">
      <c r="A881" t="s">
        <v>272</v>
      </c>
      <c r="B881" t="s">
        <v>260</v>
      </c>
      <c r="C881" t="s">
        <v>256</v>
      </c>
      <c r="D881">
        <v>2.0539225003577899</v>
      </c>
      <c r="E881">
        <v>2070</v>
      </c>
      <c r="F881">
        <v>14751127.57144</v>
      </c>
      <c r="G881">
        <v>1730657.0827971799</v>
      </c>
      <c r="H881">
        <v>2340.8322815210199</v>
      </c>
      <c r="I881">
        <v>177.912270494876</v>
      </c>
      <c r="J881">
        <v>11005844.041257899</v>
      </c>
      <c r="K881">
        <v>784957.09741730499</v>
      </c>
      <c r="L881">
        <v>4383623.2035217602</v>
      </c>
      <c r="M881">
        <v>256228.73205096301</v>
      </c>
      <c r="N881">
        <v>1.5868836264782701E-4</v>
      </c>
      <c r="O881">
        <v>1.0280041740408E-4</v>
      </c>
      <c r="P881" t="s">
        <v>257</v>
      </c>
      <c r="Q881" t="s">
        <v>252</v>
      </c>
    </row>
    <row r="882" spans="1:17" x14ac:dyDescent="0.35">
      <c r="A882" t="s">
        <v>272</v>
      </c>
      <c r="B882" t="s">
        <v>260</v>
      </c>
      <c r="C882" t="s">
        <v>256</v>
      </c>
      <c r="D882">
        <v>2.15113208653396</v>
      </c>
      <c r="E882">
        <v>2075</v>
      </c>
      <c r="F882">
        <v>15093220.377684301</v>
      </c>
      <c r="G882">
        <v>1788173.46889623</v>
      </c>
      <c r="H882">
        <v>2450.5497888486502</v>
      </c>
      <c r="I882">
        <v>185.41543304894199</v>
      </c>
      <c r="J882">
        <v>11161206.7820931</v>
      </c>
      <c r="K882">
        <v>787004.25046765106</v>
      </c>
      <c r="L882">
        <v>4491768.8586976603</v>
      </c>
      <c r="M882">
        <v>264917.30794238701</v>
      </c>
      <c r="N882">
        <v>1.62360962573094E-4</v>
      </c>
      <c r="O882">
        <v>1.0368984680406401E-4</v>
      </c>
      <c r="P882" t="s">
        <v>257</v>
      </c>
      <c r="Q882" t="s">
        <v>252</v>
      </c>
    </row>
    <row r="883" spans="1:17" x14ac:dyDescent="0.35">
      <c r="A883" t="s">
        <v>272</v>
      </c>
      <c r="B883" t="s">
        <v>260</v>
      </c>
      <c r="C883" t="s">
        <v>256</v>
      </c>
      <c r="D883">
        <v>2.2802661727774698</v>
      </c>
      <c r="E883">
        <v>2080</v>
      </c>
      <c r="F883">
        <v>15405919.2813504</v>
      </c>
      <c r="G883">
        <v>1842122.8613127901</v>
      </c>
      <c r="H883">
        <v>2577.2309776226198</v>
      </c>
      <c r="I883">
        <v>193.511067116775</v>
      </c>
      <c r="J883">
        <v>11209887.310632801</v>
      </c>
      <c r="K883">
        <v>783292.21111170202</v>
      </c>
      <c r="L883">
        <v>4619318.2705747001</v>
      </c>
      <c r="M883">
        <v>276216.555608236</v>
      </c>
      <c r="N883">
        <v>1.67288360438346E-4</v>
      </c>
      <c r="O883">
        <v>1.0504786145418601E-4</v>
      </c>
      <c r="P883" t="s">
        <v>257</v>
      </c>
      <c r="Q883" t="s">
        <v>252</v>
      </c>
    </row>
    <row r="884" spans="1:17" x14ac:dyDescent="0.35">
      <c r="A884" t="s">
        <v>272</v>
      </c>
      <c r="B884" t="s">
        <v>260</v>
      </c>
      <c r="C884" t="s">
        <v>256</v>
      </c>
      <c r="D884">
        <v>2.4085830961071801</v>
      </c>
      <c r="E884">
        <v>2085</v>
      </c>
      <c r="F884">
        <v>15764251.617603499</v>
      </c>
      <c r="G884">
        <v>1901356.21438815</v>
      </c>
      <c r="H884">
        <v>2713.7911139511998</v>
      </c>
      <c r="I884">
        <v>202.229675689267</v>
      </c>
      <c r="J884">
        <v>11319841.329201</v>
      </c>
      <c r="K884">
        <v>773378.67924553005</v>
      </c>
      <c r="L884">
        <v>4711999.2453499697</v>
      </c>
      <c r="M884">
        <v>282457.76220862498</v>
      </c>
      <c r="N884">
        <v>1.7214842669225001E-4</v>
      </c>
      <c r="O884">
        <v>1.06360751425184E-4</v>
      </c>
      <c r="P884" t="s">
        <v>257</v>
      </c>
      <c r="Q884" t="s">
        <v>252</v>
      </c>
    </row>
    <row r="885" spans="1:17" x14ac:dyDescent="0.35">
      <c r="A885" t="s">
        <v>272</v>
      </c>
      <c r="B885" t="s">
        <v>260</v>
      </c>
      <c r="C885" t="s">
        <v>256</v>
      </c>
      <c r="D885">
        <v>2.5200464505927802</v>
      </c>
      <c r="E885">
        <v>2090</v>
      </c>
      <c r="F885">
        <v>16129108.168791801</v>
      </c>
      <c r="G885">
        <v>1948583.7741481401</v>
      </c>
      <c r="H885">
        <v>2841.3553439380998</v>
      </c>
      <c r="I885">
        <v>209.740465842465</v>
      </c>
      <c r="J885">
        <v>11454917.513839601</v>
      </c>
      <c r="K885">
        <v>765520.50047195796</v>
      </c>
      <c r="L885">
        <v>4826351.8854522798</v>
      </c>
      <c r="M885">
        <v>290542.70915506099</v>
      </c>
      <c r="N885">
        <v>1.7616320221819999E-4</v>
      </c>
      <c r="O885">
        <v>1.07637387021842E-4</v>
      </c>
      <c r="P885" t="s">
        <v>257</v>
      </c>
      <c r="Q885" t="s">
        <v>252</v>
      </c>
    </row>
    <row r="886" spans="1:17" x14ac:dyDescent="0.35">
      <c r="A886" t="s">
        <v>272</v>
      </c>
      <c r="B886" t="s">
        <v>261</v>
      </c>
      <c r="C886" t="s">
        <v>256</v>
      </c>
      <c r="D886">
        <v>0.42862795654826502</v>
      </c>
      <c r="E886">
        <v>2010</v>
      </c>
      <c r="F886">
        <v>12153576.358376499</v>
      </c>
      <c r="G886">
        <v>273889.40116385598</v>
      </c>
      <c r="H886">
        <v>579.53174701453599</v>
      </c>
      <c r="I886">
        <v>12.8154714505205</v>
      </c>
      <c r="J886">
        <v>7902669.5093742302</v>
      </c>
      <c r="K886">
        <v>178223.14151036501</v>
      </c>
      <c r="L886">
        <v>3507527.2580244401</v>
      </c>
      <c r="M886">
        <v>79827.562174403196</v>
      </c>
      <c r="N886">
        <v>4.7684050350752199E-5</v>
      </c>
      <c r="O886">
        <v>4.6790680457377698E-5</v>
      </c>
      <c r="P886" t="s">
        <v>257</v>
      </c>
      <c r="Q886" t="s">
        <v>252</v>
      </c>
    </row>
    <row r="887" spans="1:17" x14ac:dyDescent="0.35">
      <c r="A887" t="s">
        <v>272</v>
      </c>
      <c r="B887" t="s">
        <v>261</v>
      </c>
      <c r="C887" t="s">
        <v>256</v>
      </c>
      <c r="D887">
        <v>0.61285996481710903</v>
      </c>
      <c r="E887">
        <v>2015</v>
      </c>
      <c r="F887">
        <v>12591811.9370999</v>
      </c>
      <c r="G887">
        <v>284351.21074373001</v>
      </c>
      <c r="H887">
        <v>862.12392496498103</v>
      </c>
      <c r="I887">
        <v>19.084671605901601</v>
      </c>
      <c r="J887">
        <v>8203369.22472551</v>
      </c>
      <c r="K887">
        <v>185227.41352109099</v>
      </c>
      <c r="L887">
        <v>3662269.7368967398</v>
      </c>
      <c r="M887">
        <v>83405.296699806902</v>
      </c>
      <c r="N887">
        <v>6.8467026768789707E-5</v>
      </c>
      <c r="O887">
        <v>6.7116547722743895E-5</v>
      </c>
      <c r="P887" t="s">
        <v>257</v>
      </c>
      <c r="Q887" t="s">
        <v>252</v>
      </c>
    </row>
    <row r="888" spans="1:17" x14ac:dyDescent="0.35">
      <c r="A888" t="s">
        <v>272</v>
      </c>
      <c r="B888" t="s">
        <v>261</v>
      </c>
      <c r="C888" t="s">
        <v>256</v>
      </c>
      <c r="D888">
        <v>0.76234411994100504</v>
      </c>
      <c r="E888">
        <v>2020</v>
      </c>
      <c r="F888">
        <v>12961121.975976501</v>
      </c>
      <c r="G888">
        <v>293219.75595475902</v>
      </c>
      <c r="H888">
        <v>1106.84406648957</v>
      </c>
      <c r="I888">
        <v>24.530062238905298</v>
      </c>
      <c r="J888">
        <v>8448397.4060213193</v>
      </c>
      <c r="K888">
        <v>191032.526849149</v>
      </c>
      <c r="L888">
        <v>3787996.1577702099</v>
      </c>
      <c r="M888">
        <v>86350.700502810505</v>
      </c>
      <c r="N888">
        <v>8.5397241731164405E-5</v>
      </c>
      <c r="O888">
        <v>8.3657604035009499E-5</v>
      </c>
      <c r="P888" t="s">
        <v>257</v>
      </c>
      <c r="Q888" t="s">
        <v>252</v>
      </c>
    </row>
    <row r="889" spans="1:17" x14ac:dyDescent="0.35">
      <c r="A889" t="s">
        <v>272</v>
      </c>
      <c r="B889" t="s">
        <v>261</v>
      </c>
      <c r="C889" t="s">
        <v>256</v>
      </c>
      <c r="D889">
        <v>0.91377128405771901</v>
      </c>
      <c r="E889">
        <v>2025</v>
      </c>
      <c r="F889">
        <v>13431641.515352501</v>
      </c>
      <c r="G889">
        <v>304199.80359545402</v>
      </c>
      <c r="H889">
        <v>1376.95365753893</v>
      </c>
      <c r="I889">
        <v>30.535580093223501</v>
      </c>
      <c r="J889">
        <v>8749934.4529921003</v>
      </c>
      <c r="K889">
        <v>198033.699427685</v>
      </c>
      <c r="L889">
        <v>3936239.9976035599</v>
      </c>
      <c r="M889">
        <v>89770.697224159405</v>
      </c>
      <c r="N889">
        <v>1.02515664668764E-4</v>
      </c>
      <c r="O889">
        <v>1.00380012519113E-4</v>
      </c>
      <c r="P889" t="s">
        <v>257</v>
      </c>
      <c r="Q889" t="s">
        <v>252</v>
      </c>
    </row>
    <row r="890" spans="1:17" x14ac:dyDescent="0.35">
      <c r="A890" t="s">
        <v>272</v>
      </c>
      <c r="B890" t="s">
        <v>261</v>
      </c>
      <c r="C890" t="s">
        <v>256</v>
      </c>
      <c r="D890">
        <v>0.96559376426806398</v>
      </c>
      <c r="E890">
        <v>2030</v>
      </c>
      <c r="F890">
        <v>13939644.6452145</v>
      </c>
      <c r="G890">
        <v>315931.68902602402</v>
      </c>
      <c r="H890">
        <v>1510.4139868191101</v>
      </c>
      <c r="I890">
        <v>33.509363700115699</v>
      </c>
      <c r="J890">
        <v>9063346.8973901793</v>
      </c>
      <c r="K890">
        <v>205272.90598294401</v>
      </c>
      <c r="L890">
        <v>4087113.0510835298</v>
      </c>
      <c r="M890">
        <v>93233.551815168394</v>
      </c>
      <c r="N890">
        <v>1.08353837221929E-4</v>
      </c>
      <c r="O890">
        <v>1.0606521872946899E-4</v>
      </c>
      <c r="P890" t="s">
        <v>257</v>
      </c>
      <c r="Q890" t="s">
        <v>252</v>
      </c>
    </row>
    <row r="891" spans="1:17" x14ac:dyDescent="0.35">
      <c r="A891" t="s">
        <v>272</v>
      </c>
      <c r="B891" t="s">
        <v>261</v>
      </c>
      <c r="C891" t="s">
        <v>256</v>
      </c>
      <c r="D891">
        <v>1.08500668135844</v>
      </c>
      <c r="E891">
        <v>2035</v>
      </c>
      <c r="F891">
        <v>14333333.246615199</v>
      </c>
      <c r="G891">
        <v>325018.38577228301</v>
      </c>
      <c r="H891">
        <v>1660.6026341838899</v>
      </c>
      <c r="I891">
        <v>36.889516612208503</v>
      </c>
      <c r="J891">
        <v>9564833.7777503002</v>
      </c>
      <c r="K891">
        <v>217108.20333002901</v>
      </c>
      <c r="L891">
        <v>4196583.8568928503</v>
      </c>
      <c r="M891">
        <v>95772.001020816606</v>
      </c>
      <c r="N891">
        <v>1.158559984347E-4</v>
      </c>
      <c r="O891">
        <v>1.13499784095458E-4</v>
      </c>
      <c r="P891" t="s">
        <v>257</v>
      </c>
      <c r="Q891" t="s">
        <v>252</v>
      </c>
    </row>
    <row r="892" spans="1:17" x14ac:dyDescent="0.35">
      <c r="A892" t="s">
        <v>272</v>
      </c>
      <c r="B892" t="s">
        <v>261</v>
      </c>
      <c r="C892" t="s">
        <v>256</v>
      </c>
      <c r="D892">
        <v>1.2292198413270401</v>
      </c>
      <c r="E892">
        <v>2040</v>
      </c>
      <c r="F892">
        <v>14464611.0100121</v>
      </c>
      <c r="G892">
        <v>328081.84345462901</v>
      </c>
      <c r="H892">
        <v>1765.1713921375101</v>
      </c>
      <c r="I892">
        <v>39.278923508269997</v>
      </c>
      <c r="J892">
        <v>10070377.873198099</v>
      </c>
      <c r="K892">
        <v>228868.07261732401</v>
      </c>
      <c r="L892">
        <v>4202665.7546864096</v>
      </c>
      <c r="M892">
        <v>96077.614751367902</v>
      </c>
      <c r="N892">
        <v>1.2203379620203401E-4</v>
      </c>
      <c r="O892">
        <v>1.19722941978964E-4</v>
      </c>
      <c r="P892" t="s">
        <v>257</v>
      </c>
      <c r="Q892" t="s">
        <v>252</v>
      </c>
    </row>
    <row r="893" spans="1:17" x14ac:dyDescent="0.35">
      <c r="A893" t="s">
        <v>272</v>
      </c>
      <c r="B893" t="s">
        <v>261</v>
      </c>
      <c r="C893" t="s">
        <v>256</v>
      </c>
      <c r="D893">
        <v>1.35085724597845</v>
      </c>
      <c r="E893">
        <v>2045</v>
      </c>
      <c r="F893">
        <v>14678344.179676499</v>
      </c>
      <c r="G893">
        <v>332932.20681623899</v>
      </c>
      <c r="H893">
        <v>1866.5581515850499</v>
      </c>
      <c r="I893">
        <v>41.583576618589703</v>
      </c>
      <c r="J893">
        <v>10460373.370251</v>
      </c>
      <c r="K893">
        <v>238628.44654029</v>
      </c>
      <c r="L893">
        <v>4198560.4539686097</v>
      </c>
      <c r="M893">
        <v>95525.483332810603</v>
      </c>
      <c r="N893">
        <v>1.27164081229916E-4</v>
      </c>
      <c r="O893">
        <v>1.2490103320506201E-4</v>
      </c>
      <c r="P893" t="s">
        <v>257</v>
      </c>
      <c r="Q893" t="s">
        <v>252</v>
      </c>
    </row>
    <row r="894" spans="1:17" x14ac:dyDescent="0.35">
      <c r="A894" t="s">
        <v>272</v>
      </c>
      <c r="B894" t="s">
        <v>261</v>
      </c>
      <c r="C894" t="s">
        <v>256</v>
      </c>
      <c r="D894">
        <v>1.53164784556419</v>
      </c>
      <c r="E894">
        <v>2050</v>
      </c>
      <c r="F894">
        <v>14921704.940868899</v>
      </c>
      <c r="G894">
        <v>338374.51636749599</v>
      </c>
      <c r="H894">
        <v>2008.7833233005899</v>
      </c>
      <c r="I894">
        <v>44.811714931041202</v>
      </c>
      <c r="J894">
        <v>10886876.629747299</v>
      </c>
      <c r="K894">
        <v>248580.078022242</v>
      </c>
      <c r="L894">
        <v>4256687.3631939497</v>
      </c>
      <c r="M894">
        <v>97009.901360479693</v>
      </c>
      <c r="N894">
        <v>1.34621568464255E-4</v>
      </c>
      <c r="O894">
        <v>1.3243229842513601E-4</v>
      </c>
      <c r="P894" t="s">
        <v>257</v>
      </c>
      <c r="Q894" t="s">
        <v>252</v>
      </c>
    </row>
    <row r="895" spans="1:17" x14ac:dyDescent="0.35">
      <c r="A895" t="s">
        <v>272</v>
      </c>
      <c r="B895" t="s">
        <v>261</v>
      </c>
      <c r="C895" t="s">
        <v>256</v>
      </c>
      <c r="D895">
        <v>1.64170092024739</v>
      </c>
      <c r="E895">
        <v>2055</v>
      </c>
      <c r="F895">
        <v>15187150.655380201</v>
      </c>
      <c r="G895">
        <v>344261.73079639801</v>
      </c>
      <c r="H895">
        <v>2103.0200843592102</v>
      </c>
      <c r="I895">
        <v>46.938377923641198</v>
      </c>
      <c r="J895">
        <v>11067966.377919201</v>
      </c>
      <c r="K895">
        <v>252623.29609831699</v>
      </c>
      <c r="L895">
        <v>4311534.6015788699</v>
      </c>
      <c r="M895">
        <v>98378.709125776193</v>
      </c>
      <c r="N895">
        <v>1.38473643416068E-4</v>
      </c>
      <c r="O895">
        <v>1.3634503554913401E-4</v>
      </c>
      <c r="P895" t="s">
        <v>257</v>
      </c>
      <c r="Q895" t="s">
        <v>252</v>
      </c>
    </row>
    <row r="896" spans="1:17" x14ac:dyDescent="0.35">
      <c r="A896" t="s">
        <v>272</v>
      </c>
      <c r="B896" t="s">
        <v>261</v>
      </c>
      <c r="C896" t="s">
        <v>256</v>
      </c>
      <c r="D896">
        <v>1.79717289473674</v>
      </c>
      <c r="E896">
        <v>2060</v>
      </c>
      <c r="F896">
        <v>15511051.6282399</v>
      </c>
      <c r="G896">
        <v>351447.168340148</v>
      </c>
      <c r="H896">
        <v>2233.08481731967</v>
      </c>
      <c r="I896">
        <v>49.8768728837724</v>
      </c>
      <c r="J896">
        <v>11257488.918599</v>
      </c>
      <c r="K896">
        <v>257511.29678766101</v>
      </c>
      <c r="L896">
        <v>4388518.0298014497</v>
      </c>
      <c r="M896">
        <v>100401.766896703</v>
      </c>
      <c r="N896">
        <v>1.43967338310837E-4</v>
      </c>
      <c r="O896">
        <v>1.4191855099967399E-4</v>
      </c>
      <c r="P896" t="s">
        <v>257</v>
      </c>
      <c r="Q896" t="s">
        <v>252</v>
      </c>
    </row>
    <row r="897" spans="1:17" x14ac:dyDescent="0.35">
      <c r="A897" t="s">
        <v>272</v>
      </c>
      <c r="B897" t="s">
        <v>261</v>
      </c>
      <c r="C897" t="s">
        <v>256</v>
      </c>
      <c r="D897">
        <v>1.90209664848524</v>
      </c>
      <c r="E897">
        <v>2065</v>
      </c>
      <c r="F897">
        <v>15779120.012081301</v>
      </c>
      <c r="G897">
        <v>357360.30347224901</v>
      </c>
      <c r="H897">
        <v>2328.0447878555201</v>
      </c>
      <c r="I897">
        <v>52.014982344991701</v>
      </c>
      <c r="J897">
        <v>11397509.358422801</v>
      </c>
      <c r="K897">
        <v>260838.93246122199</v>
      </c>
      <c r="L897">
        <v>4451563.5862187697</v>
      </c>
      <c r="M897">
        <v>102119.82599485099</v>
      </c>
      <c r="N897">
        <v>1.4753958307390101E-4</v>
      </c>
      <c r="O897">
        <v>1.45553330461146E-4</v>
      </c>
      <c r="P897" t="s">
        <v>257</v>
      </c>
      <c r="Q897" t="s">
        <v>252</v>
      </c>
    </row>
    <row r="898" spans="1:17" x14ac:dyDescent="0.35">
      <c r="A898" t="s">
        <v>272</v>
      </c>
      <c r="B898" t="s">
        <v>261</v>
      </c>
      <c r="C898" t="s">
        <v>256</v>
      </c>
      <c r="D898">
        <v>2.0539225003577899</v>
      </c>
      <c r="E898">
        <v>2070</v>
      </c>
      <c r="F898">
        <v>16116931.328388801</v>
      </c>
      <c r="G898">
        <v>364853.32584832801</v>
      </c>
      <c r="H898">
        <v>2463.66403824296</v>
      </c>
      <c r="I898">
        <v>55.080513772936897</v>
      </c>
      <c r="J898">
        <v>11526767.2451063</v>
      </c>
      <c r="K898">
        <v>264033.89356898301</v>
      </c>
      <c r="L898">
        <v>4536048.8450872097</v>
      </c>
      <c r="M898">
        <v>103803.09048550999</v>
      </c>
      <c r="N898">
        <v>1.5286185614648599E-4</v>
      </c>
      <c r="O898">
        <v>1.5096618249228801E-4</v>
      </c>
      <c r="P898" t="s">
        <v>257</v>
      </c>
      <c r="Q898" t="s">
        <v>252</v>
      </c>
    </row>
    <row r="899" spans="1:17" x14ac:dyDescent="0.35">
      <c r="A899" t="s">
        <v>272</v>
      </c>
      <c r="B899" t="s">
        <v>261</v>
      </c>
      <c r="C899" t="s">
        <v>256</v>
      </c>
      <c r="D899">
        <v>2.15113208653396</v>
      </c>
      <c r="E899">
        <v>2075</v>
      </c>
      <c r="F899">
        <v>16507844.6404231</v>
      </c>
      <c r="G899">
        <v>373549.206157365</v>
      </c>
      <c r="H899">
        <v>2578.30081979124</v>
      </c>
      <c r="I899">
        <v>57.664402106352902</v>
      </c>
      <c r="J899">
        <v>11680604.996926799</v>
      </c>
      <c r="K899">
        <v>267606.03563392803</v>
      </c>
      <c r="L899">
        <v>4650375.3589598397</v>
      </c>
      <c r="M899">
        <v>106310.80768020599</v>
      </c>
      <c r="N899">
        <v>1.5618639961498601E-4</v>
      </c>
      <c r="O899">
        <v>1.5436895904434201E-4</v>
      </c>
      <c r="P899" t="s">
        <v>257</v>
      </c>
      <c r="Q899" t="s">
        <v>252</v>
      </c>
    </row>
    <row r="900" spans="1:17" x14ac:dyDescent="0.35">
      <c r="A900" t="s">
        <v>272</v>
      </c>
      <c r="B900" t="s">
        <v>261</v>
      </c>
      <c r="C900" t="s">
        <v>256</v>
      </c>
      <c r="D900">
        <v>2.2802661727774698</v>
      </c>
      <c r="E900">
        <v>2080</v>
      </c>
      <c r="F900">
        <v>16866527.678203501</v>
      </c>
      <c r="G900">
        <v>381514.46445978398</v>
      </c>
      <c r="H900">
        <v>2710.0970738893402</v>
      </c>
      <c r="I900">
        <v>60.644970850045702</v>
      </c>
      <c r="J900">
        <v>11723436.9671723</v>
      </c>
      <c r="K900">
        <v>269742.55457215197</v>
      </c>
      <c r="L900">
        <v>4786120.5219269302</v>
      </c>
      <c r="M900">
        <v>109414.30425600499</v>
      </c>
      <c r="N900">
        <v>1.6067901619084201E-4</v>
      </c>
      <c r="O900">
        <v>1.58958510094545E-4</v>
      </c>
      <c r="P900" t="s">
        <v>257</v>
      </c>
      <c r="Q900" t="s">
        <v>252</v>
      </c>
    </row>
    <row r="901" spans="1:17" x14ac:dyDescent="0.35">
      <c r="A901" t="s">
        <v>272</v>
      </c>
      <c r="B901" t="s">
        <v>261</v>
      </c>
      <c r="C901" t="s">
        <v>256</v>
      </c>
      <c r="D901">
        <v>2.4085830961071801</v>
      </c>
      <c r="E901">
        <v>2085</v>
      </c>
      <c r="F901">
        <v>17275001.557634301</v>
      </c>
      <c r="G901">
        <v>390606.27435734298</v>
      </c>
      <c r="H901">
        <v>2852.1645168466398</v>
      </c>
      <c r="I901">
        <v>63.856272793833803</v>
      </c>
      <c r="J901">
        <v>11821674.6355855</v>
      </c>
      <c r="K901">
        <v>271545.37286104402</v>
      </c>
      <c r="L901">
        <v>4882438.8336426998</v>
      </c>
      <c r="M901">
        <v>112018.173915897</v>
      </c>
      <c r="N901">
        <v>1.6510357508976199E-4</v>
      </c>
      <c r="O901">
        <v>1.63479895193428E-4</v>
      </c>
      <c r="P901" t="s">
        <v>257</v>
      </c>
      <c r="Q901" t="s">
        <v>252</v>
      </c>
    </row>
    <row r="902" spans="1:17" x14ac:dyDescent="0.35">
      <c r="A902" t="s">
        <v>272</v>
      </c>
      <c r="B902" t="s">
        <v>261</v>
      </c>
      <c r="C902" t="s">
        <v>256</v>
      </c>
      <c r="D902">
        <v>2.5200464505927802</v>
      </c>
      <c r="E902">
        <v>2090</v>
      </c>
      <c r="F902">
        <v>17678002.5651314</v>
      </c>
      <c r="G902">
        <v>399689.377808613</v>
      </c>
      <c r="H902">
        <v>2984.2558806225302</v>
      </c>
      <c r="I902">
        <v>66.839929158041002</v>
      </c>
      <c r="J902">
        <v>11946381.1424411</v>
      </c>
      <c r="K902">
        <v>274056.87187044299</v>
      </c>
      <c r="L902">
        <v>5002188.5795272402</v>
      </c>
      <c r="M902">
        <v>114706.015080097</v>
      </c>
      <c r="N902">
        <v>1.68811825296867E-4</v>
      </c>
      <c r="O902">
        <v>1.6722968602394701E-4</v>
      </c>
      <c r="P902" t="s">
        <v>257</v>
      </c>
      <c r="Q902" t="s">
        <v>252</v>
      </c>
    </row>
    <row r="903" spans="1:17" x14ac:dyDescent="0.35">
      <c r="A903" t="s">
        <v>272</v>
      </c>
      <c r="B903" t="s">
        <v>262</v>
      </c>
      <c r="C903" t="s">
        <v>256</v>
      </c>
      <c r="D903">
        <v>0.42862795654826502</v>
      </c>
      <c r="E903">
        <v>2010</v>
      </c>
      <c r="F903">
        <v>12202429.4659623</v>
      </c>
      <c r="G903">
        <v>225036.29357804099</v>
      </c>
      <c r="H903">
        <v>582.03897272200504</v>
      </c>
      <c r="I903">
        <v>10.308245743051801</v>
      </c>
      <c r="J903">
        <v>7935670.0533897402</v>
      </c>
      <c r="K903">
        <v>145222.59749486099</v>
      </c>
      <c r="L903">
        <v>3525721.14411083</v>
      </c>
      <c r="M903">
        <v>61633.6760880152</v>
      </c>
      <c r="N903">
        <v>4.7698613980564703E-5</v>
      </c>
      <c r="O903">
        <v>4.5807036630191397E-5</v>
      </c>
      <c r="P903" t="s">
        <v>257</v>
      </c>
      <c r="Q903" t="s">
        <v>252</v>
      </c>
    </row>
    <row r="904" spans="1:17" x14ac:dyDescent="0.35">
      <c r="A904" t="s">
        <v>272</v>
      </c>
      <c r="B904" t="s">
        <v>262</v>
      </c>
      <c r="C904" t="s">
        <v>256</v>
      </c>
      <c r="D904">
        <v>0.61285996481710903</v>
      </c>
      <c r="E904">
        <v>2015</v>
      </c>
      <c r="F904">
        <v>12642109.479914101</v>
      </c>
      <c r="G904">
        <v>234053.66792946699</v>
      </c>
      <c r="H904">
        <v>865.84627417702097</v>
      </c>
      <c r="I904">
        <v>15.362322393861501</v>
      </c>
      <c r="J904">
        <v>8237513.6737104803</v>
      </c>
      <c r="K904">
        <v>151082.964536124</v>
      </c>
      <c r="L904">
        <v>3681378.1611211398</v>
      </c>
      <c r="M904">
        <v>64296.872475411401</v>
      </c>
      <c r="N904">
        <v>6.8489066286974093E-5</v>
      </c>
      <c r="O904">
        <v>6.5635896799921302E-5</v>
      </c>
      <c r="P904" t="s">
        <v>257</v>
      </c>
      <c r="Q904" t="s">
        <v>252</v>
      </c>
    </row>
    <row r="905" spans="1:17" x14ac:dyDescent="0.35">
      <c r="A905" t="s">
        <v>272</v>
      </c>
      <c r="B905" t="s">
        <v>262</v>
      </c>
      <c r="C905" t="s">
        <v>256</v>
      </c>
      <c r="D905">
        <v>0.76234411994100504</v>
      </c>
      <c r="E905">
        <v>2020</v>
      </c>
      <c r="F905">
        <v>13012482.1621625</v>
      </c>
      <c r="G905">
        <v>241859.569768769</v>
      </c>
      <c r="H905">
        <v>1111.61192119356</v>
      </c>
      <c r="I905">
        <v>19.762207534919298</v>
      </c>
      <c r="J905">
        <v>8483435.1506083999</v>
      </c>
      <c r="K905">
        <v>155994.78226206999</v>
      </c>
      <c r="L905">
        <v>3807869.4183702501</v>
      </c>
      <c r="M905">
        <v>66477.4399027646</v>
      </c>
      <c r="N905">
        <v>8.5426585592246804E-5</v>
      </c>
      <c r="O905">
        <v>8.1709429789414602E-5</v>
      </c>
      <c r="P905" t="s">
        <v>257</v>
      </c>
      <c r="Q905" t="s">
        <v>252</v>
      </c>
    </row>
    <row r="906" spans="1:17" x14ac:dyDescent="0.35">
      <c r="A906" t="s">
        <v>272</v>
      </c>
      <c r="B906" t="s">
        <v>262</v>
      </c>
      <c r="C906" t="s">
        <v>256</v>
      </c>
      <c r="D906">
        <v>0.91377128405771901</v>
      </c>
      <c r="E906">
        <v>2025</v>
      </c>
      <c r="F906">
        <v>13484294.032009801</v>
      </c>
      <c r="G906">
        <v>251547.286938112</v>
      </c>
      <c r="H906">
        <v>1382.8539701525699</v>
      </c>
      <c r="I906">
        <v>24.6352674795877</v>
      </c>
      <c r="J906">
        <v>8785990.5282193404</v>
      </c>
      <c r="K906">
        <v>161977.62420044499</v>
      </c>
      <c r="L906">
        <v>3956934.9119500401</v>
      </c>
      <c r="M906">
        <v>69075.782877681995</v>
      </c>
      <c r="N906">
        <v>1.02552938023293E-4</v>
      </c>
      <c r="O906">
        <v>9.7934936128524905E-5</v>
      </c>
      <c r="P906" t="s">
        <v>257</v>
      </c>
      <c r="Q906" t="s">
        <v>252</v>
      </c>
    </row>
    <row r="907" spans="1:17" x14ac:dyDescent="0.35">
      <c r="A907" t="s">
        <v>272</v>
      </c>
      <c r="B907" t="s">
        <v>262</v>
      </c>
      <c r="C907" t="s">
        <v>256</v>
      </c>
      <c r="D907">
        <v>0.96559376426806398</v>
      </c>
      <c r="E907">
        <v>2030</v>
      </c>
      <c r="F907">
        <v>13993454.3499805</v>
      </c>
      <c r="G907">
        <v>262121.98426005201</v>
      </c>
      <c r="H907">
        <v>1516.82874622238</v>
      </c>
      <c r="I907">
        <v>27.094604296842299</v>
      </c>
      <c r="J907">
        <v>9100331.3369441908</v>
      </c>
      <c r="K907">
        <v>168288.46642893899</v>
      </c>
      <c r="L907">
        <v>4108578.0473118299</v>
      </c>
      <c r="M907">
        <v>71768.555586863993</v>
      </c>
      <c r="N907">
        <v>1.0839559041577901E-4</v>
      </c>
      <c r="O907">
        <v>1.03366393983809E-4</v>
      </c>
      <c r="P907" t="s">
        <v>257</v>
      </c>
      <c r="Q907" t="s">
        <v>252</v>
      </c>
    </row>
    <row r="908" spans="1:17" x14ac:dyDescent="0.35">
      <c r="A908" t="s">
        <v>272</v>
      </c>
      <c r="B908" t="s">
        <v>262</v>
      </c>
      <c r="C908" t="s">
        <v>256</v>
      </c>
      <c r="D908">
        <v>1.08500668135844</v>
      </c>
      <c r="E908">
        <v>2035</v>
      </c>
      <c r="F908">
        <v>14387625.9095362</v>
      </c>
      <c r="G908">
        <v>270725.72285127803</v>
      </c>
      <c r="H908">
        <v>1667.50842228653</v>
      </c>
      <c r="I908">
        <v>29.983728509571499</v>
      </c>
      <c r="J908">
        <v>9602237.0107144602</v>
      </c>
      <c r="K908">
        <v>179704.97036586699</v>
      </c>
      <c r="L908">
        <v>4217767.5412445096</v>
      </c>
      <c r="M908">
        <v>74588.316669154694</v>
      </c>
      <c r="N908">
        <v>1.1589878919365701E-4</v>
      </c>
      <c r="O908">
        <v>1.10753157083795E-4</v>
      </c>
      <c r="P908" t="s">
        <v>257</v>
      </c>
      <c r="Q908" t="s">
        <v>252</v>
      </c>
    </row>
    <row r="909" spans="1:17" x14ac:dyDescent="0.35">
      <c r="A909" t="s">
        <v>272</v>
      </c>
      <c r="B909" t="s">
        <v>262</v>
      </c>
      <c r="C909" t="s">
        <v>256</v>
      </c>
      <c r="D909">
        <v>1.2292198413270401</v>
      </c>
      <c r="E909">
        <v>2040</v>
      </c>
      <c r="F909">
        <v>14518358.3889986</v>
      </c>
      <c r="G909">
        <v>274334.46446804301</v>
      </c>
      <c r="H909">
        <v>1772.3193419889201</v>
      </c>
      <c r="I909">
        <v>32.130973656856703</v>
      </c>
      <c r="J909">
        <v>10108601.910662999</v>
      </c>
      <c r="K909">
        <v>190644.03515241499</v>
      </c>
      <c r="L909">
        <v>4223061.0435349997</v>
      </c>
      <c r="M909">
        <v>75682.325902774493</v>
      </c>
      <c r="N909">
        <v>1.22074362300624E-4</v>
      </c>
      <c r="O909">
        <v>1.17123357865958E-4</v>
      </c>
      <c r="P909" t="s">
        <v>257</v>
      </c>
      <c r="Q909" t="s">
        <v>252</v>
      </c>
    </row>
    <row r="910" spans="1:17" x14ac:dyDescent="0.35">
      <c r="A910" t="s">
        <v>272</v>
      </c>
      <c r="B910" t="s">
        <v>262</v>
      </c>
      <c r="C910" t="s">
        <v>256</v>
      </c>
      <c r="D910">
        <v>1.35085724597845</v>
      </c>
      <c r="E910">
        <v>2045</v>
      </c>
      <c r="F910">
        <v>14731861.648990201</v>
      </c>
      <c r="G910">
        <v>279414.73750261602</v>
      </c>
      <c r="H910">
        <v>1873.94778571865</v>
      </c>
      <c r="I910">
        <v>34.193942484993201</v>
      </c>
      <c r="J910">
        <v>10500799.123599799</v>
      </c>
      <c r="K910">
        <v>198202.69319148699</v>
      </c>
      <c r="L910">
        <v>4216449.5007352196</v>
      </c>
      <c r="M910">
        <v>77636.436566198405</v>
      </c>
      <c r="N910">
        <v>1.2720373231628199E-4</v>
      </c>
      <c r="O910">
        <v>1.22377018444394E-4</v>
      </c>
      <c r="P910" t="s">
        <v>257</v>
      </c>
      <c r="Q910" t="s">
        <v>252</v>
      </c>
    </row>
    <row r="911" spans="1:17" x14ac:dyDescent="0.35">
      <c r="A911" t="s">
        <v>272</v>
      </c>
      <c r="B911" t="s">
        <v>262</v>
      </c>
      <c r="C911" t="s">
        <v>256</v>
      </c>
      <c r="D911">
        <v>1.53164784556419</v>
      </c>
      <c r="E911">
        <v>2050</v>
      </c>
      <c r="F911">
        <v>14975118.3977622</v>
      </c>
      <c r="G911">
        <v>284961.059474229</v>
      </c>
      <c r="H911">
        <v>2016.53053376104</v>
      </c>
      <c r="I911">
        <v>37.064504470592802</v>
      </c>
      <c r="J911">
        <v>10930836.1057055</v>
      </c>
      <c r="K911">
        <v>204620.60206401901</v>
      </c>
      <c r="L911">
        <v>4273102.3779633297</v>
      </c>
      <c r="M911">
        <v>80594.8865911006</v>
      </c>
      <c r="N911">
        <v>1.3465873725995999E-4</v>
      </c>
      <c r="O911">
        <v>1.30068664606242E-4</v>
      </c>
      <c r="P911" t="s">
        <v>257</v>
      </c>
      <c r="Q911" t="s">
        <v>252</v>
      </c>
    </row>
    <row r="912" spans="1:17" x14ac:dyDescent="0.35">
      <c r="A912" t="s">
        <v>272</v>
      </c>
      <c r="B912" t="s">
        <v>262</v>
      </c>
      <c r="C912" t="s">
        <v>256</v>
      </c>
      <c r="D912">
        <v>1.64170092024739</v>
      </c>
      <c r="E912">
        <v>2055</v>
      </c>
      <c r="F912">
        <v>15240560.9460009</v>
      </c>
      <c r="G912">
        <v>290851.44017567998</v>
      </c>
      <c r="H912">
        <v>2110.9972934999801</v>
      </c>
      <c r="I912">
        <v>38.9611687828736</v>
      </c>
      <c r="J912">
        <v>11112609.963973099</v>
      </c>
      <c r="K912">
        <v>207979.71004447</v>
      </c>
      <c r="L912">
        <v>4327347.5363852801</v>
      </c>
      <c r="M912">
        <v>82565.774319363903</v>
      </c>
      <c r="N912">
        <v>1.3851178450579999E-4</v>
      </c>
      <c r="O912">
        <v>1.33955564254178E-4</v>
      </c>
      <c r="P912" t="s">
        <v>257</v>
      </c>
      <c r="Q912" t="s">
        <v>252</v>
      </c>
    </row>
    <row r="913" spans="1:17" x14ac:dyDescent="0.35">
      <c r="A913" t="s">
        <v>272</v>
      </c>
      <c r="B913" t="s">
        <v>262</v>
      </c>
      <c r="C913" t="s">
        <v>256</v>
      </c>
      <c r="D913">
        <v>1.79717289473674</v>
      </c>
      <c r="E913">
        <v>2060</v>
      </c>
      <c r="F913">
        <v>15564678.177120199</v>
      </c>
      <c r="G913">
        <v>297820.619459879</v>
      </c>
      <c r="H913">
        <v>2241.4010095540698</v>
      </c>
      <c r="I913">
        <v>41.560680649372799</v>
      </c>
      <c r="J913">
        <v>11303414.585035499</v>
      </c>
      <c r="K913">
        <v>211585.63035117</v>
      </c>
      <c r="L913">
        <v>4402901.0554869901</v>
      </c>
      <c r="M913">
        <v>86018.741211158107</v>
      </c>
      <c r="N913">
        <v>1.4400561219755201E-4</v>
      </c>
      <c r="O913">
        <v>1.3954937278938699E-4</v>
      </c>
      <c r="P913" t="s">
        <v>257</v>
      </c>
      <c r="Q913" t="s">
        <v>252</v>
      </c>
    </row>
    <row r="914" spans="1:17" x14ac:dyDescent="0.35">
      <c r="A914" t="s">
        <v>272</v>
      </c>
      <c r="B914" t="s">
        <v>262</v>
      </c>
      <c r="C914" t="s">
        <v>256</v>
      </c>
      <c r="D914">
        <v>1.90209664848524</v>
      </c>
      <c r="E914">
        <v>2065</v>
      </c>
      <c r="F914">
        <v>15832794.6640156</v>
      </c>
      <c r="G914">
        <v>303685.65153793298</v>
      </c>
      <c r="H914">
        <v>2336.5941636820298</v>
      </c>
      <c r="I914">
        <v>43.465606518486403</v>
      </c>
      <c r="J914">
        <v>11444197.1209863</v>
      </c>
      <c r="K914">
        <v>214151.16989777901</v>
      </c>
      <c r="L914">
        <v>4465600.70890084</v>
      </c>
      <c r="M914">
        <v>88082.703312776895</v>
      </c>
      <c r="N914">
        <v>1.47579389063421E-4</v>
      </c>
      <c r="O914">
        <v>1.4312696796297999E-4</v>
      </c>
      <c r="P914" t="s">
        <v>257</v>
      </c>
      <c r="Q914" t="s">
        <v>252</v>
      </c>
    </row>
    <row r="915" spans="1:17" x14ac:dyDescent="0.35">
      <c r="A915" t="s">
        <v>272</v>
      </c>
      <c r="B915" t="s">
        <v>262</v>
      </c>
      <c r="C915" t="s">
        <v>256</v>
      </c>
      <c r="D915">
        <v>2.0539225003577899</v>
      </c>
      <c r="E915">
        <v>2070</v>
      </c>
      <c r="F915">
        <v>16170918.1276908</v>
      </c>
      <c r="G915">
        <v>310866.52654634003</v>
      </c>
      <c r="H915">
        <v>2472.57985309593</v>
      </c>
      <c r="I915">
        <v>46.164698919965502</v>
      </c>
      <c r="J915">
        <v>11574391.053437799</v>
      </c>
      <c r="K915">
        <v>216410.085237413</v>
      </c>
      <c r="L915">
        <v>4548516.9801093303</v>
      </c>
      <c r="M915">
        <v>91334.955463396895</v>
      </c>
      <c r="N915">
        <v>1.5290287376212299E-4</v>
      </c>
      <c r="O915">
        <v>1.48503280275446E-4</v>
      </c>
      <c r="P915" t="s">
        <v>257</v>
      </c>
      <c r="Q915" t="s">
        <v>252</v>
      </c>
    </row>
    <row r="916" spans="1:17" x14ac:dyDescent="0.35">
      <c r="A916" t="s">
        <v>272</v>
      </c>
      <c r="B916" t="s">
        <v>262</v>
      </c>
      <c r="C916" t="s">
        <v>256</v>
      </c>
      <c r="D916">
        <v>2.15113208653396</v>
      </c>
      <c r="E916">
        <v>2075</v>
      </c>
      <c r="F916">
        <v>16562341.7677646</v>
      </c>
      <c r="G916">
        <v>319052.078815869</v>
      </c>
      <c r="H916">
        <v>2587.5383462432401</v>
      </c>
      <c r="I916">
        <v>48.426875654347903</v>
      </c>
      <c r="J916">
        <v>11730113.4253256</v>
      </c>
      <c r="K916">
        <v>218097.60723509701</v>
      </c>
      <c r="L916">
        <v>4662579.2247357396</v>
      </c>
      <c r="M916">
        <v>94106.941904301304</v>
      </c>
      <c r="N916">
        <v>1.5623022290720901E-4</v>
      </c>
      <c r="O916">
        <v>1.5178360797421999E-4</v>
      </c>
      <c r="P916" t="s">
        <v>257</v>
      </c>
      <c r="Q916" t="s">
        <v>252</v>
      </c>
    </row>
    <row r="917" spans="1:17" x14ac:dyDescent="0.35">
      <c r="A917" t="s">
        <v>272</v>
      </c>
      <c r="B917" t="s">
        <v>262</v>
      </c>
      <c r="C917" t="s">
        <v>256</v>
      </c>
      <c r="D917">
        <v>2.2802661727774698</v>
      </c>
      <c r="E917">
        <v>2080</v>
      </c>
      <c r="F917">
        <v>16921441.076586802</v>
      </c>
      <c r="G917">
        <v>326601.066076433</v>
      </c>
      <c r="H917">
        <v>2719.7064151672398</v>
      </c>
      <c r="I917">
        <v>51.0356295721542</v>
      </c>
      <c r="J917">
        <v>11774467.852580899</v>
      </c>
      <c r="K917">
        <v>218711.66916364199</v>
      </c>
      <c r="L917">
        <v>4797880.7005706001</v>
      </c>
      <c r="M917">
        <v>97654.125612332995</v>
      </c>
      <c r="N917">
        <v>1.6072546084330399E-4</v>
      </c>
      <c r="O917">
        <v>1.56262899522228E-4</v>
      </c>
      <c r="P917" t="s">
        <v>257</v>
      </c>
      <c r="Q917" t="s">
        <v>252</v>
      </c>
    </row>
    <row r="918" spans="1:17" x14ac:dyDescent="0.35">
      <c r="A918" t="s">
        <v>272</v>
      </c>
      <c r="B918" t="s">
        <v>262</v>
      </c>
      <c r="C918" t="s">
        <v>256</v>
      </c>
      <c r="D918">
        <v>2.4085830961071801</v>
      </c>
      <c r="E918">
        <v>2085</v>
      </c>
      <c r="F918">
        <v>17330509.861455198</v>
      </c>
      <c r="G918">
        <v>335097.97053650802</v>
      </c>
      <c r="H918">
        <v>2862.1824280762598</v>
      </c>
      <c r="I918">
        <v>53.838361564204199</v>
      </c>
      <c r="J918">
        <v>11873099.5883573</v>
      </c>
      <c r="K918">
        <v>220120.420089297</v>
      </c>
      <c r="L918">
        <v>4894378.0469112303</v>
      </c>
      <c r="M918">
        <v>100078.960647364</v>
      </c>
      <c r="N918">
        <v>1.6515281148433199E-4</v>
      </c>
      <c r="O918">
        <v>1.6066454081475399E-4</v>
      </c>
      <c r="P918" t="s">
        <v>257</v>
      </c>
      <c r="Q918" t="s">
        <v>252</v>
      </c>
    </row>
    <row r="919" spans="1:17" x14ac:dyDescent="0.35">
      <c r="A919" t="s">
        <v>272</v>
      </c>
      <c r="B919" t="s">
        <v>262</v>
      </c>
      <c r="C919" t="s">
        <v>256</v>
      </c>
      <c r="D919">
        <v>2.5200464505927802</v>
      </c>
      <c r="E919">
        <v>2090</v>
      </c>
      <c r="F919">
        <v>17734663.3226997</v>
      </c>
      <c r="G919">
        <v>343028.62024023198</v>
      </c>
      <c r="H919">
        <v>2994.7114858168602</v>
      </c>
      <c r="I919">
        <v>56.384323963710003</v>
      </c>
      <c r="J919">
        <v>11999187.010326801</v>
      </c>
      <c r="K919">
        <v>221251.00398474999</v>
      </c>
      <c r="L919">
        <v>5013702.9335112404</v>
      </c>
      <c r="M919">
        <v>103191.66109610299</v>
      </c>
      <c r="N919">
        <v>1.6886204329482401E-4</v>
      </c>
      <c r="O919">
        <v>1.6437206879187701E-4</v>
      </c>
      <c r="P919" t="s">
        <v>257</v>
      </c>
      <c r="Q919" t="s">
        <v>252</v>
      </c>
    </row>
    <row r="920" spans="1:17" x14ac:dyDescent="0.35">
      <c r="A920" t="s">
        <v>272</v>
      </c>
      <c r="B920" t="s">
        <v>263</v>
      </c>
      <c r="C920" t="s">
        <v>256</v>
      </c>
      <c r="D920">
        <v>0.42862795654826502</v>
      </c>
      <c r="E920">
        <v>2010</v>
      </c>
      <c r="F920">
        <v>12420585.8703187</v>
      </c>
      <c r="G920">
        <v>6879.8892216035001</v>
      </c>
      <c r="H920">
        <v>592.04069442172602</v>
      </c>
      <c r="I920">
        <v>0.30652404332994199</v>
      </c>
      <c r="J920">
        <v>8076679.4268549001</v>
      </c>
      <c r="K920">
        <v>4213.2240296953796</v>
      </c>
      <c r="L920">
        <v>3585401.2812362998</v>
      </c>
      <c r="M920">
        <v>1953.53896254765</v>
      </c>
      <c r="N920">
        <v>4.7666084402388399E-5</v>
      </c>
      <c r="O920">
        <v>4.4553630655480202E-5</v>
      </c>
      <c r="P920" t="s">
        <v>257</v>
      </c>
      <c r="Q920" t="s">
        <v>252</v>
      </c>
    </row>
    <row r="921" spans="1:17" x14ac:dyDescent="0.35">
      <c r="A921" t="s">
        <v>272</v>
      </c>
      <c r="B921" t="s">
        <v>263</v>
      </c>
      <c r="C921" t="s">
        <v>256</v>
      </c>
      <c r="D921">
        <v>0.61285996481710903</v>
      </c>
      <c r="E921">
        <v>2015</v>
      </c>
      <c r="F921">
        <v>12869026.967999101</v>
      </c>
      <c r="G921">
        <v>7136.1798445111199</v>
      </c>
      <c r="H921">
        <v>880.75282886966397</v>
      </c>
      <c r="I921">
        <v>0.45576770121857202</v>
      </c>
      <c r="J921">
        <v>8384234.0531322705</v>
      </c>
      <c r="K921">
        <v>4362.5851143283599</v>
      </c>
      <c r="L921">
        <v>3743636.49917957</v>
      </c>
      <c r="M921">
        <v>2038.5344169790901</v>
      </c>
      <c r="N921">
        <v>6.8439737600970102E-5</v>
      </c>
      <c r="O921">
        <v>6.3867182603186698E-5</v>
      </c>
      <c r="P921" t="s">
        <v>257</v>
      </c>
      <c r="Q921" t="s">
        <v>252</v>
      </c>
    </row>
    <row r="922" spans="1:17" x14ac:dyDescent="0.35">
      <c r="A922" t="s">
        <v>272</v>
      </c>
      <c r="B922" t="s">
        <v>263</v>
      </c>
      <c r="C922" t="s">
        <v>256</v>
      </c>
      <c r="D922">
        <v>0.76234411994100504</v>
      </c>
      <c r="E922">
        <v>2020</v>
      </c>
      <c r="F922">
        <v>13246991.568427701</v>
      </c>
      <c r="G922">
        <v>7350.1635035853997</v>
      </c>
      <c r="H922">
        <v>1130.7893574075599</v>
      </c>
      <c r="I922">
        <v>0.58477132091633</v>
      </c>
      <c r="J922">
        <v>8634947.9213572405</v>
      </c>
      <c r="K922">
        <v>4482.0115132288502</v>
      </c>
      <c r="L922">
        <v>3872238.4590648101</v>
      </c>
      <c r="M922">
        <v>2108.3992082099198</v>
      </c>
      <c r="N922">
        <v>8.5361974571089599E-5</v>
      </c>
      <c r="O922">
        <v>7.9558954114568995E-5</v>
      </c>
      <c r="P922" t="s">
        <v>257</v>
      </c>
      <c r="Q922" t="s">
        <v>252</v>
      </c>
    </row>
    <row r="923" spans="1:17" x14ac:dyDescent="0.35">
      <c r="A923" t="s">
        <v>272</v>
      </c>
      <c r="B923" t="s">
        <v>263</v>
      </c>
      <c r="C923" t="s">
        <v>256</v>
      </c>
      <c r="D923">
        <v>0.91377128405771901</v>
      </c>
      <c r="E923">
        <v>2025</v>
      </c>
      <c r="F923">
        <v>13728222.363701601</v>
      </c>
      <c r="G923">
        <v>7618.9552463657001</v>
      </c>
      <c r="H923">
        <v>1406.7623097298199</v>
      </c>
      <c r="I923">
        <v>0.72692790233188698</v>
      </c>
      <c r="J923">
        <v>8943336.2535806708</v>
      </c>
      <c r="K923">
        <v>4631.8988391110697</v>
      </c>
      <c r="L923">
        <v>4023820.29344083</v>
      </c>
      <c r="M923">
        <v>2190.4013868965799</v>
      </c>
      <c r="N923">
        <v>1.0247228464549101E-4</v>
      </c>
      <c r="O923">
        <v>9.5410443929124997E-5</v>
      </c>
      <c r="P923" t="s">
        <v>257</v>
      </c>
      <c r="Q923" t="s">
        <v>252</v>
      </c>
    </row>
    <row r="924" spans="1:17" x14ac:dyDescent="0.35">
      <c r="A924" t="s">
        <v>272</v>
      </c>
      <c r="B924" t="s">
        <v>263</v>
      </c>
      <c r="C924" t="s">
        <v>256</v>
      </c>
      <c r="D924">
        <v>0.96559376426806398</v>
      </c>
      <c r="E924">
        <v>2030</v>
      </c>
      <c r="F924">
        <v>14247669.5675133</v>
      </c>
      <c r="G924">
        <v>7906.7667271610198</v>
      </c>
      <c r="H924">
        <v>1543.12654961966</v>
      </c>
      <c r="I924">
        <v>0.79680089956980504</v>
      </c>
      <c r="J924">
        <v>9263830.9014499709</v>
      </c>
      <c r="K924">
        <v>4788.9019231567099</v>
      </c>
      <c r="L924">
        <v>4178072.6643876401</v>
      </c>
      <c r="M924">
        <v>2273.9385110582002</v>
      </c>
      <c r="N924">
        <v>1.08307294909351E-4</v>
      </c>
      <c r="O924">
        <v>1.0077455514561501E-4</v>
      </c>
      <c r="P924" t="s">
        <v>257</v>
      </c>
      <c r="Q924" t="s">
        <v>252</v>
      </c>
    </row>
    <row r="925" spans="1:17" x14ac:dyDescent="0.35">
      <c r="A925" t="s">
        <v>272</v>
      </c>
      <c r="B925" t="s">
        <v>263</v>
      </c>
      <c r="C925" t="s">
        <v>256</v>
      </c>
      <c r="D925">
        <v>1.08500668135844</v>
      </c>
      <c r="E925">
        <v>2035</v>
      </c>
      <c r="F925">
        <v>14650224.179902799</v>
      </c>
      <c r="G925">
        <v>8127.4524846556496</v>
      </c>
      <c r="H925">
        <v>1696.61554166684</v>
      </c>
      <c r="I925">
        <v>0.87660912925800405</v>
      </c>
      <c r="J925">
        <v>9776884.9609198198</v>
      </c>
      <c r="K925">
        <v>5057.0201605114698</v>
      </c>
      <c r="L925">
        <v>4290047.8489725497</v>
      </c>
      <c r="M925">
        <v>2308.00894110851</v>
      </c>
      <c r="N925">
        <v>1.1580816244397501E-4</v>
      </c>
      <c r="O925">
        <v>1.0785779811238701E-4</v>
      </c>
      <c r="P925" t="s">
        <v>257</v>
      </c>
      <c r="Q925" t="s">
        <v>252</v>
      </c>
    </row>
    <row r="926" spans="1:17" x14ac:dyDescent="0.35">
      <c r="A926" t="s">
        <v>272</v>
      </c>
      <c r="B926" t="s">
        <v>263</v>
      </c>
      <c r="C926" t="s">
        <v>256</v>
      </c>
      <c r="D926">
        <v>1.2292198413270401</v>
      </c>
      <c r="E926">
        <v>2040</v>
      </c>
      <c r="F926">
        <v>14784495.306575</v>
      </c>
      <c r="G926">
        <v>8197.5468916723894</v>
      </c>
      <c r="H926">
        <v>1803.5171079455299</v>
      </c>
      <c r="I926">
        <v>0.93320770024942201</v>
      </c>
      <c r="J926">
        <v>10293951.802106</v>
      </c>
      <c r="K926">
        <v>5294.1437094474704</v>
      </c>
      <c r="L926">
        <v>4296457.5485399701</v>
      </c>
      <c r="M926">
        <v>2285.8208978064199</v>
      </c>
      <c r="N926">
        <v>1.21987059452984E-4</v>
      </c>
      <c r="O926">
        <v>1.1383987338912799E-4</v>
      </c>
      <c r="P926" t="s">
        <v>257</v>
      </c>
      <c r="Q926" t="s">
        <v>252</v>
      </c>
    </row>
    <row r="927" spans="1:17" x14ac:dyDescent="0.35">
      <c r="A927" t="s">
        <v>272</v>
      </c>
      <c r="B927" t="s">
        <v>263</v>
      </c>
      <c r="C927" t="s">
        <v>256</v>
      </c>
      <c r="D927">
        <v>1.35085724597845</v>
      </c>
      <c r="E927">
        <v>2045</v>
      </c>
      <c r="F927">
        <v>15002963.4983235</v>
      </c>
      <c r="G927">
        <v>8312.88816924192</v>
      </c>
      <c r="H927">
        <v>1907.1538623946501</v>
      </c>
      <c r="I927">
        <v>0.98786580898956999</v>
      </c>
      <c r="J927">
        <v>10693563.0440789</v>
      </c>
      <c r="K927">
        <v>5438.7727122983397</v>
      </c>
      <c r="L927">
        <v>4291779.8886219999</v>
      </c>
      <c r="M927">
        <v>2306.0486794233502</v>
      </c>
      <c r="N927">
        <v>1.2711847646685001E-4</v>
      </c>
      <c r="O927">
        <v>1.1883545031253E-4</v>
      </c>
      <c r="P927" t="s">
        <v>257</v>
      </c>
      <c r="Q927" t="s">
        <v>252</v>
      </c>
    </row>
    <row r="928" spans="1:17" x14ac:dyDescent="0.35">
      <c r="A928" t="s">
        <v>272</v>
      </c>
      <c r="B928" t="s">
        <v>263</v>
      </c>
      <c r="C928" t="s">
        <v>256</v>
      </c>
      <c r="D928">
        <v>1.53164784556419</v>
      </c>
      <c r="E928">
        <v>2050</v>
      </c>
      <c r="F928">
        <v>15251635.731756801</v>
      </c>
      <c r="G928">
        <v>8443.7254796270299</v>
      </c>
      <c r="H928">
        <v>2052.5301903576301</v>
      </c>
      <c r="I928">
        <v>1.0648478740040599</v>
      </c>
      <c r="J928">
        <v>11129777.2758567</v>
      </c>
      <c r="K928">
        <v>5679.4319128422803</v>
      </c>
      <c r="L928">
        <v>4351330.6145061096</v>
      </c>
      <c r="M928">
        <v>2366.6500483207301</v>
      </c>
      <c r="N928">
        <v>1.3457770867710101E-4</v>
      </c>
      <c r="O928">
        <v>1.2611114330674501E-4</v>
      </c>
      <c r="P928" t="s">
        <v>257</v>
      </c>
      <c r="Q928" t="s">
        <v>252</v>
      </c>
    </row>
    <row r="929" spans="1:17" x14ac:dyDescent="0.35">
      <c r="A929" t="s">
        <v>272</v>
      </c>
      <c r="B929" t="s">
        <v>263</v>
      </c>
      <c r="C929" t="s">
        <v>256</v>
      </c>
      <c r="D929">
        <v>1.64170092024739</v>
      </c>
      <c r="E929">
        <v>2055</v>
      </c>
      <c r="F929">
        <v>15522826.455369299</v>
      </c>
      <c r="G929">
        <v>8585.9308072665608</v>
      </c>
      <c r="H929">
        <v>2148.8431994337798</v>
      </c>
      <c r="I929">
        <v>1.11526284907558</v>
      </c>
      <c r="J929">
        <v>11314826.4911972</v>
      </c>
      <c r="K929">
        <v>5763.1828203729601</v>
      </c>
      <c r="L929">
        <v>4407530.93412909</v>
      </c>
      <c r="M929">
        <v>2382.3765755501699</v>
      </c>
      <c r="N929">
        <v>1.38431181048893E-4</v>
      </c>
      <c r="O929">
        <v>1.2989422744144301E-4</v>
      </c>
      <c r="P929" t="s">
        <v>257</v>
      </c>
      <c r="Q929" t="s">
        <v>252</v>
      </c>
    </row>
    <row r="930" spans="1:17" x14ac:dyDescent="0.35">
      <c r="A930" t="s">
        <v>272</v>
      </c>
      <c r="B930" t="s">
        <v>263</v>
      </c>
      <c r="C930" t="s">
        <v>256</v>
      </c>
      <c r="D930">
        <v>1.79717289473674</v>
      </c>
      <c r="E930">
        <v>2060</v>
      </c>
      <c r="F930">
        <v>15853738.440425601</v>
      </c>
      <c r="G930">
        <v>8760.3561543938304</v>
      </c>
      <c r="H930">
        <v>2281.7765051292699</v>
      </c>
      <c r="I930">
        <v>1.1851850741722001</v>
      </c>
      <c r="J930">
        <v>11509044.0278062</v>
      </c>
      <c r="K930">
        <v>5956.1875805511299</v>
      </c>
      <c r="L930">
        <v>4486550.5543274796</v>
      </c>
      <c r="M930">
        <v>2369.2423706719801</v>
      </c>
      <c r="N930">
        <v>1.43926715689401E-4</v>
      </c>
      <c r="O930">
        <v>1.3528959933641001E-4</v>
      </c>
      <c r="P930" t="s">
        <v>257</v>
      </c>
      <c r="Q930" t="s">
        <v>252</v>
      </c>
    </row>
    <row r="931" spans="1:17" x14ac:dyDescent="0.35">
      <c r="A931" t="s">
        <v>272</v>
      </c>
      <c r="B931" t="s">
        <v>263</v>
      </c>
      <c r="C931" t="s">
        <v>256</v>
      </c>
      <c r="D931">
        <v>1.90209664848524</v>
      </c>
      <c r="E931">
        <v>2065</v>
      </c>
      <c r="F931">
        <v>16127577.429633699</v>
      </c>
      <c r="G931">
        <v>8902.8859198558202</v>
      </c>
      <c r="H931">
        <v>2378.8236434170999</v>
      </c>
      <c r="I931">
        <v>1.2361267834145999</v>
      </c>
      <c r="J931">
        <v>11652313.155209299</v>
      </c>
      <c r="K931">
        <v>6035.13567472056</v>
      </c>
      <c r="L931">
        <v>4551280.1320317704</v>
      </c>
      <c r="M931">
        <v>2403.28018185479</v>
      </c>
      <c r="N931">
        <v>1.47500370331263E-4</v>
      </c>
      <c r="O931">
        <v>1.3884562764729001E-4</v>
      </c>
      <c r="P931" t="s">
        <v>257</v>
      </c>
      <c r="Q931" t="s">
        <v>252</v>
      </c>
    </row>
    <row r="932" spans="1:17" x14ac:dyDescent="0.35">
      <c r="A932" t="s">
        <v>272</v>
      </c>
      <c r="B932" t="s">
        <v>263</v>
      </c>
      <c r="C932" t="s">
        <v>256</v>
      </c>
      <c r="D932">
        <v>2.0539225003577899</v>
      </c>
      <c r="E932">
        <v>2070</v>
      </c>
      <c r="F932">
        <v>16472700.0346116</v>
      </c>
      <c r="G932">
        <v>9084.6196255448704</v>
      </c>
      <c r="H932">
        <v>2517.4353871916301</v>
      </c>
      <c r="I932">
        <v>1.3091648242648799</v>
      </c>
      <c r="J932">
        <v>11784679.4723676</v>
      </c>
      <c r="K932">
        <v>6121.6663076396699</v>
      </c>
      <c r="L932">
        <v>4637408.1527025197</v>
      </c>
      <c r="M932">
        <v>2443.78287019766</v>
      </c>
      <c r="N932">
        <v>1.5282469673472601E-4</v>
      </c>
      <c r="O932">
        <v>1.4410783040202E-4</v>
      </c>
      <c r="P932" t="s">
        <v>257</v>
      </c>
      <c r="Q932" t="s">
        <v>252</v>
      </c>
    </row>
    <row r="933" spans="1:17" x14ac:dyDescent="0.35">
      <c r="A933" t="s">
        <v>272</v>
      </c>
      <c r="B933" t="s">
        <v>263</v>
      </c>
      <c r="C933" t="s">
        <v>256</v>
      </c>
      <c r="D933">
        <v>2.15113208653396</v>
      </c>
      <c r="E933">
        <v>2075</v>
      </c>
      <c r="F933">
        <v>16872097.681719001</v>
      </c>
      <c r="G933">
        <v>9296.1648614673195</v>
      </c>
      <c r="H933">
        <v>2634.5946257803998</v>
      </c>
      <c r="I933">
        <v>1.3705961171937</v>
      </c>
      <c r="J933">
        <v>11941933.345903199</v>
      </c>
      <c r="K933">
        <v>6277.6866575265603</v>
      </c>
      <c r="L933">
        <v>4754220.3484871099</v>
      </c>
      <c r="M933">
        <v>2465.8181529339899</v>
      </c>
      <c r="N933">
        <v>1.56150982259603E-4</v>
      </c>
      <c r="O933">
        <v>1.4743672660914501E-4</v>
      </c>
      <c r="P933" t="s">
        <v>257</v>
      </c>
      <c r="Q933" t="s">
        <v>252</v>
      </c>
    </row>
    <row r="934" spans="1:17" x14ac:dyDescent="0.35">
      <c r="A934" t="s">
        <v>272</v>
      </c>
      <c r="B934" t="s">
        <v>263</v>
      </c>
      <c r="C934" t="s">
        <v>256</v>
      </c>
      <c r="D934">
        <v>2.2802661727774698</v>
      </c>
      <c r="E934">
        <v>2080</v>
      </c>
      <c r="F934">
        <v>17238552.733964801</v>
      </c>
      <c r="G934">
        <v>9489.4086984156002</v>
      </c>
      <c r="H934">
        <v>2769.3005085228701</v>
      </c>
      <c r="I934">
        <v>1.4415362165202299</v>
      </c>
      <c r="J934">
        <v>11986880.7094412</v>
      </c>
      <c r="K934">
        <v>6298.8123032473704</v>
      </c>
      <c r="L934">
        <v>4893021.1284713997</v>
      </c>
      <c r="M934">
        <v>2513.6977115366499</v>
      </c>
      <c r="N934">
        <v>1.6064576599093301E-4</v>
      </c>
      <c r="O934">
        <v>1.51910014873837E-4</v>
      </c>
      <c r="P934" t="s">
        <v>257</v>
      </c>
      <c r="Q934" t="s">
        <v>252</v>
      </c>
    </row>
    <row r="935" spans="1:17" x14ac:dyDescent="0.35">
      <c r="A935" t="s">
        <v>272</v>
      </c>
      <c r="B935" t="s">
        <v>263</v>
      </c>
      <c r="C935" t="s">
        <v>256</v>
      </c>
      <c r="D935">
        <v>2.4085830961071801</v>
      </c>
      <c r="E935">
        <v>2085</v>
      </c>
      <c r="F935">
        <v>17655897.232366402</v>
      </c>
      <c r="G935">
        <v>9710.59962528496</v>
      </c>
      <c r="H935">
        <v>2914.5027151784998</v>
      </c>
      <c r="I935">
        <v>1.5180744619647499</v>
      </c>
      <c r="J935">
        <v>12086905.0798415</v>
      </c>
      <c r="K935">
        <v>6314.9286050205801</v>
      </c>
      <c r="L935">
        <v>4991886.9492652602</v>
      </c>
      <c r="M935">
        <v>2570.0582933405199</v>
      </c>
      <c r="N935">
        <v>1.65072478437159E-4</v>
      </c>
      <c r="O935">
        <v>1.56331691197721E-4</v>
      </c>
      <c r="P935" t="s">
        <v>257</v>
      </c>
      <c r="Q935" t="s">
        <v>252</v>
      </c>
    </row>
    <row r="936" spans="1:17" x14ac:dyDescent="0.35">
      <c r="A936" t="s">
        <v>272</v>
      </c>
      <c r="B936" t="s">
        <v>263</v>
      </c>
      <c r="C936" t="s">
        <v>256</v>
      </c>
      <c r="D936">
        <v>2.5200464505927802</v>
      </c>
      <c r="E936">
        <v>2090</v>
      </c>
      <c r="F936">
        <v>18067756.527499799</v>
      </c>
      <c r="G936">
        <v>9935.4154401729793</v>
      </c>
      <c r="H936">
        <v>3049.5074193384999</v>
      </c>
      <c r="I936">
        <v>1.5883904420685699</v>
      </c>
      <c r="J936">
        <v>12214009.353739901</v>
      </c>
      <c r="K936">
        <v>6428.6605717156099</v>
      </c>
      <c r="L936">
        <v>5114240.6698219199</v>
      </c>
      <c r="M936">
        <v>2653.9247854151999</v>
      </c>
      <c r="N936">
        <v>1.6878174192224899E-4</v>
      </c>
      <c r="O936">
        <v>1.5987156768966699E-4</v>
      </c>
      <c r="P936" t="s">
        <v>257</v>
      </c>
      <c r="Q936" t="s">
        <v>252</v>
      </c>
    </row>
    <row r="937" spans="1:17" x14ac:dyDescent="0.35">
      <c r="A937" t="s">
        <v>272</v>
      </c>
      <c r="B937" t="s">
        <v>264</v>
      </c>
      <c r="C937" t="s">
        <v>256</v>
      </c>
      <c r="D937">
        <v>0.42862795654826502</v>
      </c>
      <c r="E937">
        <v>2010</v>
      </c>
      <c r="F937">
        <v>4309915.62662018</v>
      </c>
      <c r="G937">
        <v>8117550.1329201702</v>
      </c>
      <c r="H937">
        <v>246.702870542586</v>
      </c>
      <c r="I937">
        <v>345.64434792247101</v>
      </c>
      <c r="J937">
        <v>3025735.6256607999</v>
      </c>
      <c r="K937">
        <v>5055157.0252237897</v>
      </c>
      <c r="L937">
        <v>1661931.6703059799</v>
      </c>
      <c r="M937">
        <v>1925423.1498928701</v>
      </c>
      <c r="N937">
        <v>5.7240765693608101E-5</v>
      </c>
      <c r="O937">
        <v>4.25798846034512E-5</v>
      </c>
      <c r="P937" t="s">
        <v>257</v>
      </c>
      <c r="Q937" t="s">
        <v>252</v>
      </c>
    </row>
    <row r="938" spans="1:17" x14ac:dyDescent="0.35">
      <c r="A938" t="s">
        <v>272</v>
      </c>
      <c r="B938" t="s">
        <v>264</v>
      </c>
      <c r="C938" t="s">
        <v>256</v>
      </c>
      <c r="D938">
        <v>0.61285996481710903</v>
      </c>
      <c r="E938">
        <v>2015</v>
      </c>
      <c r="F938">
        <v>4490045.6184898298</v>
      </c>
      <c r="G938">
        <v>8386117.5293537499</v>
      </c>
      <c r="H938">
        <v>368.54822486427798</v>
      </c>
      <c r="I938">
        <v>512.66037170660502</v>
      </c>
      <c r="J938">
        <v>3151533.5266317702</v>
      </c>
      <c r="K938">
        <v>5237063.1116148299</v>
      </c>
      <c r="L938">
        <v>1736709.6958013901</v>
      </c>
      <c r="M938">
        <v>2008965.33779516</v>
      </c>
      <c r="N938">
        <v>8.2081176045653304E-5</v>
      </c>
      <c r="O938">
        <v>6.1132028010834602E-5</v>
      </c>
      <c r="P938" t="s">
        <v>257</v>
      </c>
      <c r="Q938" t="s">
        <v>252</v>
      </c>
    </row>
    <row r="939" spans="1:17" x14ac:dyDescent="0.35">
      <c r="A939" t="s">
        <v>272</v>
      </c>
      <c r="B939" t="s">
        <v>264</v>
      </c>
      <c r="C939" t="s">
        <v>256</v>
      </c>
      <c r="D939">
        <v>0.76234411994100504</v>
      </c>
      <c r="E939">
        <v>2020</v>
      </c>
      <c r="F939">
        <v>4645877.6152929198</v>
      </c>
      <c r="G939">
        <v>8608464.1166383494</v>
      </c>
      <c r="H939">
        <v>474.95969726239599</v>
      </c>
      <c r="I939">
        <v>656.41443146608299</v>
      </c>
      <c r="J939">
        <v>3256555.5670397901</v>
      </c>
      <c r="K939">
        <v>5382874.3658306804</v>
      </c>
      <c r="L939">
        <v>1797589.3693244001</v>
      </c>
      <c r="M939">
        <v>2076757.4889486199</v>
      </c>
      <c r="N939">
        <v>1.0223250300416E-4</v>
      </c>
      <c r="O939">
        <v>7.6252212075481906E-5</v>
      </c>
      <c r="P939" t="s">
        <v>257</v>
      </c>
      <c r="Q939" t="s">
        <v>252</v>
      </c>
    </row>
    <row r="940" spans="1:17" x14ac:dyDescent="0.35">
      <c r="A940" t="s">
        <v>272</v>
      </c>
      <c r="B940" t="s">
        <v>264</v>
      </c>
      <c r="C940" t="s">
        <v>256</v>
      </c>
      <c r="D940">
        <v>0.91377128405771901</v>
      </c>
      <c r="E940">
        <v>2025</v>
      </c>
      <c r="F940">
        <v>4835798.0419058697</v>
      </c>
      <c r="G940">
        <v>8900043.2770420592</v>
      </c>
      <c r="H940">
        <v>592.65484580889404</v>
      </c>
      <c r="I940">
        <v>814.83439182326003</v>
      </c>
      <c r="J940">
        <v>3382291.2069768999</v>
      </c>
      <c r="K940">
        <v>5565676.9454428796</v>
      </c>
      <c r="L940">
        <v>1868623.75813715</v>
      </c>
      <c r="M940">
        <v>2157386.9366905801</v>
      </c>
      <c r="N940">
        <v>1.2255574791856201E-4</v>
      </c>
      <c r="O940">
        <v>9.1553980858177499E-5</v>
      </c>
      <c r="P940" t="s">
        <v>257</v>
      </c>
      <c r="Q940" t="s">
        <v>252</v>
      </c>
    </row>
    <row r="941" spans="1:17" x14ac:dyDescent="0.35">
      <c r="A941" t="s">
        <v>272</v>
      </c>
      <c r="B941" t="s">
        <v>264</v>
      </c>
      <c r="C941" t="s">
        <v>256</v>
      </c>
      <c r="D941">
        <v>0.96559376426806398</v>
      </c>
      <c r="E941">
        <v>2030</v>
      </c>
      <c r="F941">
        <v>5040584.9715433205</v>
      </c>
      <c r="G941">
        <v>9214991.3626971897</v>
      </c>
      <c r="H941">
        <v>651.85385460398595</v>
      </c>
      <c r="I941">
        <v>892.06949591524096</v>
      </c>
      <c r="J941">
        <v>3513027.0446106498</v>
      </c>
      <c r="K941">
        <v>5755592.7587624704</v>
      </c>
      <c r="L941">
        <v>1940730.2275897099</v>
      </c>
      <c r="M941">
        <v>2239616.37530899</v>
      </c>
      <c r="N941">
        <v>1.29321072511233E-4</v>
      </c>
      <c r="O941">
        <v>9.6806330120545599E-5</v>
      </c>
      <c r="P941" t="s">
        <v>257</v>
      </c>
      <c r="Q941" t="s">
        <v>252</v>
      </c>
    </row>
    <row r="942" spans="1:17" x14ac:dyDescent="0.35">
      <c r="A942" t="s">
        <v>272</v>
      </c>
      <c r="B942" t="s">
        <v>264</v>
      </c>
      <c r="C942" t="s">
        <v>256</v>
      </c>
      <c r="D942">
        <v>1.08500668135844</v>
      </c>
      <c r="E942">
        <v>2035</v>
      </c>
      <c r="F942">
        <v>5206394.7538634203</v>
      </c>
      <c r="G942">
        <v>9451956.8785240706</v>
      </c>
      <c r="H942">
        <v>720.836428508572</v>
      </c>
      <c r="I942">
        <v>976.65572228752796</v>
      </c>
      <c r="J942">
        <v>3715134.9136765501</v>
      </c>
      <c r="K942">
        <v>6066807.0674037803</v>
      </c>
      <c r="L942">
        <v>2014159.5883150599</v>
      </c>
      <c r="M942">
        <v>2278196.2695986098</v>
      </c>
      <c r="N942">
        <v>1.3845212716029101E-4</v>
      </c>
      <c r="O942">
        <v>1.03328414934541E-4</v>
      </c>
      <c r="P942" t="s">
        <v>257</v>
      </c>
      <c r="Q942" t="s">
        <v>252</v>
      </c>
    </row>
    <row r="943" spans="1:17" x14ac:dyDescent="0.35">
      <c r="A943" t="s">
        <v>272</v>
      </c>
      <c r="B943" t="s">
        <v>264</v>
      </c>
      <c r="C943" t="s">
        <v>256</v>
      </c>
      <c r="D943">
        <v>1.2292198413270401</v>
      </c>
      <c r="E943">
        <v>2040</v>
      </c>
      <c r="F943">
        <v>5276354.7587055601</v>
      </c>
      <c r="G943">
        <v>9516338.0947611295</v>
      </c>
      <c r="H943">
        <v>771.785126877577</v>
      </c>
      <c r="I943">
        <v>1032.6651887682001</v>
      </c>
      <c r="J943">
        <v>3882650.9432343999</v>
      </c>
      <c r="K943">
        <v>6416595.0025810497</v>
      </c>
      <c r="L943">
        <v>2067677.98817836</v>
      </c>
      <c r="M943">
        <v>2231065.38125942</v>
      </c>
      <c r="N943">
        <v>1.4627241005813599E-4</v>
      </c>
      <c r="O943">
        <v>1.08514974823845E-4</v>
      </c>
      <c r="P943" t="s">
        <v>257</v>
      </c>
      <c r="Q943" t="s">
        <v>252</v>
      </c>
    </row>
    <row r="944" spans="1:17" x14ac:dyDescent="0.35">
      <c r="A944" t="s">
        <v>272</v>
      </c>
      <c r="B944" t="s">
        <v>264</v>
      </c>
      <c r="C944" t="s">
        <v>256</v>
      </c>
      <c r="D944">
        <v>1.35085724597845</v>
      </c>
      <c r="E944">
        <v>2045</v>
      </c>
      <c r="F944">
        <v>5374656.7847849801</v>
      </c>
      <c r="G944">
        <v>9636619.60170779</v>
      </c>
      <c r="H944">
        <v>820.73208244216801</v>
      </c>
      <c r="I944">
        <v>1087.4096457614701</v>
      </c>
      <c r="J944">
        <v>4001342.0071451599</v>
      </c>
      <c r="K944">
        <v>6697659.8096460802</v>
      </c>
      <c r="L944">
        <v>2145303.6455391799</v>
      </c>
      <c r="M944">
        <v>2148782.29176225</v>
      </c>
      <c r="N944">
        <v>1.5270409168555E-4</v>
      </c>
      <c r="O944">
        <v>1.12841399858594E-4</v>
      </c>
      <c r="P944" t="s">
        <v>257</v>
      </c>
      <c r="Q944" t="s">
        <v>252</v>
      </c>
    </row>
    <row r="945" spans="1:17" x14ac:dyDescent="0.35">
      <c r="A945" t="s">
        <v>272</v>
      </c>
      <c r="B945" t="s">
        <v>264</v>
      </c>
      <c r="C945" t="s">
        <v>256</v>
      </c>
      <c r="D945">
        <v>1.53164784556419</v>
      </c>
      <c r="E945">
        <v>2050</v>
      </c>
      <c r="F945">
        <v>5481849.3851899495</v>
      </c>
      <c r="G945">
        <v>9778230.0720464308</v>
      </c>
      <c r="H945">
        <v>888.83773204544502</v>
      </c>
      <c r="I945">
        <v>1164.7573061861899</v>
      </c>
      <c r="J945">
        <v>4113262.9669333799</v>
      </c>
      <c r="K945">
        <v>7022193.74083615</v>
      </c>
      <c r="L945">
        <v>2230411.2982927798</v>
      </c>
      <c r="M945">
        <v>2123285.96626165</v>
      </c>
      <c r="N945">
        <v>1.6214194692155799E-4</v>
      </c>
      <c r="O945">
        <v>1.19117396257217E-4</v>
      </c>
      <c r="P945" t="s">
        <v>257</v>
      </c>
      <c r="Q945" t="s">
        <v>252</v>
      </c>
    </row>
    <row r="946" spans="1:17" x14ac:dyDescent="0.35">
      <c r="A946" t="s">
        <v>272</v>
      </c>
      <c r="B946" t="s">
        <v>264</v>
      </c>
      <c r="C946" t="s">
        <v>256</v>
      </c>
      <c r="D946">
        <v>1.64170092024739</v>
      </c>
      <c r="E946">
        <v>2055</v>
      </c>
      <c r="F946">
        <v>5595722.7719781799</v>
      </c>
      <c r="G946">
        <v>9935689.6141983997</v>
      </c>
      <c r="H946">
        <v>933.57532567059604</v>
      </c>
      <c r="I946">
        <v>1216.3831366122599</v>
      </c>
      <c r="J946">
        <v>4176461.2571280398</v>
      </c>
      <c r="K946">
        <v>7144128.4168895101</v>
      </c>
      <c r="L946">
        <v>2271082.9321726002</v>
      </c>
      <c r="M946">
        <v>2138830.3785320399</v>
      </c>
      <c r="N946">
        <v>1.66837308371616E-4</v>
      </c>
      <c r="O946">
        <v>1.2242563766021899E-4</v>
      </c>
      <c r="P946" t="s">
        <v>257</v>
      </c>
      <c r="Q946" t="s">
        <v>252</v>
      </c>
    </row>
    <row r="947" spans="1:17" x14ac:dyDescent="0.35">
      <c r="A947" t="s">
        <v>272</v>
      </c>
      <c r="B947" t="s">
        <v>264</v>
      </c>
      <c r="C947" t="s">
        <v>256</v>
      </c>
      <c r="D947">
        <v>1.79717289473674</v>
      </c>
      <c r="E947">
        <v>2060</v>
      </c>
      <c r="F947">
        <v>5730651.2522997502</v>
      </c>
      <c r="G947">
        <v>10131847.5442803</v>
      </c>
      <c r="H947">
        <v>995.00331946373296</v>
      </c>
      <c r="I947">
        <v>1287.9583707397101</v>
      </c>
      <c r="J947">
        <v>4240135.3345503099</v>
      </c>
      <c r="K947">
        <v>7274864.8808364002</v>
      </c>
      <c r="L947">
        <v>2323757.17822763</v>
      </c>
      <c r="M947">
        <v>2165162.6184705198</v>
      </c>
      <c r="N947">
        <v>1.7362831476866301E-4</v>
      </c>
      <c r="O947">
        <v>1.2711979380964901E-4</v>
      </c>
      <c r="P947" t="s">
        <v>257</v>
      </c>
      <c r="Q947" t="s">
        <v>252</v>
      </c>
    </row>
    <row r="948" spans="1:17" x14ac:dyDescent="0.35">
      <c r="A948" t="s">
        <v>272</v>
      </c>
      <c r="B948" t="s">
        <v>264</v>
      </c>
      <c r="C948" t="s">
        <v>256</v>
      </c>
      <c r="D948">
        <v>1.90209664848524</v>
      </c>
      <c r="E948">
        <v>2065</v>
      </c>
      <c r="F948">
        <v>5844661.2844241299</v>
      </c>
      <c r="G948">
        <v>10291819.031129399</v>
      </c>
      <c r="H948">
        <v>1040.0375756703199</v>
      </c>
      <c r="I948">
        <v>1340.0221945301901</v>
      </c>
      <c r="J948">
        <v>4284591.1160918903</v>
      </c>
      <c r="K948">
        <v>7373757.1747921603</v>
      </c>
      <c r="L948">
        <v>2360153.6729727802</v>
      </c>
      <c r="M948">
        <v>2193529.7392408499</v>
      </c>
      <c r="N948">
        <v>1.7794659520167501E-4</v>
      </c>
      <c r="O948">
        <v>1.3020265809931701E-4</v>
      </c>
      <c r="P948" t="s">
        <v>257</v>
      </c>
      <c r="Q948" t="s">
        <v>252</v>
      </c>
    </row>
    <row r="949" spans="1:17" x14ac:dyDescent="0.35">
      <c r="A949" t="s">
        <v>272</v>
      </c>
      <c r="B949" t="s">
        <v>264</v>
      </c>
      <c r="C949" t="s">
        <v>256</v>
      </c>
      <c r="D949">
        <v>2.0539225003577899</v>
      </c>
      <c r="E949">
        <v>2070</v>
      </c>
      <c r="F949">
        <v>5984262.0887081698</v>
      </c>
      <c r="G949">
        <v>10497522.565529</v>
      </c>
      <c r="H949">
        <v>1103.81512763662</v>
      </c>
      <c r="I949">
        <v>1414.9294243792799</v>
      </c>
      <c r="J949">
        <v>4330558.1102608899</v>
      </c>
      <c r="K949">
        <v>7460243.0284143398</v>
      </c>
      <c r="L949">
        <v>2396029.62676602</v>
      </c>
      <c r="M949">
        <v>2243822.3088067099</v>
      </c>
      <c r="N949">
        <v>1.8445300544563901E-4</v>
      </c>
      <c r="O949">
        <v>1.3478698574323901E-4</v>
      </c>
      <c r="P949" t="s">
        <v>257</v>
      </c>
      <c r="Q949" t="s">
        <v>252</v>
      </c>
    </row>
    <row r="950" spans="1:17" x14ac:dyDescent="0.35">
      <c r="A950" t="s">
        <v>272</v>
      </c>
      <c r="B950" t="s">
        <v>264</v>
      </c>
      <c r="C950" t="s">
        <v>256</v>
      </c>
      <c r="D950">
        <v>2.15113208653396</v>
      </c>
      <c r="E950">
        <v>2075</v>
      </c>
      <c r="F950">
        <v>6143350.5455109598</v>
      </c>
      <c r="G950">
        <v>10738043.3010695</v>
      </c>
      <c r="H950">
        <v>1157.23460684252</v>
      </c>
      <c r="I950">
        <v>1478.7306150550701</v>
      </c>
      <c r="J950">
        <v>4361000.52815904</v>
      </c>
      <c r="K950">
        <v>7587210.5044016596</v>
      </c>
      <c r="L950">
        <v>2447716.5484120501</v>
      </c>
      <c r="M950">
        <v>2308969.6182280001</v>
      </c>
      <c r="N950">
        <v>1.88371898733359E-4</v>
      </c>
      <c r="O950">
        <v>1.3770950382625E-4</v>
      </c>
      <c r="P950" t="s">
        <v>257</v>
      </c>
      <c r="Q950" t="s">
        <v>252</v>
      </c>
    </row>
    <row r="951" spans="1:17" x14ac:dyDescent="0.35">
      <c r="A951" t="s">
        <v>272</v>
      </c>
      <c r="B951" t="s">
        <v>264</v>
      </c>
      <c r="C951" t="s">
        <v>256</v>
      </c>
      <c r="D951">
        <v>2.2802661727774698</v>
      </c>
      <c r="E951">
        <v>2080</v>
      </c>
      <c r="F951">
        <v>6290324.25702364</v>
      </c>
      <c r="G951">
        <v>10957717.8856396</v>
      </c>
      <c r="H951">
        <v>1218.7587136484201</v>
      </c>
      <c r="I951">
        <v>1551.9833310909701</v>
      </c>
      <c r="J951">
        <v>4371017.3592333999</v>
      </c>
      <c r="K951">
        <v>7622162.1625110898</v>
      </c>
      <c r="L951">
        <v>2487012.2974784998</v>
      </c>
      <c r="M951">
        <v>2408522.52870443</v>
      </c>
      <c r="N951">
        <v>1.9375133361170999E-4</v>
      </c>
      <c r="O951">
        <v>1.41633809821376E-4</v>
      </c>
      <c r="P951" t="s">
        <v>257</v>
      </c>
      <c r="Q951" t="s">
        <v>252</v>
      </c>
    </row>
    <row r="952" spans="1:17" x14ac:dyDescent="0.35">
      <c r="A952" t="s">
        <v>272</v>
      </c>
      <c r="B952" t="s">
        <v>264</v>
      </c>
      <c r="C952" t="s">
        <v>256</v>
      </c>
      <c r="D952">
        <v>2.4085830961071801</v>
      </c>
      <c r="E952">
        <v>2085</v>
      </c>
      <c r="F952">
        <v>6455729.5836306</v>
      </c>
      <c r="G952">
        <v>11209878.2483611</v>
      </c>
      <c r="H952">
        <v>1284.9508936566899</v>
      </c>
      <c r="I952">
        <v>1631.06989598378</v>
      </c>
      <c r="J952">
        <v>4386414.8842769098</v>
      </c>
      <c r="K952">
        <v>7706805.1241696496</v>
      </c>
      <c r="L952">
        <v>2533156.5852093901</v>
      </c>
      <c r="M952">
        <v>2461300.4223492001</v>
      </c>
      <c r="N952">
        <v>1.9904038374142299E-4</v>
      </c>
      <c r="O952">
        <v>1.4550290911698801E-4</v>
      </c>
      <c r="P952" t="s">
        <v>257</v>
      </c>
      <c r="Q952" t="s">
        <v>252</v>
      </c>
    </row>
    <row r="953" spans="1:17" x14ac:dyDescent="0.35">
      <c r="A953" t="s">
        <v>272</v>
      </c>
      <c r="B953" t="s">
        <v>264</v>
      </c>
      <c r="C953" t="s">
        <v>256</v>
      </c>
      <c r="D953">
        <v>2.5200464505927802</v>
      </c>
      <c r="E953">
        <v>2090</v>
      </c>
      <c r="F953">
        <v>6608897.9586732797</v>
      </c>
      <c r="G953">
        <v>11468793.9842667</v>
      </c>
      <c r="H953">
        <v>1345.7897933541301</v>
      </c>
      <c r="I953">
        <v>1705.30601642644</v>
      </c>
      <c r="J953">
        <v>4428566.96882308</v>
      </c>
      <c r="K953">
        <v>7791871.0454885</v>
      </c>
      <c r="L953">
        <v>2591129.12627185</v>
      </c>
      <c r="M953">
        <v>2525765.4683354902</v>
      </c>
      <c r="N953">
        <v>2.03633011399119E-4</v>
      </c>
      <c r="O953">
        <v>1.4869096251670801E-4</v>
      </c>
      <c r="P953" t="s">
        <v>257</v>
      </c>
      <c r="Q953" t="s">
        <v>252</v>
      </c>
    </row>
    <row r="954" spans="1:17" x14ac:dyDescent="0.35">
      <c r="A954" t="s">
        <v>272</v>
      </c>
      <c r="B954" t="s">
        <v>265</v>
      </c>
      <c r="C954" t="s">
        <v>256</v>
      </c>
      <c r="D954">
        <v>0.42862795654826502</v>
      </c>
      <c r="E954">
        <v>2010</v>
      </c>
      <c r="F954">
        <v>8105463.5383230001</v>
      </c>
      <c r="G954">
        <v>4322002.2212173501</v>
      </c>
      <c r="H954">
        <v>360.49587726452802</v>
      </c>
      <c r="I954">
        <v>231.851341200528</v>
      </c>
      <c r="J954">
        <v>5036123.9470625697</v>
      </c>
      <c r="K954">
        <v>3044768.70382202</v>
      </c>
      <c r="L954">
        <v>2095353.32562135</v>
      </c>
      <c r="M954">
        <v>1492001.49457749</v>
      </c>
      <c r="N954">
        <v>4.4475664539120702E-5</v>
      </c>
      <c r="O954">
        <v>5.36444289783877E-5</v>
      </c>
      <c r="P954" t="s">
        <v>257</v>
      </c>
      <c r="Q954" t="s">
        <v>252</v>
      </c>
    </row>
    <row r="955" spans="1:17" x14ac:dyDescent="0.35">
      <c r="A955" t="s">
        <v>272</v>
      </c>
      <c r="B955" t="s">
        <v>265</v>
      </c>
      <c r="C955" t="s">
        <v>256</v>
      </c>
      <c r="D955">
        <v>0.61285996481710903</v>
      </c>
      <c r="E955">
        <v>2015</v>
      </c>
      <c r="F955">
        <v>8392483.6780915093</v>
      </c>
      <c r="G955">
        <v>4483679.4697520798</v>
      </c>
      <c r="H955">
        <v>535.62732973878497</v>
      </c>
      <c r="I955">
        <v>345.58126683209701</v>
      </c>
      <c r="J955">
        <v>5223677.12456345</v>
      </c>
      <c r="K955">
        <v>3164919.5136831501</v>
      </c>
      <c r="L955">
        <v>2185954.7042839499</v>
      </c>
      <c r="M955">
        <v>1559720.3293126</v>
      </c>
      <c r="N955">
        <v>6.3822266480783796E-5</v>
      </c>
      <c r="O955">
        <v>7.7075372841316499E-5</v>
      </c>
      <c r="P955" t="s">
        <v>257</v>
      </c>
      <c r="Q955" t="s">
        <v>252</v>
      </c>
    </row>
    <row r="956" spans="1:17" x14ac:dyDescent="0.35">
      <c r="A956" t="s">
        <v>272</v>
      </c>
      <c r="B956" t="s">
        <v>265</v>
      </c>
      <c r="C956" t="s">
        <v>256</v>
      </c>
      <c r="D956">
        <v>0.76234411994100504</v>
      </c>
      <c r="E956">
        <v>2020</v>
      </c>
      <c r="F956">
        <v>8636028.4795564897</v>
      </c>
      <c r="G956">
        <v>4618313.2523747897</v>
      </c>
      <c r="H956">
        <v>687.12927841744602</v>
      </c>
      <c r="I956">
        <v>444.24485031103302</v>
      </c>
      <c r="J956">
        <v>5376767.6604671702</v>
      </c>
      <c r="K956">
        <v>3262662.2724032998</v>
      </c>
      <c r="L956">
        <v>2260023.1982417</v>
      </c>
      <c r="M956">
        <v>1614323.6600313201</v>
      </c>
      <c r="N956">
        <v>7.9565425246575205E-5</v>
      </c>
      <c r="O956">
        <v>9.6192013411519294E-5</v>
      </c>
      <c r="P956" t="s">
        <v>257</v>
      </c>
      <c r="Q956" t="s">
        <v>252</v>
      </c>
    </row>
    <row r="957" spans="1:17" x14ac:dyDescent="0.35">
      <c r="A957" t="s">
        <v>272</v>
      </c>
      <c r="B957" t="s">
        <v>265</v>
      </c>
      <c r="C957" t="s">
        <v>256</v>
      </c>
      <c r="D957">
        <v>0.91377128405771901</v>
      </c>
      <c r="E957">
        <v>2025</v>
      </c>
      <c r="F957">
        <v>8947291.2779795807</v>
      </c>
      <c r="G957">
        <v>4788550.0409683501</v>
      </c>
      <c r="H957">
        <v>854.23250145867405</v>
      </c>
      <c r="I957">
        <v>553.256736173479</v>
      </c>
      <c r="J957">
        <v>5565522.8984831702</v>
      </c>
      <c r="K957">
        <v>3382445.25393662</v>
      </c>
      <c r="L957">
        <v>2347411.4107127702</v>
      </c>
      <c r="M957">
        <v>1678599.2841149501</v>
      </c>
      <c r="N957">
        <v>9.5473867444222896E-5</v>
      </c>
      <c r="O957">
        <v>1.15537423946727E-4</v>
      </c>
      <c r="P957" t="s">
        <v>257</v>
      </c>
      <c r="Q957" t="s">
        <v>252</v>
      </c>
    </row>
    <row r="958" spans="1:17" x14ac:dyDescent="0.35">
      <c r="A958" t="s">
        <v>272</v>
      </c>
      <c r="B958" t="s">
        <v>265</v>
      </c>
      <c r="C958" t="s">
        <v>256</v>
      </c>
      <c r="D958">
        <v>0.96559376426806398</v>
      </c>
      <c r="E958">
        <v>2030</v>
      </c>
      <c r="F958">
        <v>9284600.8974231295</v>
      </c>
      <c r="G958">
        <v>4970975.4368173797</v>
      </c>
      <c r="H958">
        <v>936.54641617524805</v>
      </c>
      <c r="I958">
        <v>607.37693434397897</v>
      </c>
      <c r="J958">
        <v>5761828.1297942996</v>
      </c>
      <c r="K958">
        <v>3506791.6735788202</v>
      </c>
      <c r="L958">
        <v>2436355.2776971501</v>
      </c>
      <c r="M958">
        <v>1743991.32520155</v>
      </c>
      <c r="N958">
        <v>1.0087093958289399E-4</v>
      </c>
      <c r="O958">
        <v>1.2218465813479201E-4</v>
      </c>
      <c r="P958" t="s">
        <v>257</v>
      </c>
      <c r="Q958" t="s">
        <v>252</v>
      </c>
    </row>
    <row r="959" spans="1:17" x14ac:dyDescent="0.35">
      <c r="A959" t="s">
        <v>272</v>
      </c>
      <c r="B959" t="s">
        <v>265</v>
      </c>
      <c r="C959" t="s">
        <v>256</v>
      </c>
      <c r="D959">
        <v>1.08500668135844</v>
      </c>
      <c r="E959">
        <v>2035</v>
      </c>
      <c r="F959">
        <v>9547008.6838194001</v>
      </c>
      <c r="G959">
        <v>5111342.9485680899</v>
      </c>
      <c r="H959">
        <v>1029.7800330293601</v>
      </c>
      <c r="I959">
        <v>667.71211776673795</v>
      </c>
      <c r="J959">
        <v>6093315.0292146904</v>
      </c>
      <c r="K959">
        <v>3688626.95186564</v>
      </c>
      <c r="L959">
        <v>2497440.33667525</v>
      </c>
      <c r="M959">
        <v>1794915.5212384099</v>
      </c>
      <c r="N959">
        <v>1.0786415589782299E-4</v>
      </c>
      <c r="O959">
        <v>1.3063340192302899E-4</v>
      </c>
      <c r="P959" t="s">
        <v>257</v>
      </c>
      <c r="Q959" t="s">
        <v>252</v>
      </c>
    </row>
    <row r="960" spans="1:17" x14ac:dyDescent="0.35">
      <c r="A960" t="s">
        <v>272</v>
      </c>
      <c r="B960" t="s">
        <v>265</v>
      </c>
      <c r="C960" t="s">
        <v>256</v>
      </c>
      <c r="D960">
        <v>1.2292198413270401</v>
      </c>
      <c r="E960">
        <v>2040</v>
      </c>
      <c r="F960">
        <v>9635021.9592622109</v>
      </c>
      <c r="G960">
        <v>5157670.8942044796</v>
      </c>
      <c r="H960">
        <v>1095.08066116178</v>
      </c>
      <c r="I960">
        <v>709.36965448399599</v>
      </c>
      <c r="J960">
        <v>6453946.8945484599</v>
      </c>
      <c r="K960">
        <v>3845299.0512669999</v>
      </c>
      <c r="L960">
        <v>2488543.3858209602</v>
      </c>
      <c r="M960">
        <v>1810199.9836168201</v>
      </c>
      <c r="N960">
        <v>1.13656270405183E-4</v>
      </c>
      <c r="O960">
        <v>1.3753682021105601E-4</v>
      </c>
      <c r="P960" t="s">
        <v>257</v>
      </c>
      <c r="Q960" t="s">
        <v>252</v>
      </c>
    </row>
    <row r="961" spans="1:17" x14ac:dyDescent="0.35">
      <c r="A961" t="s">
        <v>272</v>
      </c>
      <c r="B961" t="s">
        <v>265</v>
      </c>
      <c r="C961" t="s">
        <v>256</v>
      </c>
      <c r="D961">
        <v>1.35085724597845</v>
      </c>
      <c r="E961">
        <v>2045</v>
      </c>
      <c r="F961">
        <v>9777983.6230156496</v>
      </c>
      <c r="G961">
        <v>5233292.7634771196</v>
      </c>
      <c r="H961">
        <v>1158.2919935939699</v>
      </c>
      <c r="I961">
        <v>749.84973460966501</v>
      </c>
      <c r="J961">
        <v>6728378.3825036399</v>
      </c>
      <c r="K961">
        <v>3970623.4342876002</v>
      </c>
      <c r="L961">
        <v>2466712.7742102901</v>
      </c>
      <c r="M961">
        <v>1827373.1630911401</v>
      </c>
      <c r="N961">
        <v>1.18459187318289E-4</v>
      </c>
      <c r="O961">
        <v>1.43284499549276E-4</v>
      </c>
      <c r="P961" t="s">
        <v>257</v>
      </c>
      <c r="Q961" t="s">
        <v>252</v>
      </c>
    </row>
    <row r="962" spans="1:17" x14ac:dyDescent="0.35">
      <c r="A962" t="s">
        <v>272</v>
      </c>
      <c r="B962" t="s">
        <v>265</v>
      </c>
      <c r="C962" t="s">
        <v>256</v>
      </c>
      <c r="D962">
        <v>1.53164784556419</v>
      </c>
      <c r="E962">
        <v>2050</v>
      </c>
      <c r="F962">
        <v>9940526.6393260602</v>
      </c>
      <c r="G962">
        <v>5319552.8179103201</v>
      </c>
      <c r="H962">
        <v>1247.0949769659301</v>
      </c>
      <c r="I962">
        <v>806.50006126570099</v>
      </c>
      <c r="J962">
        <v>7038016.0357913896</v>
      </c>
      <c r="K962">
        <v>4097440.67197813</v>
      </c>
      <c r="L962">
        <v>2494405.7661271701</v>
      </c>
      <c r="M962">
        <v>1859291.49842726</v>
      </c>
      <c r="N962">
        <v>1.25455624456782E-4</v>
      </c>
      <c r="O962">
        <v>1.51610499768008E-4</v>
      </c>
      <c r="P962" t="s">
        <v>257</v>
      </c>
      <c r="Q962" t="s">
        <v>252</v>
      </c>
    </row>
    <row r="963" spans="1:17" x14ac:dyDescent="0.35">
      <c r="A963" t="s">
        <v>272</v>
      </c>
      <c r="B963" t="s">
        <v>265</v>
      </c>
      <c r="C963" t="s">
        <v>256</v>
      </c>
      <c r="D963">
        <v>1.64170092024739</v>
      </c>
      <c r="E963">
        <v>2055</v>
      </c>
      <c r="F963">
        <v>10117650.0433577</v>
      </c>
      <c r="G963">
        <v>5413762.34281886</v>
      </c>
      <c r="H963">
        <v>1305.76597174527</v>
      </c>
      <c r="I963">
        <v>844.19249053758097</v>
      </c>
      <c r="J963">
        <v>7158489.6631980101</v>
      </c>
      <c r="K963">
        <v>4162100.0108195301</v>
      </c>
      <c r="L963">
        <v>2530211.2797189699</v>
      </c>
      <c r="M963">
        <v>1879702.0309856699</v>
      </c>
      <c r="N963">
        <v>1.2905822657925499E-4</v>
      </c>
      <c r="O963">
        <v>1.5593453075334401E-4</v>
      </c>
      <c r="P963" t="s">
        <v>257</v>
      </c>
      <c r="Q963" t="s">
        <v>252</v>
      </c>
    </row>
    <row r="964" spans="1:17" x14ac:dyDescent="0.35">
      <c r="A964" t="s">
        <v>272</v>
      </c>
      <c r="B964" t="s">
        <v>265</v>
      </c>
      <c r="C964" t="s">
        <v>256</v>
      </c>
      <c r="D964">
        <v>1.79717289473674</v>
      </c>
      <c r="E964">
        <v>2060</v>
      </c>
      <c r="F964">
        <v>10333690.147337999</v>
      </c>
      <c r="G964">
        <v>5528808.6492419997</v>
      </c>
      <c r="H964">
        <v>1386.86750703591</v>
      </c>
      <c r="I964">
        <v>896.09418316753499</v>
      </c>
      <c r="J964">
        <v>7279102.9013826996</v>
      </c>
      <c r="K964">
        <v>4235897.3140040003</v>
      </c>
      <c r="L964">
        <v>2580934.7503321902</v>
      </c>
      <c r="M964">
        <v>1907985.04636596</v>
      </c>
      <c r="N964">
        <v>1.34208350285514E-4</v>
      </c>
      <c r="O964">
        <v>1.6207726474498101E-4</v>
      </c>
      <c r="P964" t="s">
        <v>257</v>
      </c>
      <c r="Q964" t="s">
        <v>252</v>
      </c>
    </row>
    <row r="965" spans="1:17" x14ac:dyDescent="0.35">
      <c r="A965" t="s">
        <v>272</v>
      </c>
      <c r="B965" t="s">
        <v>265</v>
      </c>
      <c r="C965" t="s">
        <v>256</v>
      </c>
      <c r="D965">
        <v>1.90209664848524</v>
      </c>
      <c r="E965">
        <v>2065</v>
      </c>
      <c r="F965">
        <v>10512565.823506201</v>
      </c>
      <c r="G965">
        <v>5623914.4920473602</v>
      </c>
      <c r="H965">
        <v>1445.955260121</v>
      </c>
      <c r="I965">
        <v>934.10451007951895</v>
      </c>
      <c r="J965">
        <v>7374279.6504383096</v>
      </c>
      <c r="K965">
        <v>4284068.6404457297</v>
      </c>
      <c r="L965">
        <v>2622384.98226067</v>
      </c>
      <c r="M965">
        <v>1931298.42995295</v>
      </c>
      <c r="N965">
        <v>1.3754541796902E-4</v>
      </c>
      <c r="O965">
        <v>1.6609507690780399E-4</v>
      </c>
      <c r="P965" t="s">
        <v>257</v>
      </c>
      <c r="Q965" t="s">
        <v>252</v>
      </c>
    </row>
    <row r="966" spans="1:17" x14ac:dyDescent="0.35">
      <c r="A966" t="s">
        <v>272</v>
      </c>
      <c r="B966" t="s">
        <v>265</v>
      </c>
      <c r="C966" t="s">
        <v>256</v>
      </c>
      <c r="D966">
        <v>2.0539225003577899</v>
      </c>
      <c r="E966">
        <v>2070</v>
      </c>
      <c r="F966">
        <v>10737942.553619999</v>
      </c>
      <c r="G966">
        <v>5743842.10061712</v>
      </c>
      <c r="H966">
        <v>1530.53785517611</v>
      </c>
      <c r="I966">
        <v>988.20669683979202</v>
      </c>
      <c r="J966">
        <v>7458917.9506937899</v>
      </c>
      <c r="K966">
        <v>4331883.1879814398</v>
      </c>
      <c r="L966">
        <v>2679187.4706875798</v>
      </c>
      <c r="M966">
        <v>1960664.4648851401</v>
      </c>
      <c r="N966">
        <v>1.4253548550230701E-4</v>
      </c>
      <c r="O966">
        <v>1.72046285313731E-4</v>
      </c>
      <c r="P966" t="s">
        <v>257</v>
      </c>
      <c r="Q966" t="s">
        <v>252</v>
      </c>
    </row>
    <row r="967" spans="1:17" x14ac:dyDescent="0.35">
      <c r="A967" t="s">
        <v>272</v>
      </c>
      <c r="B967" t="s">
        <v>265</v>
      </c>
      <c r="C967" t="s">
        <v>256</v>
      </c>
      <c r="D967">
        <v>2.15113208653396</v>
      </c>
      <c r="E967">
        <v>2075</v>
      </c>
      <c r="F967">
        <v>10998734.837114301</v>
      </c>
      <c r="G967">
        <v>5882659.0094661899</v>
      </c>
      <c r="H967">
        <v>1601.9211786411699</v>
      </c>
      <c r="I967">
        <v>1034.0440432564201</v>
      </c>
      <c r="J967">
        <v>7570208.7652033996</v>
      </c>
      <c r="K967">
        <v>4378002.2673573</v>
      </c>
      <c r="L967">
        <v>2753812.4740023399</v>
      </c>
      <c r="M967">
        <v>2002873.6926376999</v>
      </c>
      <c r="N967">
        <v>1.45645949499175E-4</v>
      </c>
      <c r="O967">
        <v>1.75778341323622E-4</v>
      </c>
      <c r="P967" t="s">
        <v>257</v>
      </c>
      <c r="Q967" t="s">
        <v>252</v>
      </c>
    </row>
    <row r="968" spans="1:17" x14ac:dyDescent="0.35">
      <c r="A968" t="s">
        <v>272</v>
      </c>
      <c r="B968" t="s">
        <v>265</v>
      </c>
      <c r="C968" t="s">
        <v>256</v>
      </c>
      <c r="D968">
        <v>2.2802661727774698</v>
      </c>
      <c r="E968">
        <v>2080</v>
      </c>
      <c r="F968">
        <v>11238075.133702099</v>
      </c>
      <c r="G968">
        <v>6009967.0089611197</v>
      </c>
      <c r="H968">
        <v>1684.1253032772299</v>
      </c>
      <c r="I968">
        <v>1086.61674146216</v>
      </c>
      <c r="J968">
        <v>7600722.6466924604</v>
      </c>
      <c r="K968">
        <v>4392456.8750520302</v>
      </c>
      <c r="L968">
        <v>2850812.97085005</v>
      </c>
      <c r="M968">
        <v>2044721.85533288</v>
      </c>
      <c r="N968">
        <v>1.4985887558507799E-4</v>
      </c>
      <c r="O968">
        <v>1.8080244697549401E-4</v>
      </c>
      <c r="P968" t="s">
        <v>257</v>
      </c>
      <c r="Q968" t="s">
        <v>252</v>
      </c>
    </row>
    <row r="969" spans="1:17" x14ac:dyDescent="0.35">
      <c r="A969" t="s">
        <v>272</v>
      </c>
      <c r="B969" t="s">
        <v>265</v>
      </c>
      <c r="C969" t="s">
        <v>256</v>
      </c>
      <c r="D969">
        <v>2.4085830961071801</v>
      </c>
      <c r="E969">
        <v>2085</v>
      </c>
      <c r="F969">
        <v>11510617.4216389</v>
      </c>
      <c r="G969">
        <v>6154990.4103527898</v>
      </c>
      <c r="H969">
        <v>1772.7126190317899</v>
      </c>
      <c r="I969">
        <v>1143.30817060868</v>
      </c>
      <c r="J969">
        <v>7667562.2199708503</v>
      </c>
      <c r="K969">
        <v>4425657.78847571</v>
      </c>
      <c r="L969">
        <v>2914641.4722772101</v>
      </c>
      <c r="M969">
        <v>2079815.53528139</v>
      </c>
      <c r="N969">
        <v>1.54006736050427E-4</v>
      </c>
      <c r="O969">
        <v>1.8575303849143501E-4</v>
      </c>
      <c r="P969" t="s">
        <v>257</v>
      </c>
      <c r="Q969" t="s">
        <v>252</v>
      </c>
    </row>
    <row r="970" spans="1:17" x14ac:dyDescent="0.35">
      <c r="A970" t="s">
        <v>272</v>
      </c>
      <c r="B970" t="s">
        <v>265</v>
      </c>
      <c r="C970" t="s">
        <v>256</v>
      </c>
      <c r="D970">
        <v>2.5200464505927802</v>
      </c>
      <c r="E970">
        <v>2090</v>
      </c>
      <c r="F970">
        <v>11779222.787396399</v>
      </c>
      <c r="G970">
        <v>6298469.1555435704</v>
      </c>
      <c r="H970">
        <v>1855.1909897303999</v>
      </c>
      <c r="I970">
        <v>1195.90482005016</v>
      </c>
      <c r="J970">
        <v>7748298.6105646798</v>
      </c>
      <c r="K970">
        <v>4472139.4037469001</v>
      </c>
      <c r="L970">
        <v>2992795.36311397</v>
      </c>
      <c r="M970">
        <v>2124099.2314933701</v>
      </c>
      <c r="N970">
        <v>1.57496892894787E-4</v>
      </c>
      <c r="O970">
        <v>1.89872299207434E-4</v>
      </c>
      <c r="P970" t="s">
        <v>257</v>
      </c>
      <c r="Q970" t="s">
        <v>252</v>
      </c>
    </row>
    <row r="971" spans="1:17" x14ac:dyDescent="0.35">
      <c r="A971" t="s">
        <v>272</v>
      </c>
      <c r="B971" t="s">
        <v>266</v>
      </c>
      <c r="C971" t="s">
        <v>256</v>
      </c>
      <c r="D971">
        <v>0.42862795654826502</v>
      </c>
      <c r="E971">
        <v>2010</v>
      </c>
      <c r="F971">
        <v>8117550.1329201702</v>
      </c>
      <c r="G971">
        <v>4309915.62662018</v>
      </c>
      <c r="H971">
        <v>345.64434792247101</v>
      </c>
      <c r="I971">
        <v>246.702870542586</v>
      </c>
      <c r="J971">
        <v>5055157.0252237897</v>
      </c>
      <c r="K971">
        <v>3025735.6256607999</v>
      </c>
      <c r="L971">
        <v>1925423.1498928701</v>
      </c>
      <c r="M971">
        <v>1661931.6703059799</v>
      </c>
      <c r="N971">
        <v>4.25798846034512E-5</v>
      </c>
      <c r="O971">
        <v>5.7240765693608101E-5</v>
      </c>
      <c r="P971" t="s">
        <v>257</v>
      </c>
      <c r="Q971" t="s">
        <v>252</v>
      </c>
    </row>
    <row r="972" spans="1:17" x14ac:dyDescent="0.35">
      <c r="A972" t="s">
        <v>272</v>
      </c>
      <c r="B972" t="s">
        <v>266</v>
      </c>
      <c r="C972" t="s">
        <v>256</v>
      </c>
      <c r="D972">
        <v>0.61285996481710903</v>
      </c>
      <c r="E972">
        <v>2015</v>
      </c>
      <c r="F972">
        <v>8386117.5293537499</v>
      </c>
      <c r="G972">
        <v>4490045.6184898298</v>
      </c>
      <c r="H972">
        <v>512.66037170660502</v>
      </c>
      <c r="I972">
        <v>368.54822486427798</v>
      </c>
      <c r="J972">
        <v>5237063.1116148299</v>
      </c>
      <c r="K972">
        <v>3151533.5266317702</v>
      </c>
      <c r="L972">
        <v>2008965.33779516</v>
      </c>
      <c r="M972">
        <v>1736709.6958013901</v>
      </c>
      <c r="N972">
        <v>6.1132028010834602E-5</v>
      </c>
      <c r="O972">
        <v>8.2081176045653304E-5</v>
      </c>
      <c r="P972" t="s">
        <v>257</v>
      </c>
      <c r="Q972" t="s">
        <v>252</v>
      </c>
    </row>
    <row r="973" spans="1:17" x14ac:dyDescent="0.35">
      <c r="A973" t="s">
        <v>272</v>
      </c>
      <c r="B973" t="s">
        <v>266</v>
      </c>
      <c r="C973" t="s">
        <v>256</v>
      </c>
      <c r="D973">
        <v>0.76234411994100504</v>
      </c>
      <c r="E973">
        <v>2020</v>
      </c>
      <c r="F973">
        <v>8608464.1166383494</v>
      </c>
      <c r="G973">
        <v>4645877.6152929198</v>
      </c>
      <c r="H973">
        <v>656.41443146608299</v>
      </c>
      <c r="I973">
        <v>474.95969726239599</v>
      </c>
      <c r="J973">
        <v>5382874.3658306804</v>
      </c>
      <c r="K973">
        <v>3256555.5670397901</v>
      </c>
      <c r="L973">
        <v>2076757.4889486199</v>
      </c>
      <c r="M973">
        <v>1797589.3693244001</v>
      </c>
      <c r="N973">
        <v>7.6252212075481906E-5</v>
      </c>
      <c r="O973">
        <v>1.0223250300416E-4</v>
      </c>
      <c r="P973" t="s">
        <v>257</v>
      </c>
      <c r="Q973" t="s">
        <v>252</v>
      </c>
    </row>
    <row r="974" spans="1:17" x14ac:dyDescent="0.35">
      <c r="A974" t="s">
        <v>272</v>
      </c>
      <c r="B974" t="s">
        <v>266</v>
      </c>
      <c r="C974" t="s">
        <v>256</v>
      </c>
      <c r="D974">
        <v>0.91377128405771901</v>
      </c>
      <c r="E974">
        <v>2025</v>
      </c>
      <c r="F974">
        <v>8900043.2770420592</v>
      </c>
      <c r="G974">
        <v>4835798.0419058697</v>
      </c>
      <c r="H974">
        <v>814.83439182326003</v>
      </c>
      <c r="I974">
        <v>592.65484580889404</v>
      </c>
      <c r="J974">
        <v>5565676.9454428796</v>
      </c>
      <c r="K974">
        <v>3382291.2069768999</v>
      </c>
      <c r="L974">
        <v>2157386.9366905801</v>
      </c>
      <c r="M974">
        <v>1868623.75813715</v>
      </c>
      <c r="N974">
        <v>9.1553980858177499E-5</v>
      </c>
      <c r="O974">
        <v>1.2255574791856201E-4</v>
      </c>
      <c r="P974" t="s">
        <v>257</v>
      </c>
      <c r="Q974" t="s">
        <v>252</v>
      </c>
    </row>
    <row r="975" spans="1:17" x14ac:dyDescent="0.35">
      <c r="A975" t="s">
        <v>272</v>
      </c>
      <c r="B975" t="s">
        <v>266</v>
      </c>
      <c r="C975" t="s">
        <v>256</v>
      </c>
      <c r="D975">
        <v>0.96559376426806398</v>
      </c>
      <c r="E975">
        <v>2030</v>
      </c>
      <c r="F975">
        <v>9214991.3626971897</v>
      </c>
      <c r="G975">
        <v>5040584.9715433205</v>
      </c>
      <c r="H975">
        <v>892.06949591524096</v>
      </c>
      <c r="I975">
        <v>651.85385460398595</v>
      </c>
      <c r="J975">
        <v>5755592.7587624704</v>
      </c>
      <c r="K975">
        <v>3513027.0446106498</v>
      </c>
      <c r="L975">
        <v>2239616.37530899</v>
      </c>
      <c r="M975">
        <v>1940730.2275897099</v>
      </c>
      <c r="N975">
        <v>9.6806330120545599E-5</v>
      </c>
      <c r="O975">
        <v>1.29321072511233E-4</v>
      </c>
      <c r="P975" t="s">
        <v>257</v>
      </c>
      <c r="Q975" t="s">
        <v>252</v>
      </c>
    </row>
    <row r="976" spans="1:17" x14ac:dyDescent="0.35">
      <c r="A976" t="s">
        <v>272</v>
      </c>
      <c r="B976" t="s">
        <v>266</v>
      </c>
      <c r="C976" t="s">
        <v>256</v>
      </c>
      <c r="D976">
        <v>1.08500668135844</v>
      </c>
      <c r="E976">
        <v>2035</v>
      </c>
      <c r="F976">
        <v>9451956.8785240706</v>
      </c>
      <c r="G976">
        <v>5206394.7538634203</v>
      </c>
      <c r="H976">
        <v>976.65572228752796</v>
      </c>
      <c r="I976">
        <v>720.836428508572</v>
      </c>
      <c r="J976">
        <v>6066807.0674037803</v>
      </c>
      <c r="K976">
        <v>3715134.9136765501</v>
      </c>
      <c r="L976">
        <v>2278196.2695986098</v>
      </c>
      <c r="M976">
        <v>2014159.5883150599</v>
      </c>
      <c r="N976">
        <v>1.03328414934541E-4</v>
      </c>
      <c r="O976">
        <v>1.3845212716029101E-4</v>
      </c>
      <c r="P976" t="s">
        <v>257</v>
      </c>
      <c r="Q976" t="s">
        <v>252</v>
      </c>
    </row>
    <row r="977" spans="1:17" x14ac:dyDescent="0.35">
      <c r="A977" t="s">
        <v>272</v>
      </c>
      <c r="B977" t="s">
        <v>266</v>
      </c>
      <c r="C977" t="s">
        <v>256</v>
      </c>
      <c r="D977">
        <v>1.2292198413270401</v>
      </c>
      <c r="E977">
        <v>2040</v>
      </c>
      <c r="F977">
        <v>9516338.0947611295</v>
      </c>
      <c r="G977">
        <v>5276354.7587055601</v>
      </c>
      <c r="H977">
        <v>1032.6651887682001</v>
      </c>
      <c r="I977">
        <v>771.785126877577</v>
      </c>
      <c r="J977">
        <v>6416595.0025810497</v>
      </c>
      <c r="K977">
        <v>3882650.9432343999</v>
      </c>
      <c r="L977">
        <v>2231065.38125942</v>
      </c>
      <c r="M977">
        <v>2067677.98817836</v>
      </c>
      <c r="N977">
        <v>1.08514974823845E-4</v>
      </c>
      <c r="O977">
        <v>1.4627241005813599E-4</v>
      </c>
      <c r="P977" t="s">
        <v>257</v>
      </c>
      <c r="Q977" t="s">
        <v>252</v>
      </c>
    </row>
    <row r="978" spans="1:17" x14ac:dyDescent="0.35">
      <c r="A978" t="s">
        <v>272</v>
      </c>
      <c r="B978" t="s">
        <v>266</v>
      </c>
      <c r="C978" t="s">
        <v>256</v>
      </c>
      <c r="D978">
        <v>1.35085724597845</v>
      </c>
      <c r="E978">
        <v>2045</v>
      </c>
      <c r="F978">
        <v>9636619.60170779</v>
      </c>
      <c r="G978">
        <v>5374656.7847849801</v>
      </c>
      <c r="H978">
        <v>1087.4096457614701</v>
      </c>
      <c r="I978">
        <v>820.73208244216801</v>
      </c>
      <c r="J978">
        <v>6697659.8096460802</v>
      </c>
      <c r="K978">
        <v>4001342.0071451599</v>
      </c>
      <c r="L978">
        <v>2148782.29176225</v>
      </c>
      <c r="M978">
        <v>2145303.6455391799</v>
      </c>
      <c r="N978">
        <v>1.12841399858594E-4</v>
      </c>
      <c r="O978">
        <v>1.5270409168555E-4</v>
      </c>
      <c r="P978" t="s">
        <v>257</v>
      </c>
      <c r="Q978" t="s">
        <v>252</v>
      </c>
    </row>
    <row r="979" spans="1:17" x14ac:dyDescent="0.35">
      <c r="A979" t="s">
        <v>272</v>
      </c>
      <c r="B979" t="s">
        <v>266</v>
      </c>
      <c r="C979" t="s">
        <v>256</v>
      </c>
      <c r="D979">
        <v>1.53164784556419</v>
      </c>
      <c r="E979">
        <v>2050</v>
      </c>
      <c r="F979">
        <v>9778230.0720464308</v>
      </c>
      <c r="G979">
        <v>5481849.3851899495</v>
      </c>
      <c r="H979">
        <v>1164.7573061861899</v>
      </c>
      <c r="I979">
        <v>888.83773204544502</v>
      </c>
      <c r="J979">
        <v>7022193.74083615</v>
      </c>
      <c r="K979">
        <v>4113262.9669333799</v>
      </c>
      <c r="L979">
        <v>2123285.96626165</v>
      </c>
      <c r="M979">
        <v>2230411.2982927798</v>
      </c>
      <c r="N979">
        <v>1.19117396257217E-4</v>
      </c>
      <c r="O979">
        <v>1.6214194692155799E-4</v>
      </c>
      <c r="P979" t="s">
        <v>257</v>
      </c>
      <c r="Q979" t="s">
        <v>252</v>
      </c>
    </row>
    <row r="980" spans="1:17" x14ac:dyDescent="0.35">
      <c r="A980" t="s">
        <v>272</v>
      </c>
      <c r="B980" t="s">
        <v>266</v>
      </c>
      <c r="C980" t="s">
        <v>256</v>
      </c>
      <c r="D980">
        <v>1.64170092024739</v>
      </c>
      <c r="E980">
        <v>2055</v>
      </c>
      <c r="F980">
        <v>9935689.6141983997</v>
      </c>
      <c r="G980">
        <v>5595722.7719781799</v>
      </c>
      <c r="H980">
        <v>1216.3831366122599</v>
      </c>
      <c r="I980">
        <v>933.57532567059604</v>
      </c>
      <c r="J980">
        <v>7144128.4168895101</v>
      </c>
      <c r="K980">
        <v>4176461.2571280398</v>
      </c>
      <c r="L980">
        <v>2138830.3785320399</v>
      </c>
      <c r="M980">
        <v>2271082.9321726002</v>
      </c>
      <c r="N980">
        <v>1.2242563766021899E-4</v>
      </c>
      <c r="O980">
        <v>1.66837308371616E-4</v>
      </c>
      <c r="P980" t="s">
        <v>257</v>
      </c>
      <c r="Q980" t="s">
        <v>252</v>
      </c>
    </row>
    <row r="981" spans="1:17" x14ac:dyDescent="0.35">
      <c r="A981" t="s">
        <v>272</v>
      </c>
      <c r="B981" t="s">
        <v>266</v>
      </c>
      <c r="C981" t="s">
        <v>256</v>
      </c>
      <c r="D981">
        <v>1.79717289473674</v>
      </c>
      <c r="E981">
        <v>2060</v>
      </c>
      <c r="F981">
        <v>10131847.5442803</v>
      </c>
      <c r="G981">
        <v>5730651.2522997502</v>
      </c>
      <c r="H981">
        <v>1287.9583707397101</v>
      </c>
      <c r="I981">
        <v>995.00331946373296</v>
      </c>
      <c r="J981">
        <v>7274864.8808364002</v>
      </c>
      <c r="K981">
        <v>4240135.3345503099</v>
      </c>
      <c r="L981">
        <v>2165162.6184705198</v>
      </c>
      <c r="M981">
        <v>2323757.17822763</v>
      </c>
      <c r="N981">
        <v>1.2711979380964901E-4</v>
      </c>
      <c r="O981">
        <v>1.7362831476866301E-4</v>
      </c>
      <c r="P981" t="s">
        <v>257</v>
      </c>
      <c r="Q981" t="s">
        <v>252</v>
      </c>
    </row>
    <row r="982" spans="1:17" x14ac:dyDescent="0.35">
      <c r="A982" t="s">
        <v>272</v>
      </c>
      <c r="B982" t="s">
        <v>266</v>
      </c>
      <c r="C982" t="s">
        <v>256</v>
      </c>
      <c r="D982">
        <v>1.90209664848524</v>
      </c>
      <c r="E982">
        <v>2065</v>
      </c>
      <c r="F982">
        <v>10291819.031129399</v>
      </c>
      <c r="G982">
        <v>5844661.2844241299</v>
      </c>
      <c r="H982">
        <v>1340.0221945301901</v>
      </c>
      <c r="I982">
        <v>1040.0375756703199</v>
      </c>
      <c r="J982">
        <v>7373757.1747921603</v>
      </c>
      <c r="K982">
        <v>4284591.1160918903</v>
      </c>
      <c r="L982">
        <v>2193529.7392408499</v>
      </c>
      <c r="M982">
        <v>2360153.6729727802</v>
      </c>
      <c r="N982">
        <v>1.3020265809931701E-4</v>
      </c>
      <c r="O982">
        <v>1.7794659520167501E-4</v>
      </c>
      <c r="P982" t="s">
        <v>257</v>
      </c>
      <c r="Q982" t="s">
        <v>252</v>
      </c>
    </row>
    <row r="983" spans="1:17" x14ac:dyDescent="0.35">
      <c r="A983" t="s">
        <v>272</v>
      </c>
      <c r="B983" t="s">
        <v>266</v>
      </c>
      <c r="C983" t="s">
        <v>256</v>
      </c>
      <c r="D983">
        <v>2.0539225003577899</v>
      </c>
      <c r="E983">
        <v>2070</v>
      </c>
      <c r="F983">
        <v>10497522.565529</v>
      </c>
      <c r="G983">
        <v>5984262.0887081698</v>
      </c>
      <c r="H983">
        <v>1414.9294243792799</v>
      </c>
      <c r="I983">
        <v>1103.81512763662</v>
      </c>
      <c r="J983">
        <v>7460243.0284143398</v>
      </c>
      <c r="K983">
        <v>4330558.1102608899</v>
      </c>
      <c r="L983">
        <v>2243822.3088067099</v>
      </c>
      <c r="M983">
        <v>2396029.62676602</v>
      </c>
      <c r="N983">
        <v>1.3478698574323901E-4</v>
      </c>
      <c r="O983">
        <v>1.8445300544563901E-4</v>
      </c>
      <c r="P983" t="s">
        <v>257</v>
      </c>
      <c r="Q983" t="s">
        <v>252</v>
      </c>
    </row>
    <row r="984" spans="1:17" x14ac:dyDescent="0.35">
      <c r="A984" t="s">
        <v>272</v>
      </c>
      <c r="B984" t="s">
        <v>266</v>
      </c>
      <c r="C984" t="s">
        <v>256</v>
      </c>
      <c r="D984">
        <v>2.15113208653396</v>
      </c>
      <c r="E984">
        <v>2075</v>
      </c>
      <c r="F984">
        <v>10738043.3010695</v>
      </c>
      <c r="G984">
        <v>6143350.5455109598</v>
      </c>
      <c r="H984">
        <v>1478.7306150550701</v>
      </c>
      <c r="I984">
        <v>1157.23460684252</v>
      </c>
      <c r="J984">
        <v>7587210.5044016596</v>
      </c>
      <c r="K984">
        <v>4361000.52815904</v>
      </c>
      <c r="L984">
        <v>2308969.6182280001</v>
      </c>
      <c r="M984">
        <v>2447716.5484120501</v>
      </c>
      <c r="N984">
        <v>1.3770950382625E-4</v>
      </c>
      <c r="O984">
        <v>1.88371898733359E-4</v>
      </c>
      <c r="P984" t="s">
        <v>257</v>
      </c>
      <c r="Q984" t="s">
        <v>252</v>
      </c>
    </row>
    <row r="985" spans="1:17" x14ac:dyDescent="0.35">
      <c r="A985" t="s">
        <v>272</v>
      </c>
      <c r="B985" t="s">
        <v>266</v>
      </c>
      <c r="C985" t="s">
        <v>256</v>
      </c>
      <c r="D985">
        <v>2.2802661727774698</v>
      </c>
      <c r="E985">
        <v>2080</v>
      </c>
      <c r="F985">
        <v>10957717.8856396</v>
      </c>
      <c r="G985">
        <v>6290324.25702364</v>
      </c>
      <c r="H985">
        <v>1551.9833310909701</v>
      </c>
      <c r="I985">
        <v>1218.7587136484201</v>
      </c>
      <c r="J985">
        <v>7622162.1625110898</v>
      </c>
      <c r="K985">
        <v>4371017.3592333999</v>
      </c>
      <c r="L985">
        <v>2408522.52870443</v>
      </c>
      <c r="M985">
        <v>2487012.2974784998</v>
      </c>
      <c r="N985">
        <v>1.41633809821376E-4</v>
      </c>
      <c r="O985">
        <v>1.9375133361170999E-4</v>
      </c>
      <c r="P985" t="s">
        <v>257</v>
      </c>
      <c r="Q985" t="s">
        <v>252</v>
      </c>
    </row>
    <row r="986" spans="1:17" x14ac:dyDescent="0.35">
      <c r="A986" t="s">
        <v>272</v>
      </c>
      <c r="B986" t="s">
        <v>266</v>
      </c>
      <c r="C986" t="s">
        <v>256</v>
      </c>
      <c r="D986">
        <v>2.4085830961071801</v>
      </c>
      <c r="E986">
        <v>2085</v>
      </c>
      <c r="F986">
        <v>11209878.2483611</v>
      </c>
      <c r="G986">
        <v>6455729.5836306</v>
      </c>
      <c r="H986">
        <v>1631.06989598378</v>
      </c>
      <c r="I986">
        <v>1284.9508936566899</v>
      </c>
      <c r="J986">
        <v>7706805.1241696496</v>
      </c>
      <c r="K986">
        <v>4386414.8842769098</v>
      </c>
      <c r="L986">
        <v>2461300.4223492001</v>
      </c>
      <c r="M986">
        <v>2533156.5852093901</v>
      </c>
      <c r="N986">
        <v>1.4550290911698801E-4</v>
      </c>
      <c r="O986">
        <v>1.9904038374142299E-4</v>
      </c>
      <c r="P986" t="s">
        <v>257</v>
      </c>
      <c r="Q986" t="s">
        <v>252</v>
      </c>
    </row>
    <row r="987" spans="1:17" x14ac:dyDescent="0.35">
      <c r="A987" t="s">
        <v>272</v>
      </c>
      <c r="B987" t="s">
        <v>266</v>
      </c>
      <c r="C987" t="s">
        <v>256</v>
      </c>
      <c r="D987">
        <v>2.5200464505927802</v>
      </c>
      <c r="E987">
        <v>2090</v>
      </c>
      <c r="F987">
        <v>11468793.9842667</v>
      </c>
      <c r="G987">
        <v>6608897.9586732797</v>
      </c>
      <c r="H987">
        <v>1705.30601642644</v>
      </c>
      <c r="I987">
        <v>1345.7897933541301</v>
      </c>
      <c r="J987">
        <v>7791871.0454885</v>
      </c>
      <c r="K987">
        <v>4428566.96882308</v>
      </c>
      <c r="L987">
        <v>2525765.4683354902</v>
      </c>
      <c r="M987">
        <v>2591129.12627185</v>
      </c>
      <c r="N987">
        <v>1.4869096251670801E-4</v>
      </c>
      <c r="O987">
        <v>2.03633011399119E-4</v>
      </c>
      <c r="P987" t="s">
        <v>257</v>
      </c>
      <c r="Q987" t="s">
        <v>252</v>
      </c>
    </row>
    <row r="988" spans="1:17" x14ac:dyDescent="0.35">
      <c r="A988" t="s">
        <v>272</v>
      </c>
      <c r="B988" t="s">
        <v>267</v>
      </c>
      <c r="C988" t="s">
        <v>256</v>
      </c>
      <c r="D988">
        <v>0.42862795654826502</v>
      </c>
      <c r="E988">
        <v>2010</v>
      </c>
      <c r="F988">
        <v>10839248.818645</v>
      </c>
      <c r="G988">
        <v>1588216.9408953299</v>
      </c>
      <c r="H988">
        <v>507.70110733875703</v>
      </c>
      <c r="I988">
        <v>84.646111126299104</v>
      </c>
      <c r="J988">
        <v>6959128.1993918996</v>
      </c>
      <c r="K988">
        <v>1121764.45149269</v>
      </c>
      <c r="L988">
        <v>3045293.6984093301</v>
      </c>
      <c r="M988">
        <v>542061.12178951595</v>
      </c>
      <c r="N988">
        <v>4.6839141331033997E-5</v>
      </c>
      <c r="O988">
        <v>5.32963154760088E-5</v>
      </c>
      <c r="P988" t="s">
        <v>257</v>
      </c>
      <c r="Q988" t="s">
        <v>252</v>
      </c>
    </row>
    <row r="989" spans="1:17" x14ac:dyDescent="0.35">
      <c r="A989" t="s">
        <v>272</v>
      </c>
      <c r="B989" t="s">
        <v>267</v>
      </c>
      <c r="C989" t="s">
        <v>256</v>
      </c>
      <c r="D989">
        <v>0.61285996481710903</v>
      </c>
      <c r="E989">
        <v>2015</v>
      </c>
      <c r="F989">
        <v>11227427.728261599</v>
      </c>
      <c r="G989">
        <v>1648735.41958199</v>
      </c>
      <c r="H989">
        <v>755.06790587920295</v>
      </c>
      <c r="I989">
        <v>126.140690691679</v>
      </c>
      <c r="J989">
        <v>7222264.8314132299</v>
      </c>
      <c r="K989">
        <v>1166331.8068333699</v>
      </c>
      <c r="L989">
        <v>3179652.1048870902</v>
      </c>
      <c r="M989">
        <v>566022.92870946601</v>
      </c>
      <c r="N989">
        <v>6.7252083393825996E-5</v>
      </c>
      <c r="O989">
        <v>7.6507539774732294E-5</v>
      </c>
      <c r="P989" t="s">
        <v>257</v>
      </c>
      <c r="Q989" t="s">
        <v>252</v>
      </c>
    </row>
    <row r="990" spans="1:17" x14ac:dyDescent="0.35">
      <c r="A990" t="s">
        <v>272</v>
      </c>
      <c r="B990" t="s">
        <v>267</v>
      </c>
      <c r="C990" t="s">
        <v>256</v>
      </c>
      <c r="D990">
        <v>0.76234411994100504</v>
      </c>
      <c r="E990">
        <v>2020</v>
      </c>
      <c r="F990">
        <v>11555338.530586399</v>
      </c>
      <c r="G990">
        <v>1699003.20134485</v>
      </c>
      <c r="H990">
        <v>969.26079868974102</v>
      </c>
      <c r="I990">
        <v>162.11333003873801</v>
      </c>
      <c r="J990">
        <v>7436921.4937372897</v>
      </c>
      <c r="K990">
        <v>1202508.4391331901</v>
      </c>
      <c r="L990">
        <v>3289109.0587836499</v>
      </c>
      <c r="M990">
        <v>585237.79948936997</v>
      </c>
      <c r="N990">
        <v>8.3879913697392297E-5</v>
      </c>
      <c r="O990">
        <v>9.54167301806239E-5</v>
      </c>
      <c r="P990" t="s">
        <v>257</v>
      </c>
      <c r="Q990" t="s">
        <v>252</v>
      </c>
    </row>
    <row r="991" spans="1:17" x14ac:dyDescent="0.35">
      <c r="A991" t="s">
        <v>272</v>
      </c>
      <c r="B991" t="s">
        <v>267</v>
      </c>
      <c r="C991" t="s">
        <v>256</v>
      </c>
      <c r="D991">
        <v>0.91377128405771901</v>
      </c>
      <c r="E991">
        <v>2025</v>
      </c>
      <c r="F991">
        <v>11973442.1877841</v>
      </c>
      <c r="G991">
        <v>1762399.1311638299</v>
      </c>
      <c r="H991">
        <v>1205.61214994288</v>
      </c>
      <c r="I991">
        <v>201.877087689277</v>
      </c>
      <c r="J991">
        <v>7701020.6403605202</v>
      </c>
      <c r="K991">
        <v>1246947.5120592599</v>
      </c>
      <c r="L991">
        <v>3417890.0654071802</v>
      </c>
      <c r="M991">
        <v>608120.62942054099</v>
      </c>
      <c r="N991">
        <v>1.00690522494267E-4</v>
      </c>
      <c r="O991">
        <v>1.14546747169561E-4</v>
      </c>
      <c r="P991" t="s">
        <v>257</v>
      </c>
      <c r="Q991" t="s">
        <v>252</v>
      </c>
    </row>
    <row r="992" spans="1:17" x14ac:dyDescent="0.35">
      <c r="A992" t="s">
        <v>272</v>
      </c>
      <c r="B992" t="s">
        <v>267</v>
      </c>
      <c r="C992" t="s">
        <v>256</v>
      </c>
      <c r="D992">
        <v>0.96559376426806398</v>
      </c>
      <c r="E992">
        <v>2030</v>
      </c>
      <c r="F992">
        <v>12425245.591065399</v>
      </c>
      <c r="G992">
        <v>1830330.74317506</v>
      </c>
      <c r="H992">
        <v>1322.2910484766401</v>
      </c>
      <c r="I992">
        <v>221.632302042589</v>
      </c>
      <c r="J992">
        <v>7975478.84738959</v>
      </c>
      <c r="K992">
        <v>1293140.95598354</v>
      </c>
      <c r="L992">
        <v>3548824.5324246399</v>
      </c>
      <c r="M992">
        <v>631522.07047405897</v>
      </c>
      <c r="N992">
        <v>1.06419711287433E-4</v>
      </c>
      <c r="O992">
        <v>1.21088662728861E-4</v>
      </c>
      <c r="P992" t="s">
        <v>257</v>
      </c>
      <c r="Q992" t="s">
        <v>252</v>
      </c>
    </row>
    <row r="993" spans="1:17" x14ac:dyDescent="0.35">
      <c r="A993" t="s">
        <v>272</v>
      </c>
      <c r="B993" t="s">
        <v>267</v>
      </c>
      <c r="C993" t="s">
        <v>256</v>
      </c>
      <c r="D993">
        <v>1.08500668135844</v>
      </c>
      <c r="E993">
        <v>2035</v>
      </c>
      <c r="F993">
        <v>12775728.1103209</v>
      </c>
      <c r="G993">
        <v>1882623.5220665699</v>
      </c>
      <c r="H993">
        <v>1453.8560770070201</v>
      </c>
      <c r="I993">
        <v>243.63607378908301</v>
      </c>
      <c r="J993">
        <v>8422067.7009146102</v>
      </c>
      <c r="K993">
        <v>1359874.28016572</v>
      </c>
      <c r="L993">
        <v>3643567.4052031301</v>
      </c>
      <c r="M993">
        <v>648788.45271052804</v>
      </c>
      <c r="N993">
        <v>1.1379829505235899E-4</v>
      </c>
      <c r="O993">
        <v>1.29413061577835E-4</v>
      </c>
      <c r="P993" t="s">
        <v>257</v>
      </c>
      <c r="Q993" t="s">
        <v>252</v>
      </c>
    </row>
    <row r="994" spans="1:17" x14ac:dyDescent="0.35">
      <c r="A994" t="s">
        <v>272</v>
      </c>
      <c r="B994" t="s">
        <v>267</v>
      </c>
      <c r="C994" t="s">
        <v>256</v>
      </c>
      <c r="D994">
        <v>1.2292198413270401</v>
      </c>
      <c r="E994">
        <v>2040</v>
      </c>
      <c r="F994">
        <v>12892668.711888</v>
      </c>
      <c r="G994">
        <v>1900024.1415786699</v>
      </c>
      <c r="H994">
        <v>1545.64767106814</v>
      </c>
      <c r="I994">
        <v>258.802644577639</v>
      </c>
      <c r="J994">
        <v>8880429.0587778296</v>
      </c>
      <c r="K994">
        <v>1418816.8870376199</v>
      </c>
      <c r="L994">
        <v>3646732.4496436999</v>
      </c>
      <c r="M994">
        <v>652010.91979407403</v>
      </c>
      <c r="N994">
        <v>1.1988578203696001E-4</v>
      </c>
      <c r="O994">
        <v>1.3621018749930601E-4</v>
      </c>
      <c r="P994" t="s">
        <v>257</v>
      </c>
      <c r="Q994" t="s">
        <v>252</v>
      </c>
    </row>
    <row r="995" spans="1:17" x14ac:dyDescent="0.35">
      <c r="A995" t="s">
        <v>272</v>
      </c>
      <c r="B995" t="s">
        <v>267</v>
      </c>
      <c r="C995" t="s">
        <v>256</v>
      </c>
      <c r="D995">
        <v>1.35085724597845</v>
      </c>
      <c r="E995">
        <v>2045</v>
      </c>
      <c r="F995">
        <v>13083225.165023901</v>
      </c>
      <c r="G995">
        <v>1928051.2214689001</v>
      </c>
      <c r="H995">
        <v>1634.6008567005699</v>
      </c>
      <c r="I995">
        <v>273.540871503066</v>
      </c>
      <c r="J995">
        <v>9231988.5188372191</v>
      </c>
      <c r="K995">
        <v>1467013.2979540201</v>
      </c>
      <c r="L995">
        <v>3638880.2034230102</v>
      </c>
      <c r="M995">
        <v>655205.73387841403</v>
      </c>
      <c r="N995">
        <v>1.24938678046331E-4</v>
      </c>
      <c r="O995">
        <v>1.4187427618995901E-4</v>
      </c>
      <c r="P995" t="s">
        <v>257</v>
      </c>
      <c r="Q995" t="s">
        <v>252</v>
      </c>
    </row>
    <row r="996" spans="1:17" x14ac:dyDescent="0.35">
      <c r="A996" t="s">
        <v>272</v>
      </c>
      <c r="B996" t="s">
        <v>267</v>
      </c>
      <c r="C996" t="s">
        <v>256</v>
      </c>
      <c r="D996">
        <v>1.53164784556419</v>
      </c>
      <c r="E996">
        <v>2050</v>
      </c>
      <c r="F996">
        <v>13300139.261204001</v>
      </c>
      <c r="G996">
        <v>1959940.19603237</v>
      </c>
      <c r="H996">
        <v>1759.4014781808</v>
      </c>
      <c r="I996">
        <v>294.19356005083699</v>
      </c>
      <c r="J996">
        <v>9619439.4220205098</v>
      </c>
      <c r="K996">
        <v>1516017.28574901</v>
      </c>
      <c r="L996">
        <v>3688578.9925945802</v>
      </c>
      <c r="M996">
        <v>665118.27195985406</v>
      </c>
      <c r="N996">
        <v>1.3228444030754599E-4</v>
      </c>
      <c r="O996">
        <v>1.5010333511522001E-4</v>
      </c>
      <c r="P996" t="s">
        <v>257</v>
      </c>
      <c r="Q996" t="s">
        <v>252</v>
      </c>
    </row>
    <row r="997" spans="1:17" x14ac:dyDescent="0.35">
      <c r="A997" t="s">
        <v>272</v>
      </c>
      <c r="B997" t="s">
        <v>267</v>
      </c>
      <c r="C997" t="s">
        <v>256</v>
      </c>
      <c r="D997">
        <v>1.64170092024739</v>
      </c>
      <c r="E997">
        <v>2055</v>
      </c>
      <c r="F997">
        <v>13536658.7392314</v>
      </c>
      <c r="G997">
        <v>1994753.6469451601</v>
      </c>
      <c r="H997">
        <v>1841.98882087627</v>
      </c>
      <c r="I997">
        <v>307.96964140658798</v>
      </c>
      <c r="J997">
        <v>9779243.5720520094</v>
      </c>
      <c r="K997">
        <v>1541346.1019655301</v>
      </c>
      <c r="L997">
        <v>3737803.5438361899</v>
      </c>
      <c r="M997">
        <v>672109.76686845103</v>
      </c>
      <c r="N997">
        <v>1.36074112257694E-4</v>
      </c>
      <c r="O997">
        <v>1.54389812435347E-4</v>
      </c>
      <c r="P997" t="s">
        <v>257</v>
      </c>
      <c r="Q997" t="s">
        <v>252</v>
      </c>
    </row>
    <row r="998" spans="1:17" x14ac:dyDescent="0.35">
      <c r="A998" t="s">
        <v>272</v>
      </c>
      <c r="B998" t="s">
        <v>267</v>
      </c>
      <c r="C998" t="s">
        <v>256</v>
      </c>
      <c r="D998">
        <v>1.79717289473674</v>
      </c>
      <c r="E998">
        <v>2060</v>
      </c>
      <c r="F998">
        <v>13825258.701723499</v>
      </c>
      <c r="G998">
        <v>2037240.0948564999</v>
      </c>
      <c r="H998">
        <v>1956.0131859143401</v>
      </c>
      <c r="I998">
        <v>326.94850428910502</v>
      </c>
      <c r="J998">
        <v>9945515.6934270393</v>
      </c>
      <c r="K998">
        <v>1569484.5219596699</v>
      </c>
      <c r="L998">
        <v>3806729.4319149498</v>
      </c>
      <c r="M998">
        <v>682190.36478320602</v>
      </c>
      <c r="N998">
        <v>1.4148112726964699E-4</v>
      </c>
      <c r="O998">
        <v>1.60485995300488E-4</v>
      </c>
      <c r="P998" t="s">
        <v>257</v>
      </c>
      <c r="Q998" t="s">
        <v>252</v>
      </c>
    </row>
    <row r="999" spans="1:17" x14ac:dyDescent="0.35">
      <c r="A999" t="s">
        <v>272</v>
      </c>
      <c r="B999" t="s">
        <v>267</v>
      </c>
      <c r="C999" t="s">
        <v>256</v>
      </c>
      <c r="D999">
        <v>1.90209664848524</v>
      </c>
      <c r="E999">
        <v>2065</v>
      </c>
      <c r="F999">
        <v>14064131.6146682</v>
      </c>
      <c r="G999">
        <v>2072348.7008853401</v>
      </c>
      <c r="H999">
        <v>2039.2095629748001</v>
      </c>
      <c r="I999">
        <v>340.85020722571301</v>
      </c>
      <c r="J999">
        <v>10071530.310897799</v>
      </c>
      <c r="K999">
        <v>1586817.9799862099</v>
      </c>
      <c r="L999">
        <v>3863140.8702148302</v>
      </c>
      <c r="M999">
        <v>690542.54199878999</v>
      </c>
      <c r="N999">
        <v>1.44993634789936E-4</v>
      </c>
      <c r="O999">
        <v>1.6447531589645E-4</v>
      </c>
      <c r="P999" t="s">
        <v>257</v>
      </c>
      <c r="Q999" t="s">
        <v>252</v>
      </c>
    </row>
    <row r="1000" spans="1:17" x14ac:dyDescent="0.35">
      <c r="A1000" t="s">
        <v>272</v>
      </c>
      <c r="B1000" t="s">
        <v>267</v>
      </c>
      <c r="C1000" t="s">
        <v>256</v>
      </c>
      <c r="D1000">
        <v>2.0539225003577899</v>
      </c>
      <c r="E1000">
        <v>2070</v>
      </c>
      <c r="F1000">
        <v>14365211.9979201</v>
      </c>
      <c r="G1000">
        <v>2116572.6563170198</v>
      </c>
      <c r="H1000">
        <v>2158.0911111165601</v>
      </c>
      <c r="I1000">
        <v>360.65344089933899</v>
      </c>
      <c r="J1000">
        <v>10188463.544204</v>
      </c>
      <c r="K1000">
        <v>1602337.5944712299</v>
      </c>
      <c r="L1000">
        <v>3936388.4161239401</v>
      </c>
      <c r="M1000">
        <v>703463.51944877801</v>
      </c>
      <c r="N1000">
        <v>1.50230369828793E-4</v>
      </c>
      <c r="O1000">
        <v>1.70395020375488E-4</v>
      </c>
      <c r="P1000" t="s">
        <v>257</v>
      </c>
      <c r="Q1000" t="s">
        <v>252</v>
      </c>
    </row>
    <row r="1001" spans="1:17" x14ac:dyDescent="0.35">
      <c r="A1001" t="s">
        <v>272</v>
      </c>
      <c r="B1001" t="s">
        <v>267</v>
      </c>
      <c r="C1001" t="s">
        <v>256</v>
      </c>
      <c r="D1001">
        <v>2.15113208653396</v>
      </c>
      <c r="E1001">
        <v>2075</v>
      </c>
      <c r="F1001">
        <v>14713653.6281919</v>
      </c>
      <c r="G1001">
        <v>2167740.2183885998</v>
      </c>
      <c r="H1001">
        <v>2258.5221615044802</v>
      </c>
      <c r="I1001">
        <v>377.44306039311198</v>
      </c>
      <c r="J1001">
        <v>10329788.486243701</v>
      </c>
      <c r="K1001">
        <v>1618422.54631705</v>
      </c>
      <c r="L1001">
        <v>4037758.6707545999</v>
      </c>
      <c r="M1001">
        <v>718927.49588544597</v>
      </c>
      <c r="N1001">
        <v>1.5349839126137E-4</v>
      </c>
      <c r="O1001">
        <v>1.74118216376354E-4</v>
      </c>
      <c r="P1001" t="s">
        <v>257</v>
      </c>
      <c r="Q1001" t="s">
        <v>252</v>
      </c>
    </row>
    <row r="1002" spans="1:17" x14ac:dyDescent="0.35">
      <c r="A1002" t="s">
        <v>272</v>
      </c>
      <c r="B1002" t="s">
        <v>267</v>
      </c>
      <c r="C1002" t="s">
        <v>256</v>
      </c>
      <c r="D1002">
        <v>2.2802661727774698</v>
      </c>
      <c r="E1002">
        <v>2080</v>
      </c>
      <c r="F1002">
        <v>15033384.194728401</v>
      </c>
      <c r="G1002">
        <v>2214657.9479348199</v>
      </c>
      <c r="H1002">
        <v>2374.0322520701002</v>
      </c>
      <c r="I1002">
        <v>396.709792669286</v>
      </c>
      <c r="J1002">
        <v>10370721.207116701</v>
      </c>
      <c r="K1002">
        <v>1622458.3146277701</v>
      </c>
      <c r="L1002">
        <v>4160501.3278880701</v>
      </c>
      <c r="M1002">
        <v>735033.49829486106</v>
      </c>
      <c r="N1002">
        <v>1.5791735389178601E-4</v>
      </c>
      <c r="O1002">
        <v>1.7912914860699901E-4</v>
      </c>
      <c r="P1002" t="s">
        <v>257</v>
      </c>
      <c r="Q1002" t="s">
        <v>252</v>
      </c>
    </row>
    <row r="1003" spans="1:17" x14ac:dyDescent="0.35">
      <c r="A1003" t="s">
        <v>272</v>
      </c>
      <c r="B1003" t="s">
        <v>267</v>
      </c>
      <c r="C1003" t="s">
        <v>256</v>
      </c>
      <c r="D1003">
        <v>2.4085830961071801</v>
      </c>
      <c r="E1003">
        <v>2085</v>
      </c>
      <c r="F1003">
        <v>15397512.844673</v>
      </c>
      <c r="G1003">
        <v>2268094.98731873</v>
      </c>
      <c r="H1003">
        <v>2498.5422446499301</v>
      </c>
      <c r="I1003">
        <v>417.47854499053898</v>
      </c>
      <c r="J1003">
        <v>10458691.5467903</v>
      </c>
      <c r="K1003">
        <v>1634528.4616562999</v>
      </c>
      <c r="L1003">
        <v>4245110.6230100198</v>
      </c>
      <c r="M1003">
        <v>749346.38454858097</v>
      </c>
      <c r="N1003">
        <v>1.6226920995973399E-4</v>
      </c>
      <c r="O1003">
        <v>1.8406572358068199E-4</v>
      </c>
      <c r="P1003" t="s">
        <v>257</v>
      </c>
      <c r="Q1003" t="s">
        <v>252</v>
      </c>
    </row>
    <row r="1004" spans="1:17" x14ac:dyDescent="0.35">
      <c r="A1004" t="s">
        <v>272</v>
      </c>
      <c r="B1004" t="s">
        <v>267</v>
      </c>
      <c r="C1004" t="s">
        <v>256</v>
      </c>
      <c r="D1004">
        <v>2.5200464505927802</v>
      </c>
      <c r="E1004">
        <v>2090</v>
      </c>
      <c r="F1004">
        <v>15756728.6853246</v>
      </c>
      <c r="G1004">
        <v>2320963.2576153199</v>
      </c>
      <c r="H1004">
        <v>2614.3322241706801</v>
      </c>
      <c r="I1004">
        <v>436.76358560988501</v>
      </c>
      <c r="J1004">
        <v>10565944.2228634</v>
      </c>
      <c r="K1004">
        <v>1654493.7914481999</v>
      </c>
      <c r="L1004">
        <v>4351466.0801271601</v>
      </c>
      <c r="M1004">
        <v>765428.51448017999</v>
      </c>
      <c r="N1004">
        <v>1.6591846419273501E-4</v>
      </c>
      <c r="O1004">
        <v>1.8818203354870801E-4</v>
      </c>
      <c r="P1004" t="s">
        <v>257</v>
      </c>
      <c r="Q1004" t="s">
        <v>252</v>
      </c>
    </row>
    <row r="1005" spans="1:17" x14ac:dyDescent="0.35">
      <c r="A1005" t="s">
        <v>272</v>
      </c>
      <c r="B1005" t="s">
        <v>268</v>
      </c>
      <c r="C1005" t="s">
        <v>256</v>
      </c>
      <c r="D1005">
        <v>0.42862795654826502</v>
      </c>
      <c r="E1005">
        <v>2010</v>
      </c>
      <c r="F1005">
        <v>0</v>
      </c>
      <c r="G1005">
        <v>0</v>
      </c>
      <c r="H1005">
        <v>0</v>
      </c>
      <c r="I1005">
        <v>0</v>
      </c>
      <c r="J1005">
        <v>0</v>
      </c>
      <c r="K1005">
        <v>0</v>
      </c>
      <c r="L1005">
        <v>0</v>
      </c>
      <c r="M1005">
        <v>0</v>
      </c>
      <c r="N1005">
        <v>0</v>
      </c>
      <c r="O1005">
        <v>0</v>
      </c>
      <c r="P1005" t="s">
        <v>257</v>
      </c>
      <c r="Q1005" t="s">
        <v>252</v>
      </c>
    </row>
    <row r="1006" spans="1:17" x14ac:dyDescent="0.35">
      <c r="A1006" t="s">
        <v>272</v>
      </c>
      <c r="B1006" t="s">
        <v>268</v>
      </c>
      <c r="C1006" t="s">
        <v>256</v>
      </c>
      <c r="D1006">
        <v>0.61285996481710903</v>
      </c>
      <c r="E1006">
        <v>2015</v>
      </c>
      <c r="F1006">
        <v>0</v>
      </c>
      <c r="G1006">
        <v>0</v>
      </c>
      <c r="H1006">
        <v>0</v>
      </c>
      <c r="I1006">
        <v>0</v>
      </c>
      <c r="J1006">
        <v>0</v>
      </c>
      <c r="K1006">
        <v>0</v>
      </c>
      <c r="L1006">
        <v>0</v>
      </c>
      <c r="M1006">
        <v>0</v>
      </c>
      <c r="N1006">
        <v>0</v>
      </c>
      <c r="O1006">
        <v>0</v>
      </c>
      <c r="P1006" t="s">
        <v>257</v>
      </c>
      <c r="Q1006" t="s">
        <v>252</v>
      </c>
    </row>
    <row r="1007" spans="1:17" x14ac:dyDescent="0.35">
      <c r="A1007" t="s">
        <v>272</v>
      </c>
      <c r="B1007" t="s">
        <v>268</v>
      </c>
      <c r="C1007" t="s">
        <v>256</v>
      </c>
      <c r="D1007">
        <v>0.76234411994100504</v>
      </c>
      <c r="E1007">
        <v>2020</v>
      </c>
      <c r="F1007">
        <v>0</v>
      </c>
      <c r="G1007">
        <v>0</v>
      </c>
      <c r="H1007">
        <v>0</v>
      </c>
      <c r="I1007">
        <v>0</v>
      </c>
      <c r="J1007">
        <v>0</v>
      </c>
      <c r="K1007">
        <v>0</v>
      </c>
      <c r="L1007">
        <v>0</v>
      </c>
      <c r="M1007">
        <v>0</v>
      </c>
      <c r="N1007">
        <v>0</v>
      </c>
      <c r="O1007">
        <v>0</v>
      </c>
      <c r="P1007" t="s">
        <v>257</v>
      </c>
      <c r="Q1007" t="s">
        <v>252</v>
      </c>
    </row>
    <row r="1008" spans="1:17" x14ac:dyDescent="0.35">
      <c r="A1008" t="s">
        <v>272</v>
      </c>
      <c r="B1008" t="s">
        <v>268</v>
      </c>
      <c r="C1008" t="s">
        <v>256</v>
      </c>
      <c r="D1008">
        <v>0.91377128405771901</v>
      </c>
      <c r="E1008">
        <v>2025</v>
      </c>
      <c r="F1008">
        <v>0</v>
      </c>
      <c r="G1008">
        <v>0</v>
      </c>
      <c r="H1008">
        <v>0</v>
      </c>
      <c r="I1008">
        <v>0</v>
      </c>
      <c r="J1008">
        <v>0</v>
      </c>
      <c r="K1008">
        <v>0</v>
      </c>
      <c r="L1008">
        <v>0</v>
      </c>
      <c r="M1008">
        <v>0</v>
      </c>
      <c r="N1008">
        <v>0</v>
      </c>
      <c r="O1008">
        <v>0</v>
      </c>
      <c r="P1008" t="s">
        <v>257</v>
      </c>
      <c r="Q1008" t="s">
        <v>252</v>
      </c>
    </row>
    <row r="1009" spans="1:17" x14ac:dyDescent="0.35">
      <c r="A1009" t="s">
        <v>272</v>
      </c>
      <c r="B1009" t="s">
        <v>268</v>
      </c>
      <c r="C1009" t="s">
        <v>256</v>
      </c>
      <c r="D1009">
        <v>0.96559376426806398</v>
      </c>
      <c r="E1009">
        <v>2030</v>
      </c>
      <c r="F1009">
        <v>0</v>
      </c>
      <c r="G1009">
        <v>0</v>
      </c>
      <c r="H1009">
        <v>0</v>
      </c>
      <c r="I1009">
        <v>0</v>
      </c>
      <c r="J1009">
        <v>0</v>
      </c>
      <c r="K1009">
        <v>0</v>
      </c>
      <c r="L1009">
        <v>0</v>
      </c>
      <c r="M1009">
        <v>0</v>
      </c>
      <c r="N1009">
        <v>0</v>
      </c>
      <c r="O1009">
        <v>0</v>
      </c>
      <c r="P1009" t="s">
        <v>257</v>
      </c>
      <c r="Q1009" t="s">
        <v>252</v>
      </c>
    </row>
    <row r="1010" spans="1:17" x14ac:dyDescent="0.35">
      <c r="A1010" t="s">
        <v>272</v>
      </c>
      <c r="B1010" t="s">
        <v>268</v>
      </c>
      <c r="C1010" t="s">
        <v>256</v>
      </c>
      <c r="D1010">
        <v>1.08500668135844</v>
      </c>
      <c r="E1010">
        <v>2035</v>
      </c>
      <c r="F1010">
        <v>0</v>
      </c>
      <c r="G1010">
        <v>0</v>
      </c>
      <c r="H1010">
        <v>0</v>
      </c>
      <c r="I1010">
        <v>0</v>
      </c>
      <c r="J1010">
        <v>0</v>
      </c>
      <c r="K1010">
        <v>0</v>
      </c>
      <c r="L1010">
        <v>0</v>
      </c>
      <c r="M1010">
        <v>0</v>
      </c>
      <c r="N1010">
        <v>0</v>
      </c>
      <c r="O1010">
        <v>0</v>
      </c>
      <c r="P1010" t="s">
        <v>257</v>
      </c>
      <c r="Q1010" t="s">
        <v>252</v>
      </c>
    </row>
    <row r="1011" spans="1:17" x14ac:dyDescent="0.35">
      <c r="A1011" t="s">
        <v>272</v>
      </c>
      <c r="B1011" t="s">
        <v>268</v>
      </c>
      <c r="C1011" t="s">
        <v>256</v>
      </c>
      <c r="D1011">
        <v>1.2292198413270401</v>
      </c>
      <c r="E1011">
        <v>2040</v>
      </c>
      <c r="F1011">
        <v>0</v>
      </c>
      <c r="G1011">
        <v>0</v>
      </c>
      <c r="H1011">
        <v>0</v>
      </c>
      <c r="I1011">
        <v>0</v>
      </c>
      <c r="J1011">
        <v>0</v>
      </c>
      <c r="K1011">
        <v>0</v>
      </c>
      <c r="L1011">
        <v>0</v>
      </c>
      <c r="M1011">
        <v>0</v>
      </c>
      <c r="N1011">
        <v>0</v>
      </c>
      <c r="O1011">
        <v>0</v>
      </c>
      <c r="P1011" t="s">
        <v>257</v>
      </c>
      <c r="Q1011" t="s">
        <v>252</v>
      </c>
    </row>
    <row r="1012" spans="1:17" x14ac:dyDescent="0.35">
      <c r="A1012" t="s">
        <v>272</v>
      </c>
      <c r="B1012" t="s">
        <v>268</v>
      </c>
      <c r="C1012" t="s">
        <v>256</v>
      </c>
      <c r="D1012">
        <v>1.35085724597845</v>
      </c>
      <c r="E1012">
        <v>2045</v>
      </c>
      <c r="F1012">
        <v>0</v>
      </c>
      <c r="G1012">
        <v>0</v>
      </c>
      <c r="H1012">
        <v>0</v>
      </c>
      <c r="I1012">
        <v>0</v>
      </c>
      <c r="J1012">
        <v>0</v>
      </c>
      <c r="K1012">
        <v>0</v>
      </c>
      <c r="L1012">
        <v>0</v>
      </c>
      <c r="M1012">
        <v>0</v>
      </c>
      <c r="N1012">
        <v>0</v>
      </c>
      <c r="O1012">
        <v>0</v>
      </c>
      <c r="P1012" t="s">
        <v>257</v>
      </c>
      <c r="Q1012" t="s">
        <v>252</v>
      </c>
    </row>
    <row r="1013" spans="1:17" x14ac:dyDescent="0.35">
      <c r="A1013" t="s">
        <v>272</v>
      </c>
      <c r="B1013" t="s">
        <v>268</v>
      </c>
      <c r="C1013" t="s">
        <v>256</v>
      </c>
      <c r="D1013">
        <v>1.53164784556419</v>
      </c>
      <c r="E1013">
        <v>2050</v>
      </c>
      <c r="F1013">
        <v>0</v>
      </c>
      <c r="G1013">
        <v>0</v>
      </c>
      <c r="H1013">
        <v>0</v>
      </c>
      <c r="I1013">
        <v>0</v>
      </c>
      <c r="J1013">
        <v>0</v>
      </c>
      <c r="K1013">
        <v>0</v>
      </c>
      <c r="L1013">
        <v>0</v>
      </c>
      <c r="M1013">
        <v>0</v>
      </c>
      <c r="N1013">
        <v>0</v>
      </c>
      <c r="O1013">
        <v>0</v>
      </c>
      <c r="P1013" t="s">
        <v>257</v>
      </c>
      <c r="Q1013" t="s">
        <v>252</v>
      </c>
    </row>
    <row r="1014" spans="1:17" x14ac:dyDescent="0.35">
      <c r="A1014" t="s">
        <v>272</v>
      </c>
      <c r="B1014" t="s">
        <v>268</v>
      </c>
      <c r="C1014" t="s">
        <v>256</v>
      </c>
      <c r="D1014">
        <v>1.64170092024739</v>
      </c>
      <c r="E1014">
        <v>2055</v>
      </c>
      <c r="F1014">
        <v>0</v>
      </c>
      <c r="G1014">
        <v>0</v>
      </c>
      <c r="H1014">
        <v>0</v>
      </c>
      <c r="I1014">
        <v>0</v>
      </c>
      <c r="J1014">
        <v>0</v>
      </c>
      <c r="K1014">
        <v>0</v>
      </c>
      <c r="L1014">
        <v>0</v>
      </c>
      <c r="M1014">
        <v>0</v>
      </c>
      <c r="N1014">
        <v>0</v>
      </c>
      <c r="O1014">
        <v>0</v>
      </c>
      <c r="P1014" t="s">
        <v>257</v>
      </c>
      <c r="Q1014" t="s">
        <v>252</v>
      </c>
    </row>
    <row r="1015" spans="1:17" x14ac:dyDescent="0.35">
      <c r="A1015" t="s">
        <v>272</v>
      </c>
      <c r="B1015" t="s">
        <v>268</v>
      </c>
      <c r="C1015" t="s">
        <v>256</v>
      </c>
      <c r="D1015">
        <v>1.79717289473674</v>
      </c>
      <c r="E1015">
        <v>2060</v>
      </c>
      <c r="F1015">
        <v>0</v>
      </c>
      <c r="G1015">
        <v>0</v>
      </c>
      <c r="H1015">
        <v>0</v>
      </c>
      <c r="I1015">
        <v>0</v>
      </c>
      <c r="J1015">
        <v>0</v>
      </c>
      <c r="K1015">
        <v>0</v>
      </c>
      <c r="L1015">
        <v>0</v>
      </c>
      <c r="M1015">
        <v>0</v>
      </c>
      <c r="N1015">
        <v>0</v>
      </c>
      <c r="O1015">
        <v>0</v>
      </c>
      <c r="P1015" t="s">
        <v>257</v>
      </c>
      <c r="Q1015" t="s">
        <v>252</v>
      </c>
    </row>
    <row r="1016" spans="1:17" x14ac:dyDescent="0.35">
      <c r="A1016" t="s">
        <v>272</v>
      </c>
      <c r="B1016" t="s">
        <v>268</v>
      </c>
      <c r="C1016" t="s">
        <v>256</v>
      </c>
      <c r="D1016">
        <v>1.90209664848524</v>
      </c>
      <c r="E1016">
        <v>2065</v>
      </c>
      <c r="F1016">
        <v>0</v>
      </c>
      <c r="G1016">
        <v>0</v>
      </c>
      <c r="H1016">
        <v>0</v>
      </c>
      <c r="I1016">
        <v>0</v>
      </c>
      <c r="J1016">
        <v>0</v>
      </c>
      <c r="K1016">
        <v>0</v>
      </c>
      <c r="L1016">
        <v>0</v>
      </c>
      <c r="M1016">
        <v>0</v>
      </c>
      <c r="N1016">
        <v>0</v>
      </c>
      <c r="O1016">
        <v>0</v>
      </c>
      <c r="P1016" t="s">
        <v>257</v>
      </c>
      <c r="Q1016" t="s">
        <v>252</v>
      </c>
    </row>
    <row r="1017" spans="1:17" x14ac:dyDescent="0.35">
      <c r="A1017" t="s">
        <v>272</v>
      </c>
      <c r="B1017" t="s">
        <v>268</v>
      </c>
      <c r="C1017" t="s">
        <v>256</v>
      </c>
      <c r="D1017">
        <v>2.0539225003577899</v>
      </c>
      <c r="E1017">
        <v>2070</v>
      </c>
      <c r="F1017">
        <v>0</v>
      </c>
      <c r="G1017">
        <v>0</v>
      </c>
      <c r="H1017">
        <v>0</v>
      </c>
      <c r="I1017">
        <v>0</v>
      </c>
      <c r="J1017">
        <v>0</v>
      </c>
      <c r="K1017">
        <v>0</v>
      </c>
      <c r="L1017">
        <v>0</v>
      </c>
      <c r="M1017">
        <v>0</v>
      </c>
      <c r="N1017">
        <v>0</v>
      </c>
      <c r="O1017">
        <v>0</v>
      </c>
      <c r="P1017" t="s">
        <v>257</v>
      </c>
      <c r="Q1017" t="s">
        <v>252</v>
      </c>
    </row>
    <row r="1018" spans="1:17" x14ac:dyDescent="0.35">
      <c r="A1018" t="s">
        <v>272</v>
      </c>
      <c r="B1018" t="s">
        <v>268</v>
      </c>
      <c r="C1018" t="s">
        <v>256</v>
      </c>
      <c r="D1018">
        <v>2.15113208653396</v>
      </c>
      <c r="E1018">
        <v>2075</v>
      </c>
      <c r="F1018">
        <v>0</v>
      </c>
      <c r="G1018">
        <v>0</v>
      </c>
      <c r="H1018">
        <v>0</v>
      </c>
      <c r="I1018">
        <v>0</v>
      </c>
      <c r="J1018">
        <v>0</v>
      </c>
      <c r="K1018">
        <v>0</v>
      </c>
      <c r="L1018">
        <v>0</v>
      </c>
      <c r="M1018">
        <v>0</v>
      </c>
      <c r="N1018">
        <v>0</v>
      </c>
      <c r="O1018">
        <v>0</v>
      </c>
      <c r="P1018" t="s">
        <v>257</v>
      </c>
      <c r="Q1018" t="s">
        <v>252</v>
      </c>
    </row>
    <row r="1019" spans="1:17" x14ac:dyDescent="0.35">
      <c r="A1019" t="s">
        <v>272</v>
      </c>
      <c r="B1019" t="s">
        <v>268</v>
      </c>
      <c r="C1019" t="s">
        <v>256</v>
      </c>
      <c r="D1019">
        <v>2.2802661727774698</v>
      </c>
      <c r="E1019">
        <v>2080</v>
      </c>
      <c r="F1019">
        <v>0</v>
      </c>
      <c r="G1019">
        <v>0</v>
      </c>
      <c r="H1019">
        <v>0</v>
      </c>
      <c r="I1019">
        <v>0</v>
      </c>
      <c r="J1019">
        <v>0</v>
      </c>
      <c r="K1019">
        <v>0</v>
      </c>
      <c r="L1019">
        <v>0</v>
      </c>
      <c r="M1019">
        <v>0</v>
      </c>
      <c r="N1019">
        <v>0</v>
      </c>
      <c r="O1019">
        <v>0</v>
      </c>
      <c r="P1019" t="s">
        <v>257</v>
      </c>
      <c r="Q1019" t="s">
        <v>252</v>
      </c>
    </row>
    <row r="1020" spans="1:17" x14ac:dyDescent="0.35">
      <c r="A1020" t="s">
        <v>272</v>
      </c>
      <c r="B1020" t="s">
        <v>268</v>
      </c>
      <c r="C1020" t="s">
        <v>256</v>
      </c>
      <c r="D1020">
        <v>2.4085830961071801</v>
      </c>
      <c r="E1020">
        <v>2085</v>
      </c>
      <c r="F1020">
        <v>0</v>
      </c>
      <c r="G1020">
        <v>0</v>
      </c>
      <c r="H1020">
        <v>0</v>
      </c>
      <c r="I1020">
        <v>0</v>
      </c>
      <c r="J1020">
        <v>0</v>
      </c>
      <c r="K1020">
        <v>0</v>
      </c>
      <c r="L1020">
        <v>0</v>
      </c>
      <c r="M1020">
        <v>0</v>
      </c>
      <c r="N1020">
        <v>0</v>
      </c>
      <c r="O1020">
        <v>0</v>
      </c>
      <c r="P1020" t="s">
        <v>257</v>
      </c>
      <c r="Q1020" t="s">
        <v>252</v>
      </c>
    </row>
    <row r="1021" spans="1:17" x14ac:dyDescent="0.35">
      <c r="A1021" t="s">
        <v>272</v>
      </c>
      <c r="B1021" t="s">
        <v>268</v>
      </c>
      <c r="C1021" t="s">
        <v>256</v>
      </c>
      <c r="D1021">
        <v>2.5200464505927802</v>
      </c>
      <c r="E1021">
        <v>2090</v>
      </c>
      <c r="F1021">
        <v>0</v>
      </c>
      <c r="G1021">
        <v>0</v>
      </c>
      <c r="H1021">
        <v>0</v>
      </c>
      <c r="I1021">
        <v>0</v>
      </c>
      <c r="J1021">
        <v>0</v>
      </c>
      <c r="K1021">
        <v>0</v>
      </c>
      <c r="L1021">
        <v>0</v>
      </c>
      <c r="M1021">
        <v>0</v>
      </c>
      <c r="N1021">
        <v>0</v>
      </c>
      <c r="O1021">
        <v>0</v>
      </c>
      <c r="P1021" t="s">
        <v>257</v>
      </c>
      <c r="Q1021" t="s">
        <v>252</v>
      </c>
    </row>
    <row r="1022" spans="1:17" x14ac:dyDescent="0.35">
      <c r="A1022" t="s">
        <v>273</v>
      </c>
      <c r="B1022" t="s">
        <v>255</v>
      </c>
      <c r="C1022" t="s">
        <v>256</v>
      </c>
      <c r="D1022">
        <v>0.42862795654826502</v>
      </c>
      <c r="E1022">
        <v>2010</v>
      </c>
      <c r="F1022">
        <v>3970464.0643877601</v>
      </c>
      <c r="G1022">
        <v>65352.634812299402</v>
      </c>
      <c r="H1022">
        <v>24.277156243602398</v>
      </c>
      <c r="I1022">
        <v>-0.212927442638772</v>
      </c>
      <c r="J1022">
        <v>845895.139440606</v>
      </c>
      <c r="K1022">
        <v>3299.7085424433299</v>
      </c>
      <c r="L1022">
        <v>1440441.2350119699</v>
      </c>
      <c r="M1022">
        <v>19660.787820188001</v>
      </c>
      <c r="N1022">
        <v>6.1144379724655602E-6</v>
      </c>
      <c r="O1022">
        <v>-3.2581309575402001E-6</v>
      </c>
      <c r="P1022" t="s">
        <v>257</v>
      </c>
      <c r="Q1022" t="s">
        <v>252</v>
      </c>
    </row>
    <row r="1023" spans="1:17" x14ac:dyDescent="0.35">
      <c r="A1023" t="s">
        <v>273</v>
      </c>
      <c r="B1023" t="s">
        <v>255</v>
      </c>
      <c r="C1023" t="s">
        <v>256</v>
      </c>
      <c r="D1023">
        <v>0.61285996481710903</v>
      </c>
      <c r="E1023">
        <v>2015</v>
      </c>
      <c r="F1023">
        <v>4231163.4693932999</v>
      </c>
      <c r="G1023">
        <v>67987.755435485495</v>
      </c>
      <c r="H1023">
        <v>37.473405457640702</v>
      </c>
      <c r="I1023">
        <v>-0.30733517454514397</v>
      </c>
      <c r="J1023">
        <v>902134.583214749</v>
      </c>
      <c r="K1023">
        <v>3525.9626878756499</v>
      </c>
      <c r="L1023">
        <v>1537884.55919362</v>
      </c>
      <c r="M1023">
        <v>20417.346000470901</v>
      </c>
      <c r="N1023">
        <v>8.8565250973425398E-6</v>
      </c>
      <c r="O1023">
        <v>-4.5204489040203503E-6</v>
      </c>
      <c r="P1023" t="s">
        <v>257</v>
      </c>
      <c r="Q1023" t="s">
        <v>252</v>
      </c>
    </row>
    <row r="1024" spans="1:17" x14ac:dyDescent="0.35">
      <c r="A1024" t="s">
        <v>273</v>
      </c>
      <c r="B1024" t="s">
        <v>255</v>
      </c>
      <c r="C1024" t="s">
        <v>256</v>
      </c>
      <c r="D1024">
        <v>0.76234411994100504</v>
      </c>
      <c r="E1024">
        <v>2020</v>
      </c>
      <c r="F1024">
        <v>4469455.8448451199</v>
      </c>
      <c r="G1024">
        <v>70156.335735948</v>
      </c>
      <c r="H1024">
        <v>49.924644127707701</v>
      </c>
      <c r="I1024">
        <v>-0.38476762771474399</v>
      </c>
      <c r="J1024">
        <v>954375.87356930401</v>
      </c>
      <c r="K1024">
        <v>3735.5268973008401</v>
      </c>
      <c r="L1024">
        <v>1628633.4865691499</v>
      </c>
      <c r="M1024">
        <v>20986.628229100599</v>
      </c>
      <c r="N1024">
        <v>1.11701839912545E-5</v>
      </c>
      <c r="O1024">
        <v>-5.4844316436781804E-6</v>
      </c>
      <c r="P1024" t="s">
        <v>257</v>
      </c>
      <c r="Q1024" t="s">
        <v>252</v>
      </c>
    </row>
    <row r="1025" spans="1:17" x14ac:dyDescent="0.35">
      <c r="A1025" t="s">
        <v>273</v>
      </c>
      <c r="B1025" t="s">
        <v>255</v>
      </c>
      <c r="C1025" t="s">
        <v>256</v>
      </c>
      <c r="D1025">
        <v>0.91377128405771901</v>
      </c>
      <c r="E1025">
        <v>2025</v>
      </c>
      <c r="F1025">
        <v>4741227.0578208901</v>
      </c>
      <c r="G1025">
        <v>72887.255664921497</v>
      </c>
      <c r="H1025">
        <v>64.406545342431599</v>
      </c>
      <c r="I1025">
        <v>-0.46793905588081902</v>
      </c>
      <c r="J1025">
        <v>1014722.84614525</v>
      </c>
      <c r="K1025">
        <v>3975.7289373456601</v>
      </c>
      <c r="L1025">
        <v>1732907.45706324</v>
      </c>
      <c r="M1025">
        <v>21723.542247576199</v>
      </c>
      <c r="N1025">
        <v>1.35843621402164E-5</v>
      </c>
      <c r="O1025">
        <v>-6.4200394377864398E-6</v>
      </c>
      <c r="P1025" t="s">
        <v>257</v>
      </c>
      <c r="Q1025" t="s">
        <v>252</v>
      </c>
    </row>
    <row r="1026" spans="1:17" x14ac:dyDescent="0.35">
      <c r="A1026" t="s">
        <v>273</v>
      </c>
      <c r="B1026" t="s">
        <v>255</v>
      </c>
      <c r="C1026" t="s">
        <v>256</v>
      </c>
      <c r="D1026">
        <v>0.96559376426806398</v>
      </c>
      <c r="E1026">
        <v>2030</v>
      </c>
      <c r="F1026">
        <v>5027729.5518984096</v>
      </c>
      <c r="G1026">
        <v>75773.712542528694</v>
      </c>
      <c r="H1026">
        <v>73.362846231368707</v>
      </c>
      <c r="I1026">
        <v>-0.50219739982417799</v>
      </c>
      <c r="J1026">
        <v>1080193.9018457399</v>
      </c>
      <c r="K1026">
        <v>4234.7954575480699</v>
      </c>
      <c r="L1026">
        <v>1844256.5855428099</v>
      </c>
      <c r="M1026">
        <v>22498.364925928901</v>
      </c>
      <c r="N1026">
        <v>1.45916452892077E-5</v>
      </c>
      <c r="O1026">
        <v>-6.62759396330641E-6</v>
      </c>
      <c r="P1026" t="s">
        <v>257</v>
      </c>
      <c r="Q1026" t="s">
        <v>252</v>
      </c>
    </row>
    <row r="1027" spans="1:17" x14ac:dyDescent="0.35">
      <c r="A1027" t="s">
        <v>273</v>
      </c>
      <c r="B1027" t="s">
        <v>255</v>
      </c>
      <c r="C1027" t="s">
        <v>256</v>
      </c>
      <c r="D1027">
        <v>1.08500668135844</v>
      </c>
      <c r="E1027">
        <v>2035</v>
      </c>
      <c r="F1027">
        <v>5270341.0579099804</v>
      </c>
      <c r="G1027">
        <v>77927.513174956606</v>
      </c>
      <c r="H1027">
        <v>75.882922188089594</v>
      </c>
      <c r="I1027">
        <v>-0.65141973036565803</v>
      </c>
      <c r="J1027">
        <v>1111095.1296204501</v>
      </c>
      <c r="K1027">
        <v>4310.6732692333799</v>
      </c>
      <c r="L1027">
        <v>1947521.3246025399</v>
      </c>
      <c r="M1027">
        <v>20976.831346319701</v>
      </c>
      <c r="N1027">
        <v>1.43981046680463E-5</v>
      </c>
      <c r="O1027">
        <v>-8.3593034581142506E-6</v>
      </c>
      <c r="P1027" t="s">
        <v>257</v>
      </c>
      <c r="Q1027" t="s">
        <v>252</v>
      </c>
    </row>
    <row r="1028" spans="1:17" x14ac:dyDescent="0.35">
      <c r="A1028" t="s">
        <v>273</v>
      </c>
      <c r="B1028" t="s">
        <v>255</v>
      </c>
      <c r="C1028" t="s">
        <v>256</v>
      </c>
      <c r="D1028">
        <v>1.2292198413270401</v>
      </c>
      <c r="E1028">
        <v>2040</v>
      </c>
      <c r="F1028">
        <v>5407645.6410081303</v>
      </c>
      <c r="G1028">
        <v>78584.839498817193</v>
      </c>
      <c r="H1028">
        <v>70.332353074064002</v>
      </c>
      <c r="I1028">
        <v>-0.86201141688437799</v>
      </c>
      <c r="J1028">
        <v>1096380.1486306801</v>
      </c>
      <c r="K1028">
        <v>4330.2244815507902</v>
      </c>
      <c r="L1028">
        <v>2011137.1495119201</v>
      </c>
      <c r="M1028">
        <v>15447.5031317661</v>
      </c>
      <c r="N1028">
        <v>1.3006095026032801E-5</v>
      </c>
      <c r="O1028">
        <v>-1.0969182127009999E-5</v>
      </c>
      <c r="P1028" t="s">
        <v>257</v>
      </c>
      <c r="Q1028" t="s">
        <v>252</v>
      </c>
    </row>
    <row r="1029" spans="1:17" x14ac:dyDescent="0.35">
      <c r="A1029" t="s">
        <v>273</v>
      </c>
      <c r="B1029" t="s">
        <v>255</v>
      </c>
      <c r="C1029" t="s">
        <v>256</v>
      </c>
      <c r="D1029">
        <v>1.35085724597845</v>
      </c>
      <c r="E1029">
        <v>2045</v>
      </c>
      <c r="F1029">
        <v>5565954.6202981099</v>
      </c>
      <c r="G1029">
        <v>79648.979285164198</v>
      </c>
      <c r="H1029">
        <v>66.057424397897094</v>
      </c>
      <c r="I1029">
        <v>-1.0438026401117799</v>
      </c>
      <c r="J1029">
        <v>1125636.9792591899</v>
      </c>
      <c r="K1029">
        <v>4538.6132503802801</v>
      </c>
      <c r="L1029">
        <v>2069626.6217590901</v>
      </c>
      <c r="M1029">
        <v>13436.310510692099</v>
      </c>
      <c r="N1029">
        <v>1.18681212665652E-5</v>
      </c>
      <c r="O1029">
        <v>-1.31050347346535E-5</v>
      </c>
      <c r="P1029" t="s">
        <v>257</v>
      </c>
      <c r="Q1029" t="s">
        <v>252</v>
      </c>
    </row>
    <row r="1030" spans="1:17" x14ac:dyDescent="0.35">
      <c r="A1030" t="s">
        <v>273</v>
      </c>
      <c r="B1030" t="s">
        <v>255</v>
      </c>
      <c r="C1030" t="s">
        <v>256</v>
      </c>
      <c r="D1030">
        <v>1.53164784556419</v>
      </c>
      <c r="E1030">
        <v>2050</v>
      </c>
      <c r="F1030">
        <v>5727546.7090838198</v>
      </c>
      <c r="G1030">
        <v>80856.041167660893</v>
      </c>
      <c r="H1030">
        <v>57.976118061909503</v>
      </c>
      <c r="I1030">
        <v>-1.3066583850575799</v>
      </c>
      <c r="J1030">
        <v>1236990.0630495399</v>
      </c>
      <c r="K1030">
        <v>5257.2084474719204</v>
      </c>
      <c r="L1030">
        <v>2137837.20322933</v>
      </c>
      <c r="M1030">
        <v>9760.6536743074994</v>
      </c>
      <c r="N1030">
        <v>1.0122330031802299E-5</v>
      </c>
      <c r="O1030">
        <v>-1.6160306220633799E-5</v>
      </c>
      <c r="P1030" t="s">
        <v>257</v>
      </c>
      <c r="Q1030" t="s">
        <v>252</v>
      </c>
    </row>
    <row r="1031" spans="1:17" x14ac:dyDescent="0.35">
      <c r="A1031" t="s">
        <v>273</v>
      </c>
      <c r="B1031" t="s">
        <v>255</v>
      </c>
      <c r="C1031" t="s">
        <v>256</v>
      </c>
      <c r="D1031">
        <v>1.64170092024739</v>
      </c>
      <c r="E1031">
        <v>2055</v>
      </c>
      <c r="F1031">
        <v>5890792.2949299803</v>
      </c>
      <c r="G1031">
        <v>82160.343037536295</v>
      </c>
      <c r="H1031">
        <v>54.981172976518003</v>
      </c>
      <c r="I1031">
        <v>-1.4323529987994299</v>
      </c>
      <c r="J1031">
        <v>1223281.46738515</v>
      </c>
      <c r="K1031">
        <v>5250.6477833301997</v>
      </c>
      <c r="L1031">
        <v>2202598.8038414102</v>
      </c>
      <c r="M1031">
        <v>9936.4407268956693</v>
      </c>
      <c r="N1031">
        <v>9.3334088563670094E-6</v>
      </c>
      <c r="O1031">
        <v>-1.7433629727483501E-5</v>
      </c>
      <c r="P1031" t="s">
        <v>257</v>
      </c>
      <c r="Q1031" t="s">
        <v>252</v>
      </c>
    </row>
    <row r="1032" spans="1:17" x14ac:dyDescent="0.35">
      <c r="A1032" t="s">
        <v>273</v>
      </c>
      <c r="B1032" t="s">
        <v>255</v>
      </c>
      <c r="C1032" t="s">
        <v>256</v>
      </c>
      <c r="D1032">
        <v>1.79717289473674</v>
      </c>
      <c r="E1032">
        <v>2060</v>
      </c>
      <c r="F1032">
        <v>6071124.9131925805</v>
      </c>
      <c r="G1032">
        <v>83752.375285038695</v>
      </c>
      <c r="H1032">
        <v>49.270975104912097</v>
      </c>
      <c r="I1032">
        <v>-1.61709049235802</v>
      </c>
      <c r="J1032">
        <v>1135621.4965317501</v>
      </c>
      <c r="K1032">
        <v>5002.3222151441496</v>
      </c>
      <c r="L1032">
        <v>2296267.20811415</v>
      </c>
      <c r="M1032">
        <v>10113.761527655301</v>
      </c>
      <c r="N1032">
        <v>8.1156253263453697E-6</v>
      </c>
      <c r="O1032">
        <v>-1.9307995586447501E-5</v>
      </c>
      <c r="P1032" t="s">
        <v>257</v>
      </c>
      <c r="Q1032" t="s">
        <v>252</v>
      </c>
    </row>
    <row r="1033" spans="1:17" x14ac:dyDescent="0.35">
      <c r="A1033" t="s">
        <v>273</v>
      </c>
      <c r="B1033" t="s">
        <v>255</v>
      </c>
      <c r="C1033" t="s">
        <v>256</v>
      </c>
      <c r="D1033">
        <v>1.90209664848524</v>
      </c>
      <c r="E1033">
        <v>2065</v>
      </c>
      <c r="F1033">
        <v>6224223.4844755</v>
      </c>
      <c r="G1033">
        <v>85014.242793828307</v>
      </c>
      <c r="H1033">
        <v>45.695293746734798</v>
      </c>
      <c r="I1033">
        <v>-1.74338107595713</v>
      </c>
      <c r="J1033">
        <v>1068569.9134529999</v>
      </c>
      <c r="K1033">
        <v>4640.8098841813198</v>
      </c>
      <c r="L1033">
        <v>2383229.0672185998</v>
      </c>
      <c r="M1033">
        <v>10439.3805669781</v>
      </c>
      <c r="N1033">
        <v>7.3415252297267804E-6</v>
      </c>
      <c r="O1033">
        <v>-2.0506929411640798E-5</v>
      </c>
      <c r="P1033" t="s">
        <v>257</v>
      </c>
      <c r="Q1033" t="s">
        <v>252</v>
      </c>
    </row>
    <row r="1034" spans="1:17" x14ac:dyDescent="0.35">
      <c r="A1034" t="s">
        <v>273</v>
      </c>
      <c r="B1034" t="s">
        <v>255</v>
      </c>
      <c r="C1034" t="s">
        <v>256</v>
      </c>
      <c r="D1034">
        <v>2.0539225003577899</v>
      </c>
      <c r="E1034">
        <v>2070</v>
      </c>
      <c r="F1034">
        <v>6399178.36160817</v>
      </c>
      <c r="G1034">
        <v>86620.564396058093</v>
      </c>
      <c r="H1034">
        <v>39.301964311554997</v>
      </c>
      <c r="I1034">
        <v>-1.91905233936094</v>
      </c>
      <c r="J1034">
        <v>923379.86000768596</v>
      </c>
      <c r="K1034">
        <v>4032.57652312445</v>
      </c>
      <c r="L1034">
        <v>2455688.6708532502</v>
      </c>
      <c r="M1034">
        <v>10782.3806945006</v>
      </c>
      <c r="N1034">
        <v>6.1417204038798102E-6</v>
      </c>
      <c r="O1034">
        <v>-2.2154696782930099E-5</v>
      </c>
      <c r="P1034" t="s">
        <v>257</v>
      </c>
      <c r="Q1034" t="s">
        <v>252</v>
      </c>
    </row>
    <row r="1035" spans="1:17" x14ac:dyDescent="0.35">
      <c r="A1035" t="s">
        <v>273</v>
      </c>
      <c r="B1035" t="s">
        <v>255</v>
      </c>
      <c r="C1035" t="s">
        <v>256</v>
      </c>
      <c r="D1035">
        <v>2.15113208653396</v>
      </c>
      <c r="E1035">
        <v>2075</v>
      </c>
      <c r="F1035">
        <v>6591054.5336379204</v>
      </c>
      <c r="G1035">
        <v>88480.690111047501</v>
      </c>
      <c r="H1035">
        <v>35.8430933284886</v>
      </c>
      <c r="I1035">
        <v>-2.0306219951264102</v>
      </c>
      <c r="J1035">
        <v>759905.69470788096</v>
      </c>
      <c r="K1035">
        <v>3196.2381585053799</v>
      </c>
      <c r="L1035">
        <v>2533656.0411060699</v>
      </c>
      <c r="M1035">
        <v>11081.220304495901</v>
      </c>
      <c r="N1035">
        <v>5.4381424316186101E-6</v>
      </c>
      <c r="O1035">
        <v>-2.2949888756268599E-5</v>
      </c>
      <c r="P1035" t="s">
        <v>257</v>
      </c>
      <c r="Q1035" t="s">
        <v>252</v>
      </c>
    </row>
    <row r="1036" spans="1:17" x14ac:dyDescent="0.35">
      <c r="A1036" t="s">
        <v>273</v>
      </c>
      <c r="B1036" t="s">
        <v>255</v>
      </c>
      <c r="C1036" t="s">
        <v>256</v>
      </c>
      <c r="D1036">
        <v>2.2802661727774698</v>
      </c>
      <c r="E1036">
        <v>2080</v>
      </c>
      <c r="F1036">
        <v>6767704.0066703996</v>
      </c>
      <c r="G1036">
        <v>90148.791038099895</v>
      </c>
      <c r="H1036">
        <v>30.0397277435011</v>
      </c>
      <c r="I1036">
        <v>-2.1694900514068798</v>
      </c>
      <c r="J1036">
        <v>605962.58492988395</v>
      </c>
      <c r="K1036">
        <v>2670.67928263263</v>
      </c>
      <c r="L1036">
        <v>2591686.0262615802</v>
      </c>
      <c r="M1036">
        <v>11671.702796182501</v>
      </c>
      <c r="N1036">
        <v>4.4386881745852397E-6</v>
      </c>
      <c r="O1036">
        <v>-2.4065658856034801E-5</v>
      </c>
      <c r="P1036" t="s">
        <v>257</v>
      </c>
      <c r="Q1036" t="s">
        <v>252</v>
      </c>
    </row>
    <row r="1037" spans="1:17" x14ac:dyDescent="0.35">
      <c r="A1037" t="s">
        <v>273</v>
      </c>
      <c r="B1037" t="s">
        <v>255</v>
      </c>
      <c r="C1037" t="s">
        <v>256</v>
      </c>
      <c r="D1037">
        <v>2.4085830961071801</v>
      </c>
      <c r="E1037">
        <v>2085</v>
      </c>
      <c r="F1037">
        <v>6962678.45798421</v>
      </c>
      <c r="G1037">
        <v>92071.096280666097</v>
      </c>
      <c r="H1037">
        <v>23.868567599208799</v>
      </c>
      <c r="I1037">
        <v>-2.3179215862364799</v>
      </c>
      <c r="J1037">
        <v>466879.51669793797</v>
      </c>
      <c r="K1037">
        <v>2281.8322795271501</v>
      </c>
      <c r="L1037">
        <v>2676295.9798080702</v>
      </c>
      <c r="M1037">
        <v>12363.4538996512</v>
      </c>
      <c r="N1037">
        <v>3.4280726509549398E-6</v>
      </c>
      <c r="O1037">
        <v>-2.5175344705037699E-5</v>
      </c>
      <c r="P1037" t="s">
        <v>257</v>
      </c>
      <c r="Q1037" t="s">
        <v>252</v>
      </c>
    </row>
    <row r="1038" spans="1:17" x14ac:dyDescent="0.35">
      <c r="A1038" t="s">
        <v>273</v>
      </c>
      <c r="B1038" t="s">
        <v>255</v>
      </c>
      <c r="C1038" t="s">
        <v>256</v>
      </c>
      <c r="D1038">
        <v>2.5200464505927802</v>
      </c>
      <c r="E1038">
        <v>2090</v>
      </c>
      <c r="F1038">
        <v>7131086.7274285397</v>
      </c>
      <c r="G1038">
        <v>94166.209558375805</v>
      </c>
      <c r="H1038">
        <v>19.4522270052212</v>
      </c>
      <c r="I1038">
        <v>-2.4380139558427301</v>
      </c>
      <c r="J1038">
        <v>400847.79951930197</v>
      </c>
      <c r="K1038">
        <v>2289.5061408778301</v>
      </c>
      <c r="L1038">
        <v>2753786.7135972502</v>
      </c>
      <c r="M1038">
        <v>12909.918401215</v>
      </c>
      <c r="N1038">
        <v>2.7278068194573201E-6</v>
      </c>
      <c r="O1038">
        <v>-2.58905393694471E-5</v>
      </c>
      <c r="P1038" t="s">
        <v>257</v>
      </c>
      <c r="Q1038" t="s">
        <v>252</v>
      </c>
    </row>
    <row r="1039" spans="1:17" x14ac:dyDescent="0.35">
      <c r="A1039" t="s">
        <v>273</v>
      </c>
      <c r="B1039" t="s">
        <v>258</v>
      </c>
      <c r="C1039" t="s">
        <v>256</v>
      </c>
      <c r="D1039">
        <v>0.42862795654826502</v>
      </c>
      <c r="E1039">
        <v>2010</v>
      </c>
      <c r="F1039">
        <v>3902845.7649904001</v>
      </c>
      <c r="G1039">
        <v>132970.93420966199</v>
      </c>
      <c r="H1039">
        <v>22.4121832027663</v>
      </c>
      <c r="I1039">
        <v>1.6520455981973801</v>
      </c>
      <c r="J1039">
        <v>801980.12058502506</v>
      </c>
      <c r="K1039">
        <v>47214.727398024203</v>
      </c>
      <c r="L1039">
        <v>1406393.2605655401</v>
      </c>
      <c r="M1039">
        <v>53708.762266618804</v>
      </c>
      <c r="N1039">
        <v>5.7425234181196101E-6</v>
      </c>
      <c r="O1039">
        <v>1.24241106375362E-5</v>
      </c>
      <c r="P1039" t="s">
        <v>257</v>
      </c>
      <c r="Q1039" t="s">
        <v>252</v>
      </c>
    </row>
    <row r="1040" spans="1:17" x14ac:dyDescent="0.35">
      <c r="A1040" t="s">
        <v>273</v>
      </c>
      <c r="B1040" t="s">
        <v>258</v>
      </c>
      <c r="C1040" t="s">
        <v>256</v>
      </c>
      <c r="D1040">
        <v>0.61285996481710903</v>
      </c>
      <c r="E1040">
        <v>2015</v>
      </c>
      <c r="F1040">
        <v>4157354.6645996901</v>
      </c>
      <c r="G1040">
        <v>141796.560229094</v>
      </c>
      <c r="H1040">
        <v>34.626524862249397</v>
      </c>
      <c r="I1040">
        <v>2.5395454208461699</v>
      </c>
      <c r="J1040">
        <v>855166.81844916195</v>
      </c>
      <c r="K1040">
        <v>50493.727453462299</v>
      </c>
      <c r="L1040">
        <v>1500843.7940195301</v>
      </c>
      <c r="M1040">
        <v>57458.1111745585</v>
      </c>
      <c r="N1040">
        <v>8.3289802424358606E-6</v>
      </c>
      <c r="O1040">
        <v>1.7909781568347998E-5</v>
      </c>
      <c r="P1040" t="s">
        <v>257</v>
      </c>
      <c r="Q1040" t="s">
        <v>252</v>
      </c>
    </row>
    <row r="1041" spans="1:17" x14ac:dyDescent="0.35">
      <c r="A1041" t="s">
        <v>273</v>
      </c>
      <c r="B1041" t="s">
        <v>258</v>
      </c>
      <c r="C1041" t="s">
        <v>256</v>
      </c>
      <c r="D1041">
        <v>0.76234411994100504</v>
      </c>
      <c r="E1041">
        <v>2020</v>
      </c>
      <c r="F1041">
        <v>4389702.6214211704</v>
      </c>
      <c r="G1041">
        <v>149909.55915990099</v>
      </c>
      <c r="H1041">
        <v>46.172661771743599</v>
      </c>
      <c r="I1041">
        <v>3.3672147282494</v>
      </c>
      <c r="J1041">
        <v>904561.694107085</v>
      </c>
      <c r="K1041">
        <v>53549.706359520402</v>
      </c>
      <c r="L1041">
        <v>1588668.5192037199</v>
      </c>
      <c r="M1041">
        <v>60951.595594537001</v>
      </c>
      <c r="N1041">
        <v>1.0518403125174601E-5</v>
      </c>
      <c r="O1041">
        <v>2.2461641186321899E-5</v>
      </c>
      <c r="P1041" t="s">
        <v>257</v>
      </c>
      <c r="Q1041" t="s">
        <v>252</v>
      </c>
    </row>
    <row r="1042" spans="1:17" x14ac:dyDescent="0.35">
      <c r="A1042" t="s">
        <v>273</v>
      </c>
      <c r="B1042" t="s">
        <v>258</v>
      </c>
      <c r="C1042" t="s">
        <v>256</v>
      </c>
      <c r="D1042">
        <v>0.91377128405771901</v>
      </c>
      <c r="E1042">
        <v>2025</v>
      </c>
      <c r="F1042">
        <v>4654965.9589802297</v>
      </c>
      <c r="G1042">
        <v>159148.354505583</v>
      </c>
      <c r="H1042">
        <v>59.615218029684698</v>
      </c>
      <c r="I1042">
        <v>4.3233882568660604</v>
      </c>
      <c r="J1042">
        <v>961636.62695259904</v>
      </c>
      <c r="K1042">
        <v>57061.9481299947</v>
      </c>
      <c r="L1042">
        <v>1689674.3180161801</v>
      </c>
      <c r="M1042">
        <v>64956.681294643902</v>
      </c>
      <c r="N1042">
        <v>1.2806799997039001E-5</v>
      </c>
      <c r="O1042">
        <v>2.71657741627131E-5</v>
      </c>
      <c r="P1042" t="s">
        <v>257</v>
      </c>
      <c r="Q1042" t="s">
        <v>252</v>
      </c>
    </row>
    <row r="1043" spans="1:17" x14ac:dyDescent="0.35">
      <c r="A1043" t="s">
        <v>273</v>
      </c>
      <c r="B1043" t="s">
        <v>258</v>
      </c>
      <c r="C1043" t="s">
        <v>256</v>
      </c>
      <c r="D1043">
        <v>0.96559376426806398</v>
      </c>
      <c r="E1043">
        <v>2030</v>
      </c>
      <c r="F1043">
        <v>4934434.1415419597</v>
      </c>
      <c r="G1043">
        <v>169069.122898984</v>
      </c>
      <c r="H1043">
        <v>67.956596332068997</v>
      </c>
      <c r="I1043">
        <v>4.9040524994755099</v>
      </c>
      <c r="J1043">
        <v>1023519.06047477</v>
      </c>
      <c r="K1043">
        <v>60909.636828519702</v>
      </c>
      <c r="L1043">
        <v>1797438.0066265599</v>
      </c>
      <c r="M1043">
        <v>69316.943842173598</v>
      </c>
      <c r="N1043">
        <v>1.3771912722465299E-5</v>
      </c>
      <c r="O1043">
        <v>2.9006198266052501E-5</v>
      </c>
      <c r="P1043" t="s">
        <v>257</v>
      </c>
      <c r="Q1043" t="s">
        <v>252</v>
      </c>
    </row>
    <row r="1044" spans="1:17" x14ac:dyDescent="0.35">
      <c r="A1044" t="s">
        <v>273</v>
      </c>
      <c r="B1044" t="s">
        <v>258</v>
      </c>
      <c r="C1044" t="s">
        <v>256</v>
      </c>
      <c r="D1044">
        <v>1.08500668135844</v>
      </c>
      <c r="E1044">
        <v>2035</v>
      </c>
      <c r="F1044">
        <v>5170600.4162195502</v>
      </c>
      <c r="G1044">
        <v>177668.154865385</v>
      </c>
      <c r="H1044">
        <v>70.146223731024506</v>
      </c>
      <c r="I1044">
        <v>5.0852787266994302</v>
      </c>
      <c r="J1044">
        <v>1051611.8872893399</v>
      </c>
      <c r="K1044">
        <v>63793.915600337103</v>
      </c>
      <c r="L1044">
        <v>1895134.9575348001</v>
      </c>
      <c r="M1044">
        <v>73363.198414055398</v>
      </c>
      <c r="N1044">
        <v>1.3566359433033E-5</v>
      </c>
      <c r="O1044">
        <v>2.8622342200561702E-5</v>
      </c>
      <c r="P1044" t="s">
        <v>257</v>
      </c>
      <c r="Q1044" t="s">
        <v>252</v>
      </c>
    </row>
    <row r="1045" spans="1:17" x14ac:dyDescent="0.35">
      <c r="A1045" t="s">
        <v>273</v>
      </c>
      <c r="B1045" t="s">
        <v>258</v>
      </c>
      <c r="C1045" t="s">
        <v>256</v>
      </c>
      <c r="D1045">
        <v>1.2292198413270401</v>
      </c>
      <c r="E1045">
        <v>2040</v>
      </c>
      <c r="F1045">
        <v>5303544.7650253903</v>
      </c>
      <c r="G1045">
        <v>182685.71548155</v>
      </c>
      <c r="H1045">
        <v>64.7281040465286</v>
      </c>
      <c r="I1045">
        <v>4.7422376106510198</v>
      </c>
      <c r="J1045">
        <v>1035255.63947604</v>
      </c>
      <c r="K1045">
        <v>65454.7336361903</v>
      </c>
      <c r="L1045">
        <v>1950350.4853751799</v>
      </c>
      <c r="M1045">
        <v>76234.167268505596</v>
      </c>
      <c r="N1045">
        <v>1.2204687037504199E-5</v>
      </c>
      <c r="O1045">
        <v>2.59584478083069E-5</v>
      </c>
      <c r="P1045" t="s">
        <v>257</v>
      </c>
      <c r="Q1045" t="s">
        <v>252</v>
      </c>
    </row>
    <row r="1046" spans="1:17" x14ac:dyDescent="0.35">
      <c r="A1046" t="s">
        <v>273</v>
      </c>
      <c r="B1046" t="s">
        <v>258</v>
      </c>
      <c r="C1046" t="s">
        <v>256</v>
      </c>
      <c r="D1046">
        <v>1.35085724597845</v>
      </c>
      <c r="E1046">
        <v>2045</v>
      </c>
      <c r="F1046">
        <v>5457256.3161914898</v>
      </c>
      <c r="G1046">
        <v>188347.283391784</v>
      </c>
      <c r="H1046">
        <v>60.544923188470598</v>
      </c>
      <c r="I1046">
        <v>4.4686985693146797</v>
      </c>
      <c r="J1046">
        <v>1062579.5622930699</v>
      </c>
      <c r="K1046">
        <v>67596.0302165022</v>
      </c>
      <c r="L1046">
        <v>2004090.8140549699</v>
      </c>
      <c r="M1046">
        <v>78972.118214814502</v>
      </c>
      <c r="N1046">
        <v>1.10943887698358E-5</v>
      </c>
      <c r="O1046">
        <v>2.37258456232643E-5</v>
      </c>
      <c r="P1046" t="s">
        <v>257</v>
      </c>
      <c r="Q1046" t="s">
        <v>252</v>
      </c>
    </row>
    <row r="1047" spans="1:17" x14ac:dyDescent="0.35">
      <c r="A1047" t="s">
        <v>273</v>
      </c>
      <c r="B1047" t="s">
        <v>258</v>
      </c>
      <c r="C1047" t="s">
        <v>256</v>
      </c>
      <c r="D1047">
        <v>1.53164784556419</v>
      </c>
      <c r="E1047">
        <v>2050</v>
      </c>
      <c r="F1047">
        <v>5614330.59314554</v>
      </c>
      <c r="G1047">
        <v>194072.15710593999</v>
      </c>
      <c r="H1047">
        <v>52.722538521963301</v>
      </c>
      <c r="I1047">
        <v>3.9469211548885799</v>
      </c>
      <c r="J1047">
        <v>1172128.08789314</v>
      </c>
      <c r="K1047">
        <v>70119.183603871701</v>
      </c>
      <c r="L1047">
        <v>2065620.65225851</v>
      </c>
      <c r="M1047">
        <v>81977.204645124701</v>
      </c>
      <c r="N1047">
        <v>9.3907078764352605E-6</v>
      </c>
      <c r="O1047">
        <v>2.0337390039592501E-5</v>
      </c>
      <c r="P1047" t="s">
        <v>257</v>
      </c>
      <c r="Q1047" t="s">
        <v>252</v>
      </c>
    </row>
    <row r="1048" spans="1:17" x14ac:dyDescent="0.35">
      <c r="A1048" t="s">
        <v>273</v>
      </c>
      <c r="B1048" t="s">
        <v>258</v>
      </c>
      <c r="C1048" t="s">
        <v>256</v>
      </c>
      <c r="D1048">
        <v>1.64170092024739</v>
      </c>
      <c r="E1048">
        <v>2055</v>
      </c>
      <c r="F1048">
        <v>5773119.6438855398</v>
      </c>
      <c r="G1048">
        <v>199832.99408196899</v>
      </c>
      <c r="H1048">
        <v>49.8300134914412</v>
      </c>
      <c r="I1048">
        <v>3.71880648627738</v>
      </c>
      <c r="J1048">
        <v>1158230.13486848</v>
      </c>
      <c r="K1048">
        <v>70301.980300002906</v>
      </c>
      <c r="L1048">
        <v>2128029.2906986899</v>
      </c>
      <c r="M1048">
        <v>84505.953869618403</v>
      </c>
      <c r="N1048">
        <v>8.6313841675215206E-6</v>
      </c>
      <c r="O1048">
        <v>1.8609571974645799E-5</v>
      </c>
      <c r="P1048" t="s">
        <v>257</v>
      </c>
      <c r="Q1048" t="s">
        <v>252</v>
      </c>
    </row>
    <row r="1049" spans="1:17" x14ac:dyDescent="0.35">
      <c r="A1049" t="s">
        <v>273</v>
      </c>
      <c r="B1049" t="s">
        <v>258</v>
      </c>
      <c r="C1049" t="s">
        <v>256</v>
      </c>
      <c r="D1049">
        <v>1.79717289473674</v>
      </c>
      <c r="E1049">
        <v>2060</v>
      </c>
      <c r="F1049">
        <v>5948702.8343821103</v>
      </c>
      <c r="G1049">
        <v>206174.45409550899</v>
      </c>
      <c r="H1049">
        <v>44.344457937382899</v>
      </c>
      <c r="I1049">
        <v>3.3094266751711898</v>
      </c>
      <c r="J1049">
        <v>1079652.5884472199</v>
      </c>
      <c r="K1049">
        <v>60971.2302996707</v>
      </c>
      <c r="L1049">
        <v>2218566.6036465699</v>
      </c>
      <c r="M1049">
        <v>87814.365995231405</v>
      </c>
      <c r="N1049">
        <v>7.4544752313197202E-6</v>
      </c>
      <c r="O1049">
        <v>1.6051584517052299E-5</v>
      </c>
      <c r="P1049" t="s">
        <v>257</v>
      </c>
      <c r="Q1049" t="s">
        <v>252</v>
      </c>
    </row>
    <row r="1050" spans="1:17" x14ac:dyDescent="0.35">
      <c r="A1050" t="s">
        <v>273</v>
      </c>
      <c r="B1050" t="s">
        <v>258</v>
      </c>
      <c r="C1050" t="s">
        <v>256</v>
      </c>
      <c r="D1050">
        <v>1.90209664848524</v>
      </c>
      <c r="E1050">
        <v>2065</v>
      </c>
      <c r="F1050">
        <v>6097651.8282922404</v>
      </c>
      <c r="G1050">
        <v>211585.898977089</v>
      </c>
      <c r="H1050">
        <v>40.911229039850603</v>
      </c>
      <c r="I1050">
        <v>3.0406836309270999</v>
      </c>
      <c r="J1050">
        <v>1019296.29966196</v>
      </c>
      <c r="K1050">
        <v>53914.423675214501</v>
      </c>
      <c r="L1050">
        <v>2302935.6020730101</v>
      </c>
      <c r="M1050">
        <v>90732.845712562703</v>
      </c>
      <c r="N1050">
        <v>6.7093415944197203E-6</v>
      </c>
      <c r="O1050">
        <v>1.43709181265258E-5</v>
      </c>
      <c r="P1050" t="s">
        <v>257</v>
      </c>
      <c r="Q1050" t="s">
        <v>252</v>
      </c>
    </row>
    <row r="1051" spans="1:17" x14ac:dyDescent="0.35">
      <c r="A1051" t="s">
        <v>273</v>
      </c>
      <c r="B1051" t="s">
        <v>258</v>
      </c>
      <c r="C1051" t="s">
        <v>256</v>
      </c>
      <c r="D1051">
        <v>2.0539225003577899</v>
      </c>
      <c r="E1051">
        <v>2070</v>
      </c>
      <c r="F1051">
        <v>6268076.5322212903</v>
      </c>
      <c r="G1051">
        <v>217722.39378293601</v>
      </c>
      <c r="H1051">
        <v>34.816622344573098</v>
      </c>
      <c r="I1051">
        <v>2.5662896276210301</v>
      </c>
      <c r="J1051">
        <v>885099.22194956196</v>
      </c>
      <c r="K1051">
        <v>42313.214581249202</v>
      </c>
      <c r="L1051">
        <v>2372958.11941892</v>
      </c>
      <c r="M1051">
        <v>93512.932128828397</v>
      </c>
      <c r="N1051">
        <v>5.5545943266003296E-6</v>
      </c>
      <c r="O1051">
        <v>1.17869805812422E-5</v>
      </c>
      <c r="P1051" t="s">
        <v>257</v>
      </c>
      <c r="Q1051" t="s">
        <v>252</v>
      </c>
    </row>
    <row r="1052" spans="1:17" x14ac:dyDescent="0.35">
      <c r="A1052" t="s">
        <v>273</v>
      </c>
      <c r="B1052" t="s">
        <v>258</v>
      </c>
      <c r="C1052" t="s">
        <v>256</v>
      </c>
      <c r="D1052">
        <v>2.15113208653396</v>
      </c>
      <c r="E1052">
        <v>2075</v>
      </c>
      <c r="F1052">
        <v>6455102.9008928398</v>
      </c>
      <c r="G1052">
        <v>224432.322856124</v>
      </c>
      <c r="H1052">
        <v>31.539415891700401</v>
      </c>
      <c r="I1052">
        <v>2.2730554416618101</v>
      </c>
      <c r="J1052">
        <v>730707.91963783896</v>
      </c>
      <c r="K1052">
        <v>32394.013228547501</v>
      </c>
      <c r="L1052">
        <v>2447839.92121235</v>
      </c>
      <c r="M1052">
        <v>96897.340198221194</v>
      </c>
      <c r="N1052">
        <v>4.8859664014555003E-6</v>
      </c>
      <c r="O1052">
        <v>1.01280217249232E-5</v>
      </c>
      <c r="P1052" t="s">
        <v>257</v>
      </c>
      <c r="Q1052" t="s">
        <v>252</v>
      </c>
    </row>
    <row r="1053" spans="1:17" x14ac:dyDescent="0.35">
      <c r="A1053" t="s">
        <v>273</v>
      </c>
      <c r="B1053" t="s">
        <v>258</v>
      </c>
      <c r="C1053" t="s">
        <v>256</v>
      </c>
      <c r="D1053">
        <v>2.2802661727774698</v>
      </c>
      <c r="E1053">
        <v>2080</v>
      </c>
      <c r="F1053">
        <v>6627207.1886577597</v>
      </c>
      <c r="G1053">
        <v>230645.609050745</v>
      </c>
      <c r="H1053">
        <v>26.058718850984</v>
      </c>
      <c r="I1053">
        <v>1.8115188411102501</v>
      </c>
      <c r="J1053">
        <v>588338.48658305104</v>
      </c>
      <c r="K1053">
        <v>20294.777629464901</v>
      </c>
      <c r="L1053">
        <v>2503737.1566900299</v>
      </c>
      <c r="M1053">
        <v>99620.572367725996</v>
      </c>
      <c r="N1053">
        <v>3.9320815102299204E-6</v>
      </c>
      <c r="O1053">
        <v>7.8541223852724296E-6</v>
      </c>
      <c r="P1053" t="s">
        <v>257</v>
      </c>
      <c r="Q1053" t="s">
        <v>252</v>
      </c>
    </row>
    <row r="1054" spans="1:17" x14ac:dyDescent="0.35">
      <c r="A1054" t="s">
        <v>273</v>
      </c>
      <c r="B1054" t="s">
        <v>258</v>
      </c>
      <c r="C1054" t="s">
        <v>256</v>
      </c>
      <c r="D1054">
        <v>2.4085830961071801</v>
      </c>
      <c r="E1054">
        <v>2085</v>
      </c>
      <c r="F1054">
        <v>6817243.8515876802</v>
      </c>
      <c r="G1054">
        <v>237505.702677191</v>
      </c>
      <c r="H1054">
        <v>20.2264799209985</v>
      </c>
      <c r="I1054">
        <v>1.3241660919738301</v>
      </c>
      <c r="J1054">
        <v>458515.11156382202</v>
      </c>
      <c r="K1054">
        <v>10646.237413643399</v>
      </c>
      <c r="L1054">
        <v>2585798.4917704999</v>
      </c>
      <c r="M1054">
        <v>102860.941937218</v>
      </c>
      <c r="N1054">
        <v>2.9669585482537602E-6</v>
      </c>
      <c r="O1054">
        <v>5.5753023066295898E-6</v>
      </c>
      <c r="P1054" t="s">
        <v>257</v>
      </c>
      <c r="Q1054" t="s">
        <v>252</v>
      </c>
    </row>
    <row r="1055" spans="1:17" x14ac:dyDescent="0.35">
      <c r="A1055" t="s">
        <v>273</v>
      </c>
      <c r="B1055" t="s">
        <v>258</v>
      </c>
      <c r="C1055" t="s">
        <v>256</v>
      </c>
      <c r="D1055">
        <v>2.5200464505927802</v>
      </c>
      <c r="E1055">
        <v>2090</v>
      </c>
      <c r="F1055">
        <v>6981958.6929872399</v>
      </c>
      <c r="G1055">
        <v>243294.24399967701</v>
      </c>
      <c r="H1055">
        <v>16.057621215591901</v>
      </c>
      <c r="I1055">
        <v>0.95659183378653301</v>
      </c>
      <c r="J1055">
        <v>396553.48847060098</v>
      </c>
      <c r="K1055">
        <v>6583.8171895789001</v>
      </c>
      <c r="L1055">
        <v>2661018.9597859802</v>
      </c>
      <c r="M1055">
        <v>105677.67221248899</v>
      </c>
      <c r="N1055">
        <v>2.29987341972108E-6</v>
      </c>
      <c r="O1055">
        <v>3.93183093056571E-6</v>
      </c>
      <c r="P1055" t="s">
        <v>257</v>
      </c>
      <c r="Q1055" t="s">
        <v>252</v>
      </c>
    </row>
    <row r="1056" spans="1:17" x14ac:dyDescent="0.35">
      <c r="A1056" t="s">
        <v>273</v>
      </c>
      <c r="B1056" t="s">
        <v>259</v>
      </c>
      <c r="C1056" t="s">
        <v>256</v>
      </c>
      <c r="D1056">
        <v>0.42862795654826502</v>
      </c>
      <c r="E1056">
        <v>2010</v>
      </c>
      <c r="F1056">
        <v>3659578.8577735201</v>
      </c>
      <c r="G1056">
        <v>376237.84142654098</v>
      </c>
      <c r="H1056">
        <v>18.154372776920301</v>
      </c>
      <c r="I1056">
        <v>5.90985602404335</v>
      </c>
      <c r="J1056">
        <v>711110.99996643304</v>
      </c>
      <c r="K1056">
        <v>138083.84801661599</v>
      </c>
      <c r="L1056">
        <v>1295420.8159118399</v>
      </c>
      <c r="M1056">
        <v>164681.20692031999</v>
      </c>
      <c r="N1056">
        <v>4.9607819594753603E-6</v>
      </c>
      <c r="O1056">
        <v>1.5707766134409999E-5</v>
      </c>
      <c r="P1056" t="s">
        <v>257</v>
      </c>
      <c r="Q1056" t="s">
        <v>252</v>
      </c>
    </row>
    <row r="1057" spans="1:17" x14ac:dyDescent="0.35">
      <c r="A1057" t="s">
        <v>273</v>
      </c>
      <c r="B1057" t="s">
        <v>259</v>
      </c>
      <c r="C1057" t="s">
        <v>256</v>
      </c>
      <c r="D1057">
        <v>0.61285996481710903</v>
      </c>
      <c r="E1057">
        <v>2015</v>
      </c>
      <c r="F1057">
        <v>3899028.3071224801</v>
      </c>
      <c r="G1057">
        <v>400122.917706309</v>
      </c>
      <c r="H1057">
        <v>28.161446322194699</v>
      </c>
      <c r="I1057">
        <v>9.0046239609009202</v>
      </c>
      <c r="J1057">
        <v>758712.18897853198</v>
      </c>
      <c r="K1057">
        <v>146948.35692409199</v>
      </c>
      <c r="L1057">
        <v>1383201.7168390199</v>
      </c>
      <c r="M1057">
        <v>175100.18835507601</v>
      </c>
      <c r="N1057">
        <v>7.2226832184704203E-6</v>
      </c>
      <c r="O1057">
        <v>2.2504644354089E-5</v>
      </c>
      <c r="P1057" t="s">
        <v>257</v>
      </c>
      <c r="Q1057" t="s">
        <v>252</v>
      </c>
    </row>
    <row r="1058" spans="1:17" x14ac:dyDescent="0.35">
      <c r="A1058" t="s">
        <v>273</v>
      </c>
      <c r="B1058" t="s">
        <v>259</v>
      </c>
      <c r="C1058" t="s">
        <v>256</v>
      </c>
      <c r="D1058">
        <v>0.76234411994100504</v>
      </c>
      <c r="E1058">
        <v>2020</v>
      </c>
      <c r="F1058">
        <v>4117662.2495169598</v>
      </c>
      <c r="G1058">
        <v>421949.931064112</v>
      </c>
      <c r="H1058">
        <v>37.684317245258299</v>
      </c>
      <c r="I1058">
        <v>11.8555592547347</v>
      </c>
      <c r="J1058">
        <v>802873.85876126005</v>
      </c>
      <c r="K1058">
        <v>155237.54170534501</v>
      </c>
      <c r="L1058">
        <v>1464940.94409746</v>
      </c>
      <c r="M1058">
        <v>184679.17070079601</v>
      </c>
      <c r="N1058">
        <v>9.1518718539091E-6</v>
      </c>
      <c r="O1058">
        <v>2.8097075937034302E-5</v>
      </c>
      <c r="P1058" t="s">
        <v>257</v>
      </c>
      <c r="Q1058" t="s">
        <v>252</v>
      </c>
    </row>
    <row r="1059" spans="1:17" x14ac:dyDescent="0.35">
      <c r="A1059" t="s">
        <v>273</v>
      </c>
      <c r="B1059" t="s">
        <v>259</v>
      </c>
      <c r="C1059" t="s">
        <v>256</v>
      </c>
      <c r="D1059">
        <v>0.91377128405771901</v>
      </c>
      <c r="E1059">
        <v>2025</v>
      </c>
      <c r="F1059">
        <v>4367103.9778765701</v>
      </c>
      <c r="G1059">
        <v>447010.33560924203</v>
      </c>
      <c r="H1059">
        <v>48.806047903858101</v>
      </c>
      <c r="I1059">
        <v>15.1325583826927</v>
      </c>
      <c r="J1059">
        <v>853825.56692423404</v>
      </c>
      <c r="K1059">
        <v>164873.00815836</v>
      </c>
      <c r="L1059">
        <v>1558795.72611384</v>
      </c>
      <c r="M1059">
        <v>195835.27319697701</v>
      </c>
      <c r="N1059">
        <v>1.11758383017913E-5</v>
      </c>
      <c r="O1059">
        <v>3.3852815421075402E-5</v>
      </c>
      <c r="P1059" t="s">
        <v>257</v>
      </c>
      <c r="Q1059" t="s">
        <v>252</v>
      </c>
    </row>
    <row r="1060" spans="1:17" x14ac:dyDescent="0.35">
      <c r="A1060" t="s">
        <v>273</v>
      </c>
      <c r="B1060" t="s">
        <v>259</v>
      </c>
      <c r="C1060" t="s">
        <v>256</v>
      </c>
      <c r="D1060">
        <v>0.96559376426806398</v>
      </c>
      <c r="E1060">
        <v>2030</v>
      </c>
      <c r="F1060">
        <v>4629689.1145672603</v>
      </c>
      <c r="G1060">
        <v>473814.14987368102</v>
      </c>
      <c r="H1060">
        <v>55.796831107367403</v>
      </c>
      <c r="I1060">
        <v>17.063817724177198</v>
      </c>
      <c r="J1060">
        <v>909060.740679309</v>
      </c>
      <c r="K1060">
        <v>175367.95662397801</v>
      </c>
      <c r="L1060">
        <v>1658838.3153148</v>
      </c>
      <c r="M1060">
        <v>207916.635153932</v>
      </c>
      <c r="N1060">
        <v>1.2051960666603599E-5</v>
      </c>
      <c r="O1060">
        <v>3.6013736037065202E-5</v>
      </c>
      <c r="P1060" t="s">
        <v>257</v>
      </c>
      <c r="Q1060" t="s">
        <v>252</v>
      </c>
    </row>
    <row r="1061" spans="1:17" x14ac:dyDescent="0.35">
      <c r="A1061" t="s">
        <v>273</v>
      </c>
      <c r="B1061" t="s">
        <v>259</v>
      </c>
      <c r="C1061" t="s">
        <v>256</v>
      </c>
      <c r="D1061">
        <v>1.08500668135844</v>
      </c>
      <c r="E1061">
        <v>2035</v>
      </c>
      <c r="F1061">
        <v>4851532.9379842104</v>
      </c>
      <c r="G1061">
        <v>496735.63310073101</v>
      </c>
      <c r="H1061">
        <v>57.596430736208298</v>
      </c>
      <c r="I1061">
        <v>17.635071721515601</v>
      </c>
      <c r="J1061">
        <v>932878.34074954595</v>
      </c>
      <c r="K1061">
        <v>182527.462140135</v>
      </c>
      <c r="L1061">
        <v>1749669.9351417799</v>
      </c>
      <c r="M1061">
        <v>218828.22080707201</v>
      </c>
      <c r="N1061">
        <v>1.1871800412869001E-5</v>
      </c>
      <c r="O1061">
        <v>3.5501926067662399E-5</v>
      </c>
      <c r="P1061" t="s">
        <v>257</v>
      </c>
      <c r="Q1061" t="s">
        <v>252</v>
      </c>
    </row>
    <row r="1062" spans="1:17" x14ac:dyDescent="0.35">
      <c r="A1062" t="s">
        <v>273</v>
      </c>
      <c r="B1062" t="s">
        <v>259</v>
      </c>
      <c r="C1062" t="s">
        <v>256</v>
      </c>
      <c r="D1062">
        <v>1.2292198413270401</v>
      </c>
      <c r="E1062">
        <v>2040</v>
      </c>
      <c r="F1062">
        <v>4976525.0872638598</v>
      </c>
      <c r="G1062">
        <v>509705.39324308402</v>
      </c>
      <c r="H1062">
        <v>53.0315407865384</v>
      </c>
      <c r="I1062">
        <v>16.438800870641298</v>
      </c>
      <c r="J1062">
        <v>915215.26634578197</v>
      </c>
      <c r="K1062">
        <v>185495.106766451</v>
      </c>
      <c r="L1062">
        <v>1799190.14264219</v>
      </c>
      <c r="M1062">
        <v>227394.51000149699</v>
      </c>
      <c r="N1062">
        <v>1.0656339485208101E-5</v>
      </c>
      <c r="O1062">
        <v>3.2251573337387501E-5</v>
      </c>
      <c r="P1062" t="s">
        <v>257</v>
      </c>
      <c r="Q1062" t="s">
        <v>252</v>
      </c>
    </row>
    <row r="1063" spans="1:17" x14ac:dyDescent="0.35">
      <c r="A1063" t="s">
        <v>273</v>
      </c>
      <c r="B1063" t="s">
        <v>259</v>
      </c>
      <c r="C1063" t="s">
        <v>256</v>
      </c>
      <c r="D1063">
        <v>1.35085724597845</v>
      </c>
      <c r="E1063">
        <v>2045</v>
      </c>
      <c r="F1063">
        <v>5121007.1621310497</v>
      </c>
      <c r="G1063">
        <v>524596.43745222804</v>
      </c>
      <c r="H1063">
        <v>49.519154397913603</v>
      </c>
      <c r="I1063">
        <v>15.494467359871701</v>
      </c>
      <c r="J1063">
        <v>940176.03929525695</v>
      </c>
      <c r="K1063">
        <v>189999.55321431201</v>
      </c>
      <c r="L1063">
        <v>1847641.71964931</v>
      </c>
      <c r="M1063">
        <v>235421.21262047501</v>
      </c>
      <c r="N1063">
        <v>9.6698076823830705E-6</v>
      </c>
      <c r="O1063">
        <v>2.9535975187179399E-5</v>
      </c>
      <c r="P1063" t="s">
        <v>257</v>
      </c>
      <c r="Q1063" t="s">
        <v>252</v>
      </c>
    </row>
    <row r="1064" spans="1:17" x14ac:dyDescent="0.35">
      <c r="A1064" t="s">
        <v>273</v>
      </c>
      <c r="B1064" t="s">
        <v>259</v>
      </c>
      <c r="C1064" t="s">
        <v>256</v>
      </c>
      <c r="D1064">
        <v>1.53164784556419</v>
      </c>
      <c r="E1064">
        <v>2050</v>
      </c>
      <c r="F1064">
        <v>5268612.2421874702</v>
      </c>
      <c r="G1064">
        <v>539790.50806400902</v>
      </c>
      <c r="H1064">
        <v>42.9074589800571</v>
      </c>
      <c r="I1064">
        <v>13.7620006967948</v>
      </c>
      <c r="J1064">
        <v>1046016.60594014</v>
      </c>
      <c r="K1064">
        <v>196230.665556869</v>
      </c>
      <c r="L1064">
        <v>1903990.2127223699</v>
      </c>
      <c r="M1064">
        <v>243607.644181271</v>
      </c>
      <c r="N1064">
        <v>8.1439773905703808E-6</v>
      </c>
      <c r="O1064">
        <v>2.5495077240526199E-5</v>
      </c>
      <c r="P1064" t="s">
        <v>257</v>
      </c>
      <c r="Q1064" t="s">
        <v>252</v>
      </c>
    </row>
    <row r="1065" spans="1:17" x14ac:dyDescent="0.35">
      <c r="A1065" t="s">
        <v>273</v>
      </c>
      <c r="B1065" t="s">
        <v>259</v>
      </c>
      <c r="C1065" t="s">
        <v>256</v>
      </c>
      <c r="D1065">
        <v>1.64170092024739</v>
      </c>
      <c r="E1065">
        <v>2055</v>
      </c>
      <c r="F1065">
        <v>5417770.47618479</v>
      </c>
      <c r="G1065">
        <v>555182.16178272699</v>
      </c>
      <c r="H1065">
        <v>40.498043517055798</v>
      </c>
      <c r="I1065">
        <v>13.0507764606627</v>
      </c>
      <c r="J1065">
        <v>1028706.17908701</v>
      </c>
      <c r="K1065">
        <v>199825.93608146801</v>
      </c>
      <c r="L1065">
        <v>1961425.1499011901</v>
      </c>
      <c r="M1065">
        <v>251110.09466711601</v>
      </c>
      <c r="N1065">
        <v>7.4750386150678503E-6</v>
      </c>
      <c r="O1065">
        <v>2.3507197022966E-5</v>
      </c>
      <c r="P1065" t="s">
        <v>257</v>
      </c>
      <c r="Q1065" t="s">
        <v>252</v>
      </c>
    </row>
    <row r="1066" spans="1:17" x14ac:dyDescent="0.35">
      <c r="A1066" t="s">
        <v>273</v>
      </c>
      <c r="B1066" t="s">
        <v>259</v>
      </c>
      <c r="C1066" t="s">
        <v>256</v>
      </c>
      <c r="D1066">
        <v>1.79717289473674</v>
      </c>
      <c r="E1066">
        <v>2060</v>
      </c>
      <c r="F1066">
        <v>5582631.4703150298</v>
      </c>
      <c r="G1066">
        <v>572245.81816259201</v>
      </c>
      <c r="H1066">
        <v>35.8737935505739</v>
      </c>
      <c r="I1066">
        <v>11.7800910619801</v>
      </c>
      <c r="J1066">
        <v>940216.29558822897</v>
      </c>
      <c r="K1066">
        <v>200407.52315866601</v>
      </c>
      <c r="L1066">
        <v>2046881.52112781</v>
      </c>
      <c r="M1066">
        <v>259499.44851399399</v>
      </c>
      <c r="N1066">
        <v>6.4259648413706902E-6</v>
      </c>
      <c r="O1066">
        <v>2.05857180395035E-5</v>
      </c>
      <c r="P1066" t="s">
        <v>257</v>
      </c>
      <c r="Q1066" t="s">
        <v>252</v>
      </c>
    </row>
    <row r="1067" spans="1:17" x14ac:dyDescent="0.35">
      <c r="A1067" t="s">
        <v>273</v>
      </c>
      <c r="B1067" t="s">
        <v>259</v>
      </c>
      <c r="C1067" t="s">
        <v>256</v>
      </c>
      <c r="D1067">
        <v>1.90209664848524</v>
      </c>
      <c r="E1067">
        <v>2065</v>
      </c>
      <c r="F1067">
        <v>5722454.05015257</v>
      </c>
      <c r="G1067">
        <v>586783.67711675901</v>
      </c>
      <c r="H1067">
        <v>32.999039578228199</v>
      </c>
      <c r="I1067">
        <v>10.952873092549501</v>
      </c>
      <c r="J1067">
        <v>874191.19952896796</v>
      </c>
      <c r="K1067">
        <v>199019.52380820899</v>
      </c>
      <c r="L1067">
        <v>2128198.9261163101</v>
      </c>
      <c r="M1067">
        <v>265469.52166926302</v>
      </c>
      <c r="N1067">
        <v>5.7665888251821599E-6</v>
      </c>
      <c r="O1067">
        <v>1.8665947127854499E-5</v>
      </c>
      <c r="P1067" t="s">
        <v>257</v>
      </c>
      <c r="Q1067" t="s">
        <v>252</v>
      </c>
    </row>
    <row r="1068" spans="1:17" x14ac:dyDescent="0.35">
      <c r="A1068" t="s">
        <v>273</v>
      </c>
      <c r="B1068" t="s">
        <v>259</v>
      </c>
      <c r="C1068" t="s">
        <v>256</v>
      </c>
      <c r="D1068">
        <v>2.0539225003577899</v>
      </c>
      <c r="E1068">
        <v>2070</v>
      </c>
      <c r="F1068">
        <v>5882403.8142838404</v>
      </c>
      <c r="G1068">
        <v>603395.11172039004</v>
      </c>
      <c r="H1068">
        <v>27.852317433386801</v>
      </c>
      <c r="I1068">
        <v>9.5305945388072697</v>
      </c>
      <c r="J1068">
        <v>738282.87901069596</v>
      </c>
      <c r="K1068">
        <v>189129.55752011499</v>
      </c>
      <c r="L1068">
        <v>2195935.0057164999</v>
      </c>
      <c r="M1068">
        <v>270536.04583125201</v>
      </c>
      <c r="N1068">
        <v>4.7348530146391797E-6</v>
      </c>
      <c r="O1068">
        <v>1.57949482083701E-5</v>
      </c>
      <c r="P1068" t="s">
        <v>257</v>
      </c>
      <c r="Q1068" t="s">
        <v>252</v>
      </c>
    </row>
    <row r="1069" spans="1:17" x14ac:dyDescent="0.35">
      <c r="A1069" t="s">
        <v>273</v>
      </c>
      <c r="B1069" t="s">
        <v>259</v>
      </c>
      <c r="C1069" t="s">
        <v>256</v>
      </c>
      <c r="D1069">
        <v>2.15113208653396</v>
      </c>
      <c r="E1069">
        <v>2075</v>
      </c>
      <c r="F1069">
        <v>6057900.6012039399</v>
      </c>
      <c r="G1069">
        <v>621634.62254502403</v>
      </c>
      <c r="H1069">
        <v>25.0911787714317</v>
      </c>
      <c r="I1069">
        <v>8.7212925619304809</v>
      </c>
      <c r="J1069">
        <v>585881.97921422904</v>
      </c>
      <c r="K1069">
        <v>177219.95365215701</v>
      </c>
      <c r="L1069">
        <v>2266425.75849939</v>
      </c>
      <c r="M1069">
        <v>278311.50291117199</v>
      </c>
      <c r="N1069">
        <v>4.1418934418377701E-6</v>
      </c>
      <c r="O1069">
        <v>1.40296120029878E-5</v>
      </c>
      <c r="P1069" t="s">
        <v>257</v>
      </c>
      <c r="Q1069" t="s">
        <v>252</v>
      </c>
    </row>
    <row r="1070" spans="1:17" x14ac:dyDescent="0.35">
      <c r="A1070" t="s">
        <v>273</v>
      </c>
      <c r="B1070" t="s">
        <v>259</v>
      </c>
      <c r="C1070" t="s">
        <v>256</v>
      </c>
      <c r="D1070">
        <v>2.2802661727774698</v>
      </c>
      <c r="E1070">
        <v>2080</v>
      </c>
      <c r="F1070">
        <v>6219346.1181799099</v>
      </c>
      <c r="G1070">
        <v>638506.67952859099</v>
      </c>
      <c r="H1070">
        <v>20.4590906219006</v>
      </c>
      <c r="I1070">
        <v>7.4111470701936097</v>
      </c>
      <c r="J1070">
        <v>455030.16442148399</v>
      </c>
      <c r="K1070">
        <v>153603.099791032</v>
      </c>
      <c r="L1070">
        <v>2318548.78763125</v>
      </c>
      <c r="M1070">
        <v>284808.94142650801</v>
      </c>
      <c r="N1070">
        <v>3.2895886855526798E-6</v>
      </c>
      <c r="O1070">
        <v>1.16070000640639E-5</v>
      </c>
      <c r="P1070" t="s">
        <v>257</v>
      </c>
      <c r="Q1070" t="s">
        <v>252</v>
      </c>
    </row>
    <row r="1071" spans="1:17" x14ac:dyDescent="0.35">
      <c r="A1071" t="s">
        <v>273</v>
      </c>
      <c r="B1071" t="s">
        <v>259</v>
      </c>
      <c r="C1071" t="s">
        <v>256</v>
      </c>
      <c r="D1071">
        <v>2.4085830961071801</v>
      </c>
      <c r="E1071">
        <v>2085</v>
      </c>
      <c r="F1071">
        <v>6397575.31750012</v>
      </c>
      <c r="G1071">
        <v>657174.23676475801</v>
      </c>
      <c r="H1071">
        <v>15.519475162607201</v>
      </c>
      <c r="I1071">
        <v>6.0311708503650596</v>
      </c>
      <c r="J1071">
        <v>353919.21337786102</v>
      </c>
      <c r="K1071">
        <v>115242.13559960399</v>
      </c>
      <c r="L1071">
        <v>2397330.1759224599</v>
      </c>
      <c r="M1071">
        <v>291329.257785264</v>
      </c>
      <c r="N1071">
        <v>2.4258370386285002E-6</v>
      </c>
      <c r="O1071">
        <v>9.1774304483637006E-6</v>
      </c>
      <c r="P1071" t="s">
        <v>257</v>
      </c>
      <c r="Q1071" t="s">
        <v>252</v>
      </c>
    </row>
    <row r="1072" spans="1:17" x14ac:dyDescent="0.35">
      <c r="A1072" t="s">
        <v>273</v>
      </c>
      <c r="B1072" t="s">
        <v>259</v>
      </c>
      <c r="C1072" t="s">
        <v>256</v>
      </c>
      <c r="D1072">
        <v>2.5200464505927802</v>
      </c>
      <c r="E1072">
        <v>2090</v>
      </c>
      <c r="F1072">
        <v>6552123.9945212603</v>
      </c>
      <c r="G1072">
        <v>673128.94246566005</v>
      </c>
      <c r="H1072">
        <v>11.9259789136606</v>
      </c>
      <c r="I1072">
        <v>5.0882341357177703</v>
      </c>
      <c r="J1072">
        <v>314519.77619593998</v>
      </c>
      <c r="K1072">
        <v>88617.529464239706</v>
      </c>
      <c r="L1072">
        <v>2468300.4031725298</v>
      </c>
      <c r="M1072">
        <v>298396.22882593598</v>
      </c>
      <c r="N1072">
        <v>1.82016990576382E-6</v>
      </c>
      <c r="O1072">
        <v>7.5590779339834303E-6</v>
      </c>
      <c r="P1072" t="s">
        <v>257</v>
      </c>
      <c r="Q1072" t="s">
        <v>252</v>
      </c>
    </row>
    <row r="1073" spans="1:17" x14ac:dyDescent="0.35">
      <c r="A1073" t="s">
        <v>273</v>
      </c>
      <c r="B1073" t="s">
        <v>260</v>
      </c>
      <c r="C1073" t="s">
        <v>256</v>
      </c>
      <c r="D1073">
        <v>0.42862795654826502</v>
      </c>
      <c r="E1073">
        <v>2010</v>
      </c>
      <c r="F1073">
        <v>2988277.4177220901</v>
      </c>
      <c r="G1073">
        <v>1047539.28147797</v>
      </c>
      <c r="H1073">
        <v>11.539775066450501</v>
      </c>
      <c r="I1073">
        <v>12.5244537345132</v>
      </c>
      <c r="J1073">
        <v>598963.46140326699</v>
      </c>
      <c r="K1073">
        <v>250231.38657978299</v>
      </c>
      <c r="L1073">
        <v>938611.92369269999</v>
      </c>
      <c r="M1073">
        <v>521490.09913945501</v>
      </c>
      <c r="N1073">
        <v>3.8616813144634401E-6</v>
      </c>
      <c r="O1073">
        <v>1.1956070723040101E-5</v>
      </c>
      <c r="P1073" t="s">
        <v>257</v>
      </c>
      <c r="Q1073" t="s">
        <v>252</v>
      </c>
    </row>
    <row r="1074" spans="1:17" x14ac:dyDescent="0.35">
      <c r="A1074" t="s">
        <v>273</v>
      </c>
      <c r="B1074" t="s">
        <v>260</v>
      </c>
      <c r="C1074" t="s">
        <v>256</v>
      </c>
      <c r="D1074">
        <v>0.61285996481710903</v>
      </c>
      <c r="E1074">
        <v>2015</v>
      </c>
      <c r="F1074">
        <v>3172139.9821276902</v>
      </c>
      <c r="G1074">
        <v>1127011.2427011</v>
      </c>
      <c r="H1074">
        <v>17.876512242323699</v>
      </c>
      <c r="I1074">
        <v>19.289558040771901</v>
      </c>
      <c r="J1074">
        <v>637307.84254234505</v>
      </c>
      <c r="K1074">
        <v>268352.70336028002</v>
      </c>
      <c r="L1074">
        <v>996261.61222822603</v>
      </c>
      <c r="M1074">
        <v>562040.29296586697</v>
      </c>
      <c r="N1074">
        <v>5.6354739522980099E-6</v>
      </c>
      <c r="O1074">
        <v>1.7115674901823299E-5</v>
      </c>
      <c r="P1074" t="s">
        <v>257</v>
      </c>
      <c r="Q1074" t="s">
        <v>252</v>
      </c>
    </row>
    <row r="1075" spans="1:17" x14ac:dyDescent="0.35">
      <c r="A1075" t="s">
        <v>273</v>
      </c>
      <c r="B1075" t="s">
        <v>260</v>
      </c>
      <c r="C1075" t="s">
        <v>256</v>
      </c>
      <c r="D1075">
        <v>0.76234411994100504</v>
      </c>
      <c r="E1075">
        <v>2020</v>
      </c>
      <c r="F1075">
        <v>3339044.88000145</v>
      </c>
      <c r="G1075">
        <v>1200567.3005796201</v>
      </c>
      <c r="H1075">
        <v>23.909451325800799</v>
      </c>
      <c r="I1075">
        <v>25.630425174192201</v>
      </c>
      <c r="J1075">
        <v>673120.99978890596</v>
      </c>
      <c r="K1075">
        <v>284990.4006777</v>
      </c>
      <c r="L1075">
        <v>1049285.0251243501</v>
      </c>
      <c r="M1075">
        <v>600335.08967390202</v>
      </c>
      <c r="N1075">
        <v>7.1605660256325799E-6</v>
      </c>
      <c r="O1075">
        <v>2.1348595086521299E-5</v>
      </c>
      <c r="P1075" t="s">
        <v>257</v>
      </c>
      <c r="Q1075" t="s">
        <v>252</v>
      </c>
    </row>
    <row r="1076" spans="1:17" x14ac:dyDescent="0.35">
      <c r="A1076" t="s">
        <v>273</v>
      </c>
      <c r="B1076" t="s">
        <v>260</v>
      </c>
      <c r="C1076" t="s">
        <v>256</v>
      </c>
      <c r="D1076">
        <v>0.91377128405771901</v>
      </c>
      <c r="E1076">
        <v>2025</v>
      </c>
      <c r="F1076">
        <v>3531491.23886545</v>
      </c>
      <c r="G1076">
        <v>1282623.07462036</v>
      </c>
      <c r="H1076">
        <v>30.983598241012</v>
      </c>
      <c r="I1076">
        <v>32.955008045538698</v>
      </c>
      <c r="J1076">
        <v>714754.463521978</v>
      </c>
      <c r="K1076">
        <v>303944.111560616</v>
      </c>
      <c r="L1076">
        <v>1111239.1319221701</v>
      </c>
      <c r="M1076">
        <v>643391.86738864495</v>
      </c>
      <c r="N1076">
        <v>8.7735169494476894E-6</v>
      </c>
      <c r="O1076">
        <v>2.56934470442869E-5</v>
      </c>
      <c r="P1076" t="s">
        <v>257</v>
      </c>
      <c r="Q1076" t="s">
        <v>252</v>
      </c>
    </row>
    <row r="1077" spans="1:17" x14ac:dyDescent="0.35">
      <c r="A1077" t="s">
        <v>273</v>
      </c>
      <c r="B1077" t="s">
        <v>260</v>
      </c>
      <c r="C1077" t="s">
        <v>256</v>
      </c>
      <c r="D1077">
        <v>0.96559376426806398</v>
      </c>
      <c r="E1077">
        <v>2030</v>
      </c>
      <c r="F1077">
        <v>3734916.18267895</v>
      </c>
      <c r="G1077">
        <v>1368587.08176199</v>
      </c>
      <c r="H1077">
        <v>35.495129264303998</v>
      </c>
      <c r="I1077">
        <v>37.365519567240497</v>
      </c>
      <c r="J1077">
        <v>760063.24811487005</v>
      </c>
      <c r="K1077">
        <v>324365.449188417</v>
      </c>
      <c r="L1077">
        <v>1177835.69576612</v>
      </c>
      <c r="M1077">
        <v>688919.25470262102</v>
      </c>
      <c r="N1077">
        <v>9.5035945997707402E-6</v>
      </c>
      <c r="O1077">
        <v>2.7302259436158199E-5</v>
      </c>
      <c r="P1077" t="s">
        <v>257</v>
      </c>
      <c r="Q1077" t="s">
        <v>252</v>
      </c>
    </row>
    <row r="1078" spans="1:17" x14ac:dyDescent="0.35">
      <c r="A1078" t="s">
        <v>273</v>
      </c>
      <c r="B1078" t="s">
        <v>260</v>
      </c>
      <c r="C1078" t="s">
        <v>256</v>
      </c>
      <c r="D1078">
        <v>1.08500668135844</v>
      </c>
      <c r="E1078">
        <v>2035</v>
      </c>
      <c r="F1078">
        <v>3905395.2282714001</v>
      </c>
      <c r="G1078">
        <v>1442873.34281354</v>
      </c>
      <c r="H1078">
        <v>34.746583838850498</v>
      </c>
      <c r="I1078">
        <v>40.484918618873401</v>
      </c>
      <c r="J1078">
        <v>786148.85121999995</v>
      </c>
      <c r="K1078">
        <v>329256.95166968199</v>
      </c>
      <c r="L1078">
        <v>1229211.8158458699</v>
      </c>
      <c r="M1078">
        <v>739286.34010298201</v>
      </c>
      <c r="N1078">
        <v>8.89707233401573E-6</v>
      </c>
      <c r="O1078">
        <v>2.8058539455673699E-5</v>
      </c>
      <c r="P1078" t="s">
        <v>257</v>
      </c>
      <c r="Q1078" t="s">
        <v>252</v>
      </c>
    </row>
    <row r="1079" spans="1:17" x14ac:dyDescent="0.35">
      <c r="A1079" t="s">
        <v>273</v>
      </c>
      <c r="B1079" t="s">
        <v>260</v>
      </c>
      <c r="C1079" t="s">
        <v>256</v>
      </c>
      <c r="D1079">
        <v>1.2292198413270401</v>
      </c>
      <c r="E1079">
        <v>2040</v>
      </c>
      <c r="F1079">
        <v>3998090.28721376</v>
      </c>
      <c r="G1079">
        <v>1488140.1932931801</v>
      </c>
      <c r="H1079">
        <v>28.447332221589502</v>
      </c>
      <c r="I1079">
        <v>41.023009435590197</v>
      </c>
      <c r="J1079">
        <v>787038.93694362999</v>
      </c>
      <c r="K1079">
        <v>313671.43616860302</v>
      </c>
      <c r="L1079">
        <v>1252622.64414695</v>
      </c>
      <c r="M1079">
        <v>773962.00849673396</v>
      </c>
      <c r="N1079">
        <v>7.1152300668562898E-6</v>
      </c>
      <c r="O1079">
        <v>2.75666295557869E-5</v>
      </c>
      <c r="P1079" t="s">
        <v>257</v>
      </c>
      <c r="Q1079" t="s">
        <v>252</v>
      </c>
    </row>
    <row r="1080" spans="1:17" x14ac:dyDescent="0.35">
      <c r="A1080" t="s">
        <v>273</v>
      </c>
      <c r="B1080" t="s">
        <v>260</v>
      </c>
      <c r="C1080" t="s">
        <v>256</v>
      </c>
      <c r="D1080">
        <v>1.35085724597845</v>
      </c>
      <c r="E1080">
        <v>2045</v>
      </c>
      <c r="F1080">
        <v>4106861.1598719098</v>
      </c>
      <c r="G1080">
        <v>1538742.43971137</v>
      </c>
      <c r="H1080">
        <v>23.198130309180701</v>
      </c>
      <c r="I1080">
        <v>41.815491448604597</v>
      </c>
      <c r="J1080">
        <v>802957.38700281701</v>
      </c>
      <c r="K1080">
        <v>327218.20550675201</v>
      </c>
      <c r="L1080">
        <v>1273401.33566745</v>
      </c>
      <c r="M1080">
        <v>809661.59660233196</v>
      </c>
      <c r="N1080">
        <v>5.6486278464559197E-6</v>
      </c>
      <c r="O1080">
        <v>2.7175107652485399E-5</v>
      </c>
      <c r="P1080" t="s">
        <v>257</v>
      </c>
      <c r="Q1080" t="s">
        <v>252</v>
      </c>
    </row>
    <row r="1081" spans="1:17" x14ac:dyDescent="0.35">
      <c r="A1081" t="s">
        <v>273</v>
      </c>
      <c r="B1081" t="s">
        <v>260</v>
      </c>
      <c r="C1081" t="s">
        <v>256</v>
      </c>
      <c r="D1081">
        <v>1.53164784556419</v>
      </c>
      <c r="E1081">
        <v>2050</v>
      </c>
      <c r="F1081">
        <v>4218773.8283322304</v>
      </c>
      <c r="G1081">
        <v>1589628.9219192599</v>
      </c>
      <c r="H1081">
        <v>14.5065609273805</v>
      </c>
      <c r="I1081">
        <v>42.162898749471402</v>
      </c>
      <c r="J1081">
        <v>831902.53340380499</v>
      </c>
      <c r="K1081">
        <v>410344.73809320398</v>
      </c>
      <c r="L1081">
        <v>1291928.76906534</v>
      </c>
      <c r="M1081">
        <v>855669.08783829701</v>
      </c>
      <c r="N1081">
        <v>3.4385727980860499E-6</v>
      </c>
      <c r="O1081">
        <v>2.6523736557690199E-5</v>
      </c>
      <c r="P1081" t="s">
        <v>257</v>
      </c>
      <c r="Q1081" t="s">
        <v>252</v>
      </c>
    </row>
    <row r="1082" spans="1:17" x14ac:dyDescent="0.35">
      <c r="A1082" t="s">
        <v>273</v>
      </c>
      <c r="B1082" t="s">
        <v>260</v>
      </c>
      <c r="C1082" t="s">
        <v>256</v>
      </c>
      <c r="D1082">
        <v>1.64170092024739</v>
      </c>
      <c r="E1082">
        <v>2055</v>
      </c>
      <c r="F1082">
        <v>4332599.0531058703</v>
      </c>
      <c r="G1082">
        <v>1640353.5848616499</v>
      </c>
      <c r="H1082">
        <v>10.5292670728576</v>
      </c>
      <c r="I1082">
        <v>43.019552904861001</v>
      </c>
      <c r="J1082">
        <v>820270.07100728096</v>
      </c>
      <c r="K1082">
        <v>408262.04416120198</v>
      </c>
      <c r="L1082">
        <v>1322006.82768311</v>
      </c>
      <c r="M1082">
        <v>890528.41688519903</v>
      </c>
      <c r="N1082">
        <v>2.4302426658450099E-6</v>
      </c>
      <c r="O1082">
        <v>2.62257804060516E-5</v>
      </c>
      <c r="P1082" t="s">
        <v>257</v>
      </c>
      <c r="Q1082" t="s">
        <v>252</v>
      </c>
    </row>
    <row r="1083" spans="1:17" x14ac:dyDescent="0.35">
      <c r="A1083" t="s">
        <v>273</v>
      </c>
      <c r="B1083" t="s">
        <v>260</v>
      </c>
      <c r="C1083" t="s">
        <v>256</v>
      </c>
      <c r="D1083">
        <v>1.79717289473674</v>
      </c>
      <c r="E1083">
        <v>2060</v>
      </c>
      <c r="F1083">
        <v>4459518.8208342101</v>
      </c>
      <c r="G1083">
        <v>1695358.46764342</v>
      </c>
      <c r="H1083">
        <v>4.0309628488691702</v>
      </c>
      <c r="I1083">
        <v>43.6229217636849</v>
      </c>
      <c r="J1083">
        <v>750880.48330599698</v>
      </c>
      <c r="K1083">
        <v>389743.33544089802</v>
      </c>
      <c r="L1083">
        <v>1368177.8129176099</v>
      </c>
      <c r="M1083">
        <v>938203.15672418894</v>
      </c>
      <c r="N1083">
        <v>9.0390084913132605E-7</v>
      </c>
      <c r="O1083">
        <v>2.5730795342840801E-5</v>
      </c>
      <c r="P1083" t="s">
        <v>257</v>
      </c>
      <c r="Q1083" t="s">
        <v>252</v>
      </c>
    </row>
    <row r="1084" spans="1:17" x14ac:dyDescent="0.35">
      <c r="A1084" t="s">
        <v>273</v>
      </c>
      <c r="B1084" t="s">
        <v>260</v>
      </c>
      <c r="C1084" t="s">
        <v>256</v>
      </c>
      <c r="D1084">
        <v>1.90209664848524</v>
      </c>
      <c r="E1084">
        <v>2065</v>
      </c>
      <c r="F1084">
        <v>4566882.9807793004</v>
      </c>
      <c r="G1084">
        <v>1742354.7464900301</v>
      </c>
      <c r="H1084">
        <v>-0.34159863888596798</v>
      </c>
      <c r="I1084">
        <v>44.2935113096637</v>
      </c>
      <c r="J1084">
        <v>692562.852084068</v>
      </c>
      <c r="K1084">
        <v>380647.87125310901</v>
      </c>
      <c r="L1084">
        <v>1421545.08544449</v>
      </c>
      <c r="M1084">
        <v>972123.36234108696</v>
      </c>
      <c r="N1084">
        <v>-7.47990785670792E-8</v>
      </c>
      <c r="O1084">
        <v>2.5421637814511001E-5</v>
      </c>
      <c r="P1084" t="s">
        <v>257</v>
      </c>
      <c r="Q1084" t="s">
        <v>252</v>
      </c>
    </row>
    <row r="1085" spans="1:17" x14ac:dyDescent="0.35">
      <c r="A1085" t="s">
        <v>273</v>
      </c>
      <c r="B1085" t="s">
        <v>260</v>
      </c>
      <c r="C1085" t="s">
        <v>256</v>
      </c>
      <c r="D1085">
        <v>2.0539225003577899</v>
      </c>
      <c r="E1085">
        <v>2070</v>
      </c>
      <c r="F1085">
        <v>4690700.39740765</v>
      </c>
      <c r="G1085">
        <v>1795098.52859658</v>
      </c>
      <c r="H1085">
        <v>-7.2922491187905001</v>
      </c>
      <c r="I1085">
        <v>44.675161090984602</v>
      </c>
      <c r="J1085">
        <v>581991.99539676297</v>
      </c>
      <c r="K1085">
        <v>345420.44113404799</v>
      </c>
      <c r="L1085">
        <v>1459690.78410176</v>
      </c>
      <c r="M1085">
        <v>1006780.26744599</v>
      </c>
      <c r="N1085">
        <v>-1.5546183940506201E-6</v>
      </c>
      <c r="O1085">
        <v>2.4887303052892599E-5</v>
      </c>
      <c r="P1085" t="s">
        <v>257</v>
      </c>
      <c r="Q1085" t="s">
        <v>252</v>
      </c>
    </row>
    <row r="1086" spans="1:17" x14ac:dyDescent="0.35">
      <c r="A1086" t="s">
        <v>273</v>
      </c>
      <c r="B1086" t="s">
        <v>260</v>
      </c>
      <c r="C1086" t="s">
        <v>256</v>
      </c>
      <c r="D1086">
        <v>2.15113208653396</v>
      </c>
      <c r="E1086">
        <v>2075</v>
      </c>
      <c r="F1086">
        <v>4827223.9807100799</v>
      </c>
      <c r="G1086">
        <v>1852311.24303889</v>
      </c>
      <c r="H1086">
        <v>-11.645687469488299</v>
      </c>
      <c r="I1086">
        <v>45.458158802850399</v>
      </c>
      <c r="J1086">
        <v>488848.951257009</v>
      </c>
      <c r="K1086">
        <v>274252.98160937702</v>
      </c>
      <c r="L1086">
        <v>1501729.28590078</v>
      </c>
      <c r="M1086">
        <v>1043007.97550979</v>
      </c>
      <c r="N1086">
        <v>-2.41250199204041E-6</v>
      </c>
      <c r="O1086">
        <v>2.4541317758387099E-5</v>
      </c>
      <c r="P1086" t="s">
        <v>257</v>
      </c>
      <c r="Q1086" t="s">
        <v>252</v>
      </c>
    </row>
    <row r="1087" spans="1:17" x14ac:dyDescent="0.35">
      <c r="A1087" t="s">
        <v>273</v>
      </c>
      <c r="B1087" t="s">
        <v>260</v>
      </c>
      <c r="C1087" t="s">
        <v>256</v>
      </c>
      <c r="D1087">
        <v>2.2802661727774698</v>
      </c>
      <c r="E1087">
        <v>2080</v>
      </c>
      <c r="F1087">
        <v>4952845.1435583802</v>
      </c>
      <c r="G1087">
        <v>1905007.65415012</v>
      </c>
      <c r="H1087">
        <v>-17.9184342016645</v>
      </c>
      <c r="I1087">
        <v>45.788671893758703</v>
      </c>
      <c r="J1087">
        <v>389629.88299736398</v>
      </c>
      <c r="K1087">
        <v>219003.38121515201</v>
      </c>
      <c r="L1087">
        <v>1539987.12914809</v>
      </c>
      <c r="M1087">
        <v>1063370.59990967</v>
      </c>
      <c r="N1087">
        <v>-3.6178062673671599E-6</v>
      </c>
      <c r="O1087">
        <v>2.40359516635047E-5</v>
      </c>
      <c r="P1087" t="s">
        <v>257</v>
      </c>
      <c r="Q1087" t="s">
        <v>252</v>
      </c>
    </row>
    <row r="1088" spans="1:17" x14ac:dyDescent="0.35">
      <c r="A1088" t="s">
        <v>273</v>
      </c>
      <c r="B1088" t="s">
        <v>260</v>
      </c>
      <c r="C1088" t="s">
        <v>256</v>
      </c>
      <c r="D1088">
        <v>2.4085830961071801</v>
      </c>
      <c r="E1088">
        <v>2085</v>
      </c>
      <c r="F1088">
        <v>5092141.2680780701</v>
      </c>
      <c r="G1088">
        <v>1962608.2861868099</v>
      </c>
      <c r="H1088">
        <v>-24.594303591768899</v>
      </c>
      <c r="I1088">
        <v>46.1449496047412</v>
      </c>
      <c r="J1088">
        <v>293218.459054598</v>
      </c>
      <c r="K1088">
        <v>175942.88992286799</v>
      </c>
      <c r="L1088">
        <v>1594303.8482457199</v>
      </c>
      <c r="M1088">
        <v>1094355.585462</v>
      </c>
      <c r="N1088">
        <v>-4.8298549268354399E-6</v>
      </c>
      <c r="O1088">
        <v>2.35120527766635E-5</v>
      </c>
      <c r="P1088" t="s">
        <v>257</v>
      </c>
      <c r="Q1088" t="s">
        <v>252</v>
      </c>
    </row>
    <row r="1089" spans="1:17" x14ac:dyDescent="0.35">
      <c r="A1089" t="s">
        <v>273</v>
      </c>
      <c r="B1089" t="s">
        <v>260</v>
      </c>
      <c r="C1089" t="s">
        <v>256</v>
      </c>
      <c r="D1089">
        <v>2.5200464505927802</v>
      </c>
      <c r="E1089">
        <v>2090</v>
      </c>
      <c r="F1089">
        <v>5214671.8254744904</v>
      </c>
      <c r="G1089">
        <v>2010581.11151243</v>
      </c>
      <c r="H1089">
        <v>-29.5262526279556</v>
      </c>
      <c r="I1089">
        <v>46.540465677333998</v>
      </c>
      <c r="J1089">
        <v>240555.38095112299</v>
      </c>
      <c r="K1089">
        <v>162581.924709057</v>
      </c>
      <c r="L1089">
        <v>1644875.43231454</v>
      </c>
      <c r="M1089">
        <v>1121821.19968393</v>
      </c>
      <c r="N1089">
        <v>-5.6621497221963602E-6</v>
      </c>
      <c r="O1089">
        <v>2.3147768279950001E-5</v>
      </c>
      <c r="P1089" t="s">
        <v>257</v>
      </c>
      <c r="Q1089" t="s">
        <v>252</v>
      </c>
    </row>
    <row r="1090" spans="1:17" x14ac:dyDescent="0.35">
      <c r="A1090" t="s">
        <v>273</v>
      </c>
      <c r="B1090" t="s">
        <v>261</v>
      </c>
      <c r="C1090" t="s">
        <v>256</v>
      </c>
      <c r="D1090">
        <v>0.42862795654826502</v>
      </c>
      <c r="E1090">
        <v>2010</v>
      </c>
      <c r="F1090">
        <v>3903760.9705439201</v>
      </c>
      <c r="G1090">
        <v>132055.72865614301</v>
      </c>
      <c r="H1090">
        <v>24.0728488906602</v>
      </c>
      <c r="I1090">
        <v>-8.6200896965372906E-3</v>
      </c>
      <c r="J1090">
        <v>830939.23747632001</v>
      </c>
      <c r="K1090">
        <v>18255.610506730001</v>
      </c>
      <c r="L1090">
        <v>1424786.2554993399</v>
      </c>
      <c r="M1090">
        <v>35315.767332811498</v>
      </c>
      <c r="N1090">
        <v>6.1665786077332802E-6</v>
      </c>
      <c r="O1090">
        <v>-6.5276151093626205E-8</v>
      </c>
      <c r="P1090" t="s">
        <v>257</v>
      </c>
      <c r="Q1090" t="s">
        <v>252</v>
      </c>
    </row>
    <row r="1091" spans="1:17" x14ac:dyDescent="0.35">
      <c r="A1091" t="s">
        <v>273</v>
      </c>
      <c r="B1091" t="s">
        <v>261</v>
      </c>
      <c r="C1091" t="s">
        <v>256</v>
      </c>
      <c r="D1091">
        <v>0.61285996481710903</v>
      </c>
      <c r="E1091">
        <v>2015</v>
      </c>
      <c r="F1091">
        <v>4159509.6602339898</v>
      </c>
      <c r="G1091">
        <v>139641.564594795</v>
      </c>
      <c r="H1091">
        <v>37.148125380497497</v>
      </c>
      <c r="I1091">
        <v>1.7944902598115198E-2</v>
      </c>
      <c r="J1091">
        <v>886162.93245736696</v>
      </c>
      <c r="K1091">
        <v>19497.613445257601</v>
      </c>
      <c r="L1091">
        <v>1520846.1775933199</v>
      </c>
      <c r="M1091">
        <v>37455.727600769198</v>
      </c>
      <c r="N1091">
        <v>8.9308905171307401E-6</v>
      </c>
      <c r="O1091">
        <v>1.2850688582720201E-7</v>
      </c>
      <c r="P1091" t="s">
        <v>257</v>
      </c>
      <c r="Q1091" t="s">
        <v>252</v>
      </c>
    </row>
    <row r="1092" spans="1:17" x14ac:dyDescent="0.35">
      <c r="A1092" t="s">
        <v>273</v>
      </c>
      <c r="B1092" t="s">
        <v>261</v>
      </c>
      <c r="C1092" t="s">
        <v>256</v>
      </c>
      <c r="D1092">
        <v>0.76234411994100504</v>
      </c>
      <c r="E1092">
        <v>2020</v>
      </c>
      <c r="F1092">
        <v>4393203.7021278301</v>
      </c>
      <c r="G1092">
        <v>146408.478453235</v>
      </c>
      <c r="H1092">
        <v>49.478299855946297</v>
      </c>
      <c r="I1092">
        <v>6.1576644046725297E-2</v>
      </c>
      <c r="J1092">
        <v>937457.58800035703</v>
      </c>
      <c r="K1092">
        <v>20653.812466248601</v>
      </c>
      <c r="L1092">
        <v>1610230.45435238</v>
      </c>
      <c r="M1092">
        <v>39389.660445874499</v>
      </c>
      <c r="N1092">
        <v>1.12624642995684E-5</v>
      </c>
      <c r="O1092">
        <v>4.2058113503579398E-7</v>
      </c>
      <c r="P1092" t="s">
        <v>257</v>
      </c>
      <c r="Q1092" t="s">
        <v>252</v>
      </c>
    </row>
    <row r="1093" spans="1:17" x14ac:dyDescent="0.35">
      <c r="A1093" t="s">
        <v>273</v>
      </c>
      <c r="B1093" t="s">
        <v>261</v>
      </c>
      <c r="C1093" t="s">
        <v>256</v>
      </c>
      <c r="D1093">
        <v>0.91377128405771901</v>
      </c>
      <c r="E1093">
        <v>2025</v>
      </c>
      <c r="F1093">
        <v>4659854.0842134599</v>
      </c>
      <c r="G1093">
        <v>154260.229272347</v>
      </c>
      <c r="H1093">
        <v>63.8143549059713</v>
      </c>
      <c r="I1093">
        <v>0.12425138057938701</v>
      </c>
      <c r="J1093">
        <v>996714.74722500099</v>
      </c>
      <c r="K1093">
        <v>21983.8278575933</v>
      </c>
      <c r="L1093">
        <v>1712984.56093739</v>
      </c>
      <c r="M1093">
        <v>41646.438373433797</v>
      </c>
      <c r="N1093">
        <v>1.36944963839447E-5</v>
      </c>
      <c r="O1093">
        <v>8.0546606967645905E-7</v>
      </c>
      <c r="P1093" t="s">
        <v>257</v>
      </c>
      <c r="Q1093" t="s">
        <v>252</v>
      </c>
    </row>
    <row r="1094" spans="1:17" x14ac:dyDescent="0.35">
      <c r="A1094" t="s">
        <v>273</v>
      </c>
      <c r="B1094" t="s">
        <v>261</v>
      </c>
      <c r="C1094" t="s">
        <v>256</v>
      </c>
      <c r="D1094">
        <v>0.96559376426806398</v>
      </c>
      <c r="E1094">
        <v>2030</v>
      </c>
      <c r="F1094">
        <v>4940966.8917568298</v>
      </c>
      <c r="G1094">
        <v>162536.37268410801</v>
      </c>
      <c r="H1094">
        <v>72.669150602053406</v>
      </c>
      <c r="I1094">
        <v>0.19149822949110701</v>
      </c>
      <c r="J1094">
        <v>1061000.9220515699</v>
      </c>
      <c r="K1094">
        <v>23427.775251712399</v>
      </c>
      <c r="L1094">
        <v>1822698.9321554501</v>
      </c>
      <c r="M1094">
        <v>44056.018313283901</v>
      </c>
      <c r="N1094">
        <v>1.47074757216628E-5</v>
      </c>
      <c r="O1094">
        <v>1.17818692720113E-6</v>
      </c>
      <c r="P1094" t="s">
        <v>257</v>
      </c>
      <c r="Q1094" t="s">
        <v>252</v>
      </c>
    </row>
    <row r="1095" spans="1:17" x14ac:dyDescent="0.35">
      <c r="A1095" t="s">
        <v>273</v>
      </c>
      <c r="B1095" t="s">
        <v>261</v>
      </c>
      <c r="C1095" t="s">
        <v>256</v>
      </c>
      <c r="D1095">
        <v>1.08500668135844</v>
      </c>
      <c r="E1095">
        <v>2035</v>
      </c>
      <c r="F1095">
        <v>5178920.4415393798</v>
      </c>
      <c r="G1095">
        <v>169348.12954555301</v>
      </c>
      <c r="H1095">
        <v>75.150952407720396</v>
      </c>
      <c r="I1095">
        <v>8.0550050003521195E-2</v>
      </c>
      <c r="J1095">
        <v>1091202.3092928999</v>
      </c>
      <c r="K1095">
        <v>24203.493596782799</v>
      </c>
      <c r="L1095">
        <v>1923087.5676736101</v>
      </c>
      <c r="M1095">
        <v>45410.588275251001</v>
      </c>
      <c r="N1095">
        <v>1.45109300781965E-5</v>
      </c>
      <c r="O1095">
        <v>4.7564770995509598E-7</v>
      </c>
      <c r="P1095" t="s">
        <v>257</v>
      </c>
      <c r="Q1095" t="s">
        <v>252</v>
      </c>
    </row>
    <row r="1096" spans="1:17" x14ac:dyDescent="0.35">
      <c r="A1096" t="s">
        <v>273</v>
      </c>
      <c r="B1096" t="s">
        <v>261</v>
      </c>
      <c r="C1096" t="s">
        <v>256</v>
      </c>
      <c r="D1096">
        <v>1.2292198413270401</v>
      </c>
      <c r="E1096">
        <v>2040</v>
      </c>
      <c r="F1096">
        <v>5313421.3129872195</v>
      </c>
      <c r="G1096">
        <v>172809.167519726</v>
      </c>
      <c r="H1096">
        <v>69.647727902970303</v>
      </c>
      <c r="I1096">
        <v>-0.17738624579062701</v>
      </c>
      <c r="J1096">
        <v>1076652.1339257299</v>
      </c>
      <c r="K1096">
        <v>24058.239186499301</v>
      </c>
      <c r="L1096">
        <v>1981307.4002877099</v>
      </c>
      <c r="M1096">
        <v>45277.252355975601</v>
      </c>
      <c r="N1096">
        <v>1.31078873291556E-5</v>
      </c>
      <c r="O1096">
        <v>-1.0264863163025099E-6</v>
      </c>
      <c r="P1096" t="s">
        <v>257</v>
      </c>
      <c r="Q1096" t="s">
        <v>252</v>
      </c>
    </row>
    <row r="1097" spans="1:17" x14ac:dyDescent="0.35">
      <c r="A1097" t="s">
        <v>273</v>
      </c>
      <c r="B1097" t="s">
        <v>261</v>
      </c>
      <c r="C1097" t="s">
        <v>256</v>
      </c>
      <c r="D1097">
        <v>1.35085724597845</v>
      </c>
      <c r="E1097">
        <v>2045</v>
      </c>
      <c r="F1097">
        <v>5468610.1316493098</v>
      </c>
      <c r="G1097">
        <v>176993.46793396599</v>
      </c>
      <c r="H1097">
        <v>65.411388899231198</v>
      </c>
      <c r="I1097">
        <v>-0.39776714144591402</v>
      </c>
      <c r="J1097">
        <v>1105325.4349510199</v>
      </c>
      <c r="K1097">
        <v>24850.157558548599</v>
      </c>
      <c r="L1097">
        <v>2037676.3374448</v>
      </c>
      <c r="M1097">
        <v>45386.594824978703</v>
      </c>
      <c r="N1097">
        <v>1.1961245604375101E-5</v>
      </c>
      <c r="O1097">
        <v>-2.24735492269305E-6</v>
      </c>
      <c r="P1097" t="s">
        <v>257</v>
      </c>
      <c r="Q1097" t="s">
        <v>252</v>
      </c>
    </row>
    <row r="1098" spans="1:17" x14ac:dyDescent="0.35">
      <c r="A1098" t="s">
        <v>273</v>
      </c>
      <c r="B1098" t="s">
        <v>261</v>
      </c>
      <c r="C1098" t="s">
        <v>256</v>
      </c>
      <c r="D1098">
        <v>1.53164784556419</v>
      </c>
      <c r="E1098">
        <v>2050</v>
      </c>
      <c r="F1098">
        <v>5627072.6632293304</v>
      </c>
      <c r="G1098">
        <v>181330.08702214999</v>
      </c>
      <c r="H1098">
        <v>57.416480513428098</v>
      </c>
      <c r="I1098">
        <v>-0.74702083657620799</v>
      </c>
      <c r="J1098">
        <v>1214655.5659314599</v>
      </c>
      <c r="K1098">
        <v>27591.705565549099</v>
      </c>
      <c r="L1098">
        <v>2102670.8290733402</v>
      </c>
      <c r="M1098">
        <v>44927.027830296603</v>
      </c>
      <c r="N1098">
        <v>1.02036145523092E-5</v>
      </c>
      <c r="O1098">
        <v>-4.1196739539696803E-6</v>
      </c>
      <c r="P1098" t="s">
        <v>257</v>
      </c>
      <c r="Q1098" t="s">
        <v>252</v>
      </c>
    </row>
    <row r="1099" spans="1:17" x14ac:dyDescent="0.35">
      <c r="A1099" t="s">
        <v>273</v>
      </c>
      <c r="B1099" t="s">
        <v>261</v>
      </c>
      <c r="C1099" t="s">
        <v>256</v>
      </c>
      <c r="D1099">
        <v>1.64170092024739</v>
      </c>
      <c r="E1099">
        <v>2055</v>
      </c>
      <c r="F1099">
        <v>5787192.2332376204</v>
      </c>
      <c r="G1099">
        <v>185760.40472988901</v>
      </c>
      <c r="H1099">
        <v>54.455349985140799</v>
      </c>
      <c r="I1099">
        <v>-0.90653000742220602</v>
      </c>
      <c r="J1099">
        <v>1201096.90659472</v>
      </c>
      <c r="K1099">
        <v>27435.208573766598</v>
      </c>
      <c r="L1099">
        <v>2166543.8443809901</v>
      </c>
      <c r="M1099">
        <v>45991.400187319603</v>
      </c>
      <c r="N1099">
        <v>9.4096321308262306E-6</v>
      </c>
      <c r="O1099">
        <v>-4.8801035330450301E-6</v>
      </c>
      <c r="P1099" t="s">
        <v>257</v>
      </c>
      <c r="Q1099" t="s">
        <v>252</v>
      </c>
    </row>
    <row r="1100" spans="1:17" x14ac:dyDescent="0.35">
      <c r="A1100" t="s">
        <v>273</v>
      </c>
      <c r="B1100" t="s">
        <v>261</v>
      </c>
      <c r="C1100" t="s">
        <v>256</v>
      </c>
      <c r="D1100">
        <v>1.79717289473674</v>
      </c>
      <c r="E1100">
        <v>2060</v>
      </c>
      <c r="F1100">
        <v>5964114.7705860399</v>
      </c>
      <c r="G1100">
        <v>190762.51789158001</v>
      </c>
      <c r="H1100">
        <v>48.8146227566384</v>
      </c>
      <c r="I1100">
        <v>-1.1607381440843101</v>
      </c>
      <c r="J1100">
        <v>1115337.5215169899</v>
      </c>
      <c r="K1100">
        <v>25286.2972299045</v>
      </c>
      <c r="L1100">
        <v>2258078.0509518301</v>
      </c>
      <c r="M1100">
        <v>48302.9186899708</v>
      </c>
      <c r="N1100">
        <v>8.1847222319368197E-6</v>
      </c>
      <c r="O1100">
        <v>-6.0847285772565698E-6</v>
      </c>
      <c r="P1100" t="s">
        <v>257</v>
      </c>
      <c r="Q1100" t="s">
        <v>252</v>
      </c>
    </row>
    <row r="1101" spans="1:17" x14ac:dyDescent="0.35">
      <c r="A1101" t="s">
        <v>273</v>
      </c>
      <c r="B1101" t="s">
        <v>261</v>
      </c>
      <c r="C1101" t="s">
        <v>256</v>
      </c>
      <c r="D1101">
        <v>1.90209664848524</v>
      </c>
      <c r="E1101">
        <v>2065</v>
      </c>
      <c r="F1101">
        <v>6114295.0218010703</v>
      </c>
      <c r="G1101">
        <v>194942.70546826301</v>
      </c>
      <c r="H1101">
        <v>45.284137829839601</v>
      </c>
      <c r="I1101">
        <v>-1.3322251590618801</v>
      </c>
      <c r="J1101">
        <v>1049514.08575809</v>
      </c>
      <c r="K1101">
        <v>23696.637579087001</v>
      </c>
      <c r="L1101">
        <v>2343902.2870995202</v>
      </c>
      <c r="M1101">
        <v>49766.160686055999</v>
      </c>
      <c r="N1101">
        <v>7.40627295025427E-6</v>
      </c>
      <c r="O1101">
        <v>-6.8339318255679301E-6</v>
      </c>
      <c r="P1101" t="s">
        <v>257</v>
      </c>
      <c r="Q1101" t="s">
        <v>252</v>
      </c>
    </row>
    <row r="1102" spans="1:17" x14ac:dyDescent="0.35">
      <c r="A1102" t="s">
        <v>273</v>
      </c>
      <c r="B1102" t="s">
        <v>261</v>
      </c>
      <c r="C1102" t="s">
        <v>256</v>
      </c>
      <c r="D1102">
        <v>2.0539225003577899</v>
      </c>
      <c r="E1102">
        <v>2070</v>
      </c>
      <c r="F1102">
        <v>6285957.47041169</v>
      </c>
      <c r="G1102">
        <v>199841.455592535</v>
      </c>
      <c r="H1102">
        <v>38.975771811803703</v>
      </c>
      <c r="I1102">
        <v>-1.5928598396095599</v>
      </c>
      <c r="J1102">
        <v>907555.89205137105</v>
      </c>
      <c r="K1102">
        <v>19856.544479439501</v>
      </c>
      <c r="L1102">
        <v>2414904.5145239099</v>
      </c>
      <c r="M1102">
        <v>51566.537023841898</v>
      </c>
      <c r="N1102">
        <v>6.2004510840654801E-6</v>
      </c>
      <c r="O1102">
        <v>-7.9706176823356605E-6</v>
      </c>
      <c r="P1102" t="s">
        <v>257</v>
      </c>
      <c r="Q1102" t="s">
        <v>252</v>
      </c>
    </row>
    <row r="1103" spans="1:17" x14ac:dyDescent="0.35">
      <c r="A1103" t="s">
        <v>273</v>
      </c>
      <c r="B1103" t="s">
        <v>261</v>
      </c>
      <c r="C1103" t="s">
        <v>256</v>
      </c>
      <c r="D1103">
        <v>2.15113208653396</v>
      </c>
      <c r="E1103">
        <v>2075</v>
      </c>
      <c r="F1103">
        <v>6474246.5207054103</v>
      </c>
      <c r="G1103">
        <v>205288.70304355799</v>
      </c>
      <c r="H1103">
        <v>35.569237995458003</v>
      </c>
      <c r="I1103">
        <v>-1.75676666209578</v>
      </c>
      <c r="J1103">
        <v>746886.79202627495</v>
      </c>
      <c r="K1103">
        <v>16215.1408401115</v>
      </c>
      <c r="L1103">
        <v>2491496.8815824999</v>
      </c>
      <c r="M1103">
        <v>53240.379828068202</v>
      </c>
      <c r="N1103">
        <v>5.49395792725892E-6</v>
      </c>
      <c r="O1103">
        <v>-8.5575418230541199E-6</v>
      </c>
      <c r="P1103" t="s">
        <v>257</v>
      </c>
      <c r="Q1103" t="s">
        <v>252</v>
      </c>
    </row>
    <row r="1104" spans="1:17" x14ac:dyDescent="0.35">
      <c r="A1104" t="s">
        <v>273</v>
      </c>
      <c r="B1104" t="s">
        <v>261</v>
      </c>
      <c r="C1104" t="s">
        <v>256</v>
      </c>
      <c r="D1104">
        <v>2.2802661727774698</v>
      </c>
      <c r="E1104">
        <v>2080</v>
      </c>
      <c r="F1104">
        <v>6647578.3524762802</v>
      </c>
      <c r="G1104">
        <v>210274.44523221799</v>
      </c>
      <c r="H1104">
        <v>29.850646384682499</v>
      </c>
      <c r="I1104">
        <v>-1.98040869258829</v>
      </c>
      <c r="J1104">
        <v>596075.36929641</v>
      </c>
      <c r="K1104">
        <v>12557.894916106199</v>
      </c>
      <c r="L1104">
        <v>2548758.59472903</v>
      </c>
      <c r="M1104">
        <v>54599.134328724002</v>
      </c>
      <c r="N1104">
        <v>4.4904542379049704E-6</v>
      </c>
      <c r="O1104">
        <v>-9.4182090952669496E-6</v>
      </c>
      <c r="P1104" t="s">
        <v>257</v>
      </c>
      <c r="Q1104" t="s">
        <v>252</v>
      </c>
    </row>
    <row r="1105" spans="1:17" x14ac:dyDescent="0.35">
      <c r="A1105" t="s">
        <v>273</v>
      </c>
      <c r="B1105" t="s">
        <v>261</v>
      </c>
      <c r="C1105" t="s">
        <v>256</v>
      </c>
      <c r="D1105">
        <v>2.4085830961071801</v>
      </c>
      <c r="E1105">
        <v>2085</v>
      </c>
      <c r="F1105">
        <v>6838907.6341953799</v>
      </c>
      <c r="G1105">
        <v>215841.92006949399</v>
      </c>
      <c r="H1105">
        <v>23.771734338250699</v>
      </c>
      <c r="I1105">
        <v>-2.22108832527839</v>
      </c>
      <c r="J1105">
        <v>459788.415105803</v>
      </c>
      <c r="K1105">
        <v>9372.9338716620296</v>
      </c>
      <c r="L1105">
        <v>2631798.6147991898</v>
      </c>
      <c r="M1105">
        <v>56860.818908527202</v>
      </c>
      <c r="N1105">
        <v>3.4759548760958702E-6</v>
      </c>
      <c r="O1105">
        <v>-1.02903473271702E-5</v>
      </c>
      <c r="P1105" t="s">
        <v>257</v>
      </c>
      <c r="Q1105" t="s">
        <v>252</v>
      </c>
    </row>
    <row r="1106" spans="1:17" x14ac:dyDescent="0.35">
      <c r="A1106" t="s">
        <v>273</v>
      </c>
      <c r="B1106" t="s">
        <v>261</v>
      </c>
      <c r="C1106" t="s">
        <v>256</v>
      </c>
      <c r="D1106">
        <v>2.5200464505927802</v>
      </c>
      <c r="E1106">
        <v>2090</v>
      </c>
      <c r="F1106">
        <v>7004285.4114353796</v>
      </c>
      <c r="G1106">
        <v>220967.52555154101</v>
      </c>
      <c r="H1106">
        <v>19.4203764249581</v>
      </c>
      <c r="I1106">
        <v>-2.4061633755796499</v>
      </c>
      <c r="J1106">
        <v>395051.55491324101</v>
      </c>
      <c r="K1106">
        <v>8085.7507469392403</v>
      </c>
      <c r="L1106">
        <v>2708225.4440909699</v>
      </c>
      <c r="M1106">
        <v>58471.187907494001</v>
      </c>
      <c r="N1106">
        <v>2.7726420732730101E-6</v>
      </c>
      <c r="O1106">
        <v>-1.0889217180550901E-5</v>
      </c>
      <c r="P1106" t="s">
        <v>257</v>
      </c>
      <c r="Q1106" t="s">
        <v>252</v>
      </c>
    </row>
    <row r="1107" spans="1:17" x14ac:dyDescent="0.35">
      <c r="A1107" t="s">
        <v>273</v>
      </c>
      <c r="B1107" t="s">
        <v>262</v>
      </c>
      <c r="C1107" t="s">
        <v>256</v>
      </c>
      <c r="D1107">
        <v>0.42862795654826502</v>
      </c>
      <c r="E1107">
        <v>2010</v>
      </c>
      <c r="F1107">
        <v>3862814.14970345</v>
      </c>
      <c r="G1107">
        <v>173002.549496614</v>
      </c>
      <c r="H1107">
        <v>22.1867260236723</v>
      </c>
      <c r="I1107">
        <v>1.87750277729133</v>
      </c>
      <c r="J1107">
        <v>805592.77047988703</v>
      </c>
      <c r="K1107">
        <v>43602.077503162</v>
      </c>
      <c r="L1107">
        <v>1382824.86851723</v>
      </c>
      <c r="M1107">
        <v>77277.154314922402</v>
      </c>
      <c r="N1107">
        <v>5.7436690360512604E-6</v>
      </c>
      <c r="O1107">
        <v>1.08524572773888E-5</v>
      </c>
      <c r="P1107" t="s">
        <v>257</v>
      </c>
      <c r="Q1107" t="s">
        <v>252</v>
      </c>
    </row>
    <row r="1108" spans="1:17" x14ac:dyDescent="0.35">
      <c r="A1108" t="s">
        <v>273</v>
      </c>
      <c r="B1108" t="s">
        <v>262</v>
      </c>
      <c r="C1108" t="s">
        <v>256</v>
      </c>
      <c r="D1108">
        <v>0.61285996481710903</v>
      </c>
      <c r="E1108">
        <v>2015</v>
      </c>
      <c r="F1108">
        <v>4113154.8033719598</v>
      </c>
      <c r="G1108">
        <v>185996.42145682499</v>
      </c>
      <c r="H1108">
        <v>34.286221062164401</v>
      </c>
      <c r="I1108">
        <v>2.8798492209312299</v>
      </c>
      <c r="J1108">
        <v>859027.03032240097</v>
      </c>
      <c r="K1108">
        <v>46633.515580223597</v>
      </c>
      <c r="L1108">
        <v>1475518.5712390901</v>
      </c>
      <c r="M1108">
        <v>82783.333955000402</v>
      </c>
      <c r="N1108">
        <v>8.3357477900069597E-6</v>
      </c>
      <c r="O1108">
        <v>1.54833582193393E-5</v>
      </c>
      <c r="P1108" t="s">
        <v>257</v>
      </c>
      <c r="Q1108" t="s">
        <v>252</v>
      </c>
    </row>
    <row r="1109" spans="1:17" x14ac:dyDescent="0.35">
      <c r="A1109" t="s">
        <v>273</v>
      </c>
      <c r="B1109" t="s">
        <v>262</v>
      </c>
      <c r="C1109" t="s">
        <v>256</v>
      </c>
      <c r="D1109">
        <v>0.76234411994100504</v>
      </c>
      <c r="E1109">
        <v>2020</v>
      </c>
      <c r="F1109">
        <v>4341567.1627828795</v>
      </c>
      <c r="G1109">
        <v>198045.01779819201</v>
      </c>
      <c r="H1109">
        <v>45.726960265283203</v>
      </c>
      <c r="I1109">
        <v>3.81291623470982</v>
      </c>
      <c r="J1109">
        <v>908680.25671354402</v>
      </c>
      <c r="K1109">
        <v>49431.143753061398</v>
      </c>
      <c r="L1109">
        <v>1561622.1365719601</v>
      </c>
      <c r="M1109">
        <v>87997.978226291394</v>
      </c>
      <c r="N1109">
        <v>1.05323627507752E-5</v>
      </c>
      <c r="O1109">
        <v>1.9252775339166501E-5</v>
      </c>
      <c r="P1109" t="s">
        <v>257</v>
      </c>
      <c r="Q1109" t="s">
        <v>252</v>
      </c>
    </row>
    <row r="1110" spans="1:17" x14ac:dyDescent="0.35">
      <c r="A1110" t="s">
        <v>273</v>
      </c>
      <c r="B1110" t="s">
        <v>262</v>
      </c>
      <c r="C1110" t="s">
        <v>256</v>
      </c>
      <c r="D1110">
        <v>0.91377128405771901</v>
      </c>
      <c r="E1110">
        <v>2025</v>
      </c>
      <c r="F1110">
        <v>4602614.4057405898</v>
      </c>
      <c r="G1110">
        <v>211499.907745223</v>
      </c>
      <c r="H1110">
        <v>59.047871790585397</v>
      </c>
      <c r="I1110">
        <v>4.8907344959653898</v>
      </c>
      <c r="J1110">
        <v>966040.66866838397</v>
      </c>
      <c r="K1110">
        <v>52657.906414210003</v>
      </c>
      <c r="L1110">
        <v>1660684.78433637</v>
      </c>
      <c r="M1110">
        <v>93946.214974454604</v>
      </c>
      <c r="N1110">
        <v>1.28292024022126E-5</v>
      </c>
      <c r="O1110">
        <v>2.3124050256593399E-5</v>
      </c>
      <c r="P1110" t="s">
        <v>257</v>
      </c>
      <c r="Q1110" t="s">
        <v>252</v>
      </c>
    </row>
    <row r="1111" spans="1:17" x14ac:dyDescent="0.35">
      <c r="A1111" t="s">
        <v>273</v>
      </c>
      <c r="B1111" t="s">
        <v>262</v>
      </c>
      <c r="C1111" t="s">
        <v>256</v>
      </c>
      <c r="D1111">
        <v>0.96559376426806398</v>
      </c>
      <c r="E1111">
        <v>2030</v>
      </c>
      <c r="F1111">
        <v>4877838.0764685897</v>
      </c>
      <c r="G1111">
        <v>225665.187972354</v>
      </c>
      <c r="H1111">
        <v>67.319567049297902</v>
      </c>
      <c r="I1111">
        <v>5.5410817822466303</v>
      </c>
      <c r="J1111">
        <v>1028238.23676013</v>
      </c>
      <c r="K1111">
        <v>56190.460543155299</v>
      </c>
      <c r="L1111">
        <v>1766427.4913029701</v>
      </c>
      <c r="M1111">
        <v>100327.459165765</v>
      </c>
      <c r="N1111">
        <v>1.38011073746087E-5</v>
      </c>
      <c r="O1111">
        <v>2.4554437625201799E-5</v>
      </c>
      <c r="P1111" t="s">
        <v>257</v>
      </c>
      <c r="Q1111" t="s">
        <v>252</v>
      </c>
    </row>
    <row r="1112" spans="1:17" x14ac:dyDescent="0.35">
      <c r="A1112" t="s">
        <v>273</v>
      </c>
      <c r="B1112" t="s">
        <v>262</v>
      </c>
      <c r="C1112" t="s">
        <v>256</v>
      </c>
      <c r="D1112">
        <v>1.08500668135844</v>
      </c>
      <c r="E1112">
        <v>2035</v>
      </c>
      <c r="F1112">
        <v>5110344.4959452599</v>
      </c>
      <c r="G1112">
        <v>237924.07513967401</v>
      </c>
      <c r="H1112">
        <v>69.276306148531503</v>
      </c>
      <c r="I1112">
        <v>5.9551963091924804</v>
      </c>
      <c r="J1112">
        <v>1057126.6519352901</v>
      </c>
      <c r="K1112">
        <v>58279.150954388002</v>
      </c>
      <c r="L1112">
        <v>1861166.5017331501</v>
      </c>
      <c r="M1112">
        <v>107331.654215705</v>
      </c>
      <c r="N1112">
        <v>1.35560931760076E-5</v>
      </c>
      <c r="O1112">
        <v>2.5029818044670202E-5</v>
      </c>
      <c r="P1112" t="s">
        <v>257</v>
      </c>
      <c r="Q1112" t="s">
        <v>252</v>
      </c>
    </row>
    <row r="1113" spans="1:17" x14ac:dyDescent="0.35">
      <c r="A1113" t="s">
        <v>273</v>
      </c>
      <c r="B1113" t="s">
        <v>262</v>
      </c>
      <c r="C1113" t="s">
        <v>256</v>
      </c>
      <c r="D1113">
        <v>1.2292198413270401</v>
      </c>
      <c r="E1113">
        <v>2040</v>
      </c>
      <c r="F1113">
        <v>5240867.0418020003</v>
      </c>
      <c r="G1113">
        <v>245363.43870493799</v>
      </c>
      <c r="H1113">
        <v>63.518679061623402</v>
      </c>
      <c r="I1113">
        <v>5.9516625955562601</v>
      </c>
      <c r="J1113">
        <v>1042540.7138216899</v>
      </c>
      <c r="K1113">
        <v>58169.659290539399</v>
      </c>
      <c r="L1113">
        <v>1914205.6469457201</v>
      </c>
      <c r="M1113">
        <v>112379.005697965</v>
      </c>
      <c r="N1113">
        <v>1.2119879889145801E-5</v>
      </c>
      <c r="O1113">
        <v>2.4256517706834999E-5</v>
      </c>
      <c r="P1113" t="s">
        <v>257</v>
      </c>
      <c r="Q1113" t="s">
        <v>252</v>
      </c>
    </row>
    <row r="1114" spans="1:17" x14ac:dyDescent="0.35">
      <c r="A1114" t="s">
        <v>273</v>
      </c>
      <c r="B1114" t="s">
        <v>262</v>
      </c>
      <c r="C1114" t="s">
        <v>256</v>
      </c>
      <c r="D1114">
        <v>1.35085724597845</v>
      </c>
      <c r="E1114">
        <v>2045</v>
      </c>
      <c r="F1114">
        <v>5391950.5403671702</v>
      </c>
      <c r="G1114">
        <v>253653.05921610299</v>
      </c>
      <c r="H1114">
        <v>59.016929520990402</v>
      </c>
      <c r="I1114">
        <v>5.9966922367948499</v>
      </c>
      <c r="J1114">
        <v>1068791.5944193699</v>
      </c>
      <c r="K1114">
        <v>61383.998090199297</v>
      </c>
      <c r="L1114">
        <v>1965013.5104310401</v>
      </c>
      <c r="M1114">
        <v>118049.421838738</v>
      </c>
      <c r="N1114">
        <v>1.0945376646012699E-5</v>
      </c>
      <c r="O1114">
        <v>2.3641316431692998E-5</v>
      </c>
      <c r="P1114" t="s">
        <v>257</v>
      </c>
      <c r="Q1114" t="s">
        <v>252</v>
      </c>
    </row>
    <row r="1115" spans="1:17" x14ac:dyDescent="0.35">
      <c r="A1115" t="s">
        <v>273</v>
      </c>
      <c r="B1115" t="s">
        <v>262</v>
      </c>
      <c r="C1115" t="s">
        <v>256</v>
      </c>
      <c r="D1115">
        <v>1.53164784556419</v>
      </c>
      <c r="E1115">
        <v>2050</v>
      </c>
      <c r="F1115">
        <v>5546416.1383358799</v>
      </c>
      <c r="G1115">
        <v>261986.61191560599</v>
      </c>
      <c r="H1115">
        <v>50.727699262250297</v>
      </c>
      <c r="I1115">
        <v>5.9417604146015801</v>
      </c>
      <c r="J1115">
        <v>1164956.0322819599</v>
      </c>
      <c r="K1115">
        <v>77291.2392150511</v>
      </c>
      <c r="L1115">
        <v>2023816.9874712201</v>
      </c>
      <c r="M1115">
        <v>123780.86943242099</v>
      </c>
      <c r="N1115">
        <v>9.1460319595619892E-6</v>
      </c>
      <c r="O1115">
        <v>2.2679633784170701E-5</v>
      </c>
      <c r="P1115" t="s">
        <v>257</v>
      </c>
      <c r="Q1115" t="s">
        <v>252</v>
      </c>
    </row>
    <row r="1116" spans="1:17" x14ac:dyDescent="0.35">
      <c r="A1116" t="s">
        <v>273</v>
      </c>
      <c r="B1116" t="s">
        <v>262</v>
      </c>
      <c r="C1116" t="s">
        <v>256</v>
      </c>
      <c r="D1116">
        <v>1.64170092024739</v>
      </c>
      <c r="E1116">
        <v>2055</v>
      </c>
      <c r="F1116">
        <v>5702647.6590507096</v>
      </c>
      <c r="G1116">
        <v>270304.97891680099</v>
      </c>
      <c r="H1116">
        <v>47.538280078332299</v>
      </c>
      <c r="I1116">
        <v>6.0105398993862504</v>
      </c>
      <c r="J1116">
        <v>1150206.33146635</v>
      </c>
      <c r="K1116">
        <v>78325.783702137604</v>
      </c>
      <c r="L1116">
        <v>2083320.74061955</v>
      </c>
      <c r="M1116">
        <v>129214.50394875801</v>
      </c>
      <c r="N1116">
        <v>8.3361769691108196E-6</v>
      </c>
      <c r="O1116">
        <v>2.22361420180732E-5</v>
      </c>
      <c r="P1116" t="s">
        <v>257</v>
      </c>
      <c r="Q1116" t="s">
        <v>252</v>
      </c>
    </row>
    <row r="1117" spans="1:17" x14ac:dyDescent="0.35">
      <c r="A1117" t="s">
        <v>273</v>
      </c>
      <c r="B1117" t="s">
        <v>262</v>
      </c>
      <c r="C1117" t="s">
        <v>256</v>
      </c>
      <c r="D1117">
        <v>1.79717289473674</v>
      </c>
      <c r="E1117">
        <v>2060</v>
      </c>
      <c r="F1117">
        <v>5875536.4188946504</v>
      </c>
      <c r="G1117">
        <v>279340.86958297301</v>
      </c>
      <c r="H1117">
        <v>41.638654795914398</v>
      </c>
      <c r="I1117">
        <v>6.0152298166396401</v>
      </c>
      <c r="J1117">
        <v>1063288.38791775</v>
      </c>
      <c r="K1117">
        <v>77335.430829148303</v>
      </c>
      <c r="L1117">
        <v>2169395.3776904298</v>
      </c>
      <c r="M1117">
        <v>136985.59195137399</v>
      </c>
      <c r="N1117">
        <v>7.0867835423523397E-6</v>
      </c>
      <c r="O1117">
        <v>2.1533654655044799E-5</v>
      </c>
      <c r="P1117" t="s">
        <v>257</v>
      </c>
      <c r="Q1117" t="s">
        <v>252</v>
      </c>
    </row>
    <row r="1118" spans="1:17" x14ac:dyDescent="0.35">
      <c r="A1118" t="s">
        <v>273</v>
      </c>
      <c r="B1118" t="s">
        <v>262</v>
      </c>
      <c r="C1118" t="s">
        <v>256</v>
      </c>
      <c r="D1118">
        <v>1.90209664848524</v>
      </c>
      <c r="E1118">
        <v>2065</v>
      </c>
      <c r="F1118">
        <v>6022173.9608168602</v>
      </c>
      <c r="G1118">
        <v>287063.76645246899</v>
      </c>
      <c r="H1118">
        <v>37.897183518318101</v>
      </c>
      <c r="I1118">
        <v>6.05472915245966</v>
      </c>
      <c r="J1118">
        <v>996069.66361772094</v>
      </c>
      <c r="K1118">
        <v>77141.059719456898</v>
      </c>
      <c r="L1118">
        <v>2252716.6918886998</v>
      </c>
      <c r="M1118">
        <v>140951.755896877</v>
      </c>
      <c r="N1118">
        <v>6.2929406830316102E-6</v>
      </c>
      <c r="O1118">
        <v>2.10919309924897E-5</v>
      </c>
      <c r="P1118" t="s">
        <v>257</v>
      </c>
      <c r="Q1118" t="s">
        <v>252</v>
      </c>
    </row>
    <row r="1119" spans="1:17" x14ac:dyDescent="0.35">
      <c r="A1119" t="s">
        <v>273</v>
      </c>
      <c r="B1119" t="s">
        <v>262</v>
      </c>
      <c r="C1119" t="s">
        <v>256</v>
      </c>
      <c r="D1119">
        <v>2.0539225003577899</v>
      </c>
      <c r="E1119">
        <v>2070</v>
      </c>
      <c r="F1119">
        <v>6190066.2562691299</v>
      </c>
      <c r="G1119">
        <v>295732.6697351</v>
      </c>
      <c r="H1119">
        <v>31.3613112103912</v>
      </c>
      <c r="I1119">
        <v>6.0216007618029099</v>
      </c>
      <c r="J1119">
        <v>857745.41810298106</v>
      </c>
      <c r="K1119">
        <v>69667.018427830102</v>
      </c>
      <c r="L1119">
        <v>2320773.3587089302</v>
      </c>
      <c r="M1119">
        <v>145697.69283881999</v>
      </c>
      <c r="N1119">
        <v>5.0663934620456302E-6</v>
      </c>
      <c r="O1119">
        <v>2.0361635280933599E-5</v>
      </c>
      <c r="P1119" t="s">
        <v>257</v>
      </c>
      <c r="Q1119" t="s">
        <v>252</v>
      </c>
    </row>
    <row r="1120" spans="1:17" x14ac:dyDescent="0.35">
      <c r="A1120" t="s">
        <v>273</v>
      </c>
      <c r="B1120" t="s">
        <v>262</v>
      </c>
      <c r="C1120" t="s">
        <v>256</v>
      </c>
      <c r="D1120">
        <v>2.15113208653396</v>
      </c>
      <c r="E1120">
        <v>2075</v>
      </c>
      <c r="F1120">
        <v>6374399.1688330201</v>
      </c>
      <c r="G1120">
        <v>305136.05491594801</v>
      </c>
      <c r="H1120">
        <v>27.740451079927499</v>
      </c>
      <c r="I1120">
        <v>6.0720202534346699</v>
      </c>
      <c r="J1120">
        <v>707109.88492588396</v>
      </c>
      <c r="K1120">
        <v>55992.047940502402</v>
      </c>
      <c r="L1120">
        <v>2393437.5011486802</v>
      </c>
      <c r="M1120">
        <v>151299.76026188501</v>
      </c>
      <c r="N1120">
        <v>4.3518534602542098E-6</v>
      </c>
      <c r="O1120">
        <v>1.9899386374079101E-5</v>
      </c>
      <c r="P1120" t="s">
        <v>257</v>
      </c>
      <c r="Q1120" t="s">
        <v>252</v>
      </c>
    </row>
    <row r="1121" spans="1:17" x14ac:dyDescent="0.35">
      <c r="A1121" t="s">
        <v>273</v>
      </c>
      <c r="B1121" t="s">
        <v>262</v>
      </c>
      <c r="C1121" t="s">
        <v>256</v>
      </c>
      <c r="D1121">
        <v>2.2802661727774698</v>
      </c>
      <c r="E1121">
        <v>2080</v>
      </c>
      <c r="F1121">
        <v>6544052.7380562602</v>
      </c>
      <c r="G1121">
        <v>313800.05965223501</v>
      </c>
      <c r="H1121">
        <v>21.834671420133599</v>
      </c>
      <c r="I1121">
        <v>6.0355662719606098</v>
      </c>
      <c r="J1121">
        <v>564221.11616632901</v>
      </c>
      <c r="K1121">
        <v>44412.148046187598</v>
      </c>
      <c r="L1121">
        <v>2447962.7845200798</v>
      </c>
      <c r="M1121">
        <v>155394.94453768001</v>
      </c>
      <c r="N1121">
        <v>3.3365671540445099E-6</v>
      </c>
      <c r="O1121">
        <v>1.92337958082273E-5</v>
      </c>
      <c r="P1121" t="s">
        <v>257</v>
      </c>
      <c r="Q1121" t="s">
        <v>252</v>
      </c>
    </row>
    <row r="1122" spans="1:17" x14ac:dyDescent="0.35">
      <c r="A1122" t="s">
        <v>273</v>
      </c>
      <c r="B1122" t="s">
        <v>262</v>
      </c>
      <c r="C1122" t="s">
        <v>256</v>
      </c>
      <c r="D1122">
        <v>2.4085830961071801</v>
      </c>
      <c r="E1122">
        <v>2085</v>
      </c>
      <c r="F1122">
        <v>6731468.8944193497</v>
      </c>
      <c r="G1122">
        <v>323280.65984552703</v>
      </c>
      <c r="H1122">
        <v>15.553920975399899</v>
      </c>
      <c r="I1122">
        <v>5.9967250375724399</v>
      </c>
      <c r="J1122">
        <v>434658.71787434601</v>
      </c>
      <c r="K1122">
        <v>34502.631103119398</v>
      </c>
      <c r="L1122">
        <v>2526109.18400092</v>
      </c>
      <c r="M1122">
        <v>162550.249706804</v>
      </c>
      <c r="N1122">
        <v>2.31062806934972E-6</v>
      </c>
      <c r="O1122">
        <v>1.8549594152764499E-5</v>
      </c>
      <c r="P1122" t="s">
        <v>257</v>
      </c>
      <c r="Q1122" t="s">
        <v>252</v>
      </c>
    </row>
    <row r="1123" spans="1:17" x14ac:dyDescent="0.35">
      <c r="A1123" t="s">
        <v>273</v>
      </c>
      <c r="B1123" t="s">
        <v>262</v>
      </c>
      <c r="C1123" t="s">
        <v>256</v>
      </c>
      <c r="D1123">
        <v>2.5200464505927802</v>
      </c>
      <c r="E1123">
        <v>2090</v>
      </c>
      <c r="F1123">
        <v>6894070.7668287801</v>
      </c>
      <c r="G1123">
        <v>331182.170158141</v>
      </c>
      <c r="H1123">
        <v>11.0152810765666</v>
      </c>
      <c r="I1123">
        <v>5.99893197281187</v>
      </c>
      <c r="J1123">
        <v>373543.49431379198</v>
      </c>
      <c r="K1123">
        <v>29593.811346388102</v>
      </c>
      <c r="L1123">
        <v>2599702.11007499</v>
      </c>
      <c r="M1123">
        <v>166994.52192348099</v>
      </c>
      <c r="N1123">
        <v>1.59779054337058E-6</v>
      </c>
      <c r="O1123">
        <v>1.8113692442885299E-5</v>
      </c>
      <c r="P1123" t="s">
        <v>257</v>
      </c>
      <c r="Q1123" t="s">
        <v>252</v>
      </c>
    </row>
    <row r="1124" spans="1:17" x14ac:dyDescent="0.35">
      <c r="A1124" t="s">
        <v>273</v>
      </c>
      <c r="B1124" t="s">
        <v>263</v>
      </c>
      <c r="C1124" t="s">
        <v>256</v>
      </c>
      <c r="D1124">
        <v>0.42862795654826502</v>
      </c>
      <c r="E1124">
        <v>2010</v>
      </c>
      <c r="F1124">
        <v>4032683.8713932098</v>
      </c>
      <c r="G1124">
        <v>3132.8278068478899</v>
      </c>
      <c r="H1124">
        <v>24.062505675143299</v>
      </c>
      <c r="I1124">
        <v>1.72312582037608E-3</v>
      </c>
      <c r="J1124">
        <v>848771.888319802</v>
      </c>
      <c r="K1124">
        <v>422.95966324780198</v>
      </c>
      <c r="L1124">
        <v>1459212.2150929701</v>
      </c>
      <c r="M1124">
        <v>889.807739187778</v>
      </c>
      <c r="N1124">
        <v>5.9668713051961101E-6</v>
      </c>
      <c r="O1124">
        <v>5.5002251212453603E-7</v>
      </c>
      <c r="P1124" t="s">
        <v>257</v>
      </c>
      <c r="Q1124" t="s">
        <v>252</v>
      </c>
    </row>
    <row r="1125" spans="1:17" x14ac:dyDescent="0.35">
      <c r="A1125" t="s">
        <v>273</v>
      </c>
      <c r="B1125" t="s">
        <v>263</v>
      </c>
      <c r="C1125" t="s">
        <v>256</v>
      </c>
      <c r="D1125">
        <v>0.61285996481710903</v>
      </c>
      <c r="E1125">
        <v>2015</v>
      </c>
      <c r="F1125">
        <v>4295822.8135401402</v>
      </c>
      <c r="G1125">
        <v>3328.4112886431099</v>
      </c>
      <c r="H1125">
        <v>37.162970265219599</v>
      </c>
      <c r="I1125">
        <v>3.1000178759654001E-3</v>
      </c>
      <c r="J1125">
        <v>905209.47543219896</v>
      </c>
      <c r="K1125">
        <v>451.07047042564699</v>
      </c>
      <c r="L1125">
        <v>1557359.3296129</v>
      </c>
      <c r="M1125">
        <v>942.57558118769202</v>
      </c>
      <c r="N1125">
        <v>8.6509550971433094E-6</v>
      </c>
      <c r="O1125">
        <v>9.3138065194736601E-7</v>
      </c>
      <c r="P1125" t="s">
        <v>257</v>
      </c>
      <c r="Q1125" t="s">
        <v>252</v>
      </c>
    </row>
    <row r="1126" spans="1:17" x14ac:dyDescent="0.35">
      <c r="A1126" t="s">
        <v>273</v>
      </c>
      <c r="B1126" t="s">
        <v>263</v>
      </c>
      <c r="C1126" t="s">
        <v>256</v>
      </c>
      <c r="D1126">
        <v>0.76234411994100504</v>
      </c>
      <c r="E1126">
        <v>2020</v>
      </c>
      <c r="F1126">
        <v>4536112.3613653099</v>
      </c>
      <c r="G1126">
        <v>3499.8192157572498</v>
      </c>
      <c r="H1126">
        <v>49.535070907802698</v>
      </c>
      <c r="I1126">
        <v>4.8055921902574296E-3</v>
      </c>
      <c r="J1126">
        <v>957634.14134822902</v>
      </c>
      <c r="K1126">
        <v>477.25911837630798</v>
      </c>
      <c r="L1126">
        <v>1648629.95574781</v>
      </c>
      <c r="M1126">
        <v>990.15905044221302</v>
      </c>
      <c r="N1126">
        <v>1.0920159590776401E-5</v>
      </c>
      <c r="O1126">
        <v>1.3730972641733E-6</v>
      </c>
      <c r="P1126" t="s">
        <v>257</v>
      </c>
      <c r="Q1126" t="s">
        <v>252</v>
      </c>
    </row>
    <row r="1127" spans="1:17" x14ac:dyDescent="0.35">
      <c r="A1127" t="s">
        <v>273</v>
      </c>
      <c r="B1127" t="s">
        <v>263</v>
      </c>
      <c r="C1127" t="s">
        <v>256</v>
      </c>
      <c r="D1127">
        <v>0.91377128405771901</v>
      </c>
      <c r="E1127">
        <v>2025</v>
      </c>
      <c r="F1127">
        <v>4810417.7458690498</v>
      </c>
      <c r="G1127">
        <v>3696.56761676112</v>
      </c>
      <c r="H1127">
        <v>63.931574089348501</v>
      </c>
      <c r="I1127">
        <v>7.0321972022804697E-3</v>
      </c>
      <c r="J1127">
        <v>1018191.04378679</v>
      </c>
      <c r="K1127">
        <v>507.53129580145998</v>
      </c>
      <c r="L1127">
        <v>1753585.184685</v>
      </c>
      <c r="M1127">
        <v>1045.81462582268</v>
      </c>
      <c r="N1127">
        <v>1.3290233295070801E-5</v>
      </c>
      <c r="O1127">
        <v>1.9023586016375899E-6</v>
      </c>
      <c r="P1127" t="s">
        <v>257</v>
      </c>
      <c r="Q1127" t="s">
        <v>252</v>
      </c>
    </row>
    <row r="1128" spans="1:17" x14ac:dyDescent="0.35">
      <c r="A1128" t="s">
        <v>273</v>
      </c>
      <c r="B1128" t="s">
        <v>263</v>
      </c>
      <c r="C1128" t="s">
        <v>256</v>
      </c>
      <c r="D1128">
        <v>0.96559376426806398</v>
      </c>
      <c r="E1128">
        <v>2030</v>
      </c>
      <c r="F1128">
        <v>5099598.5625253804</v>
      </c>
      <c r="G1128">
        <v>3904.7019155583098</v>
      </c>
      <c r="H1128">
        <v>72.851723622696994</v>
      </c>
      <c r="I1128">
        <v>8.9252088475436399E-3</v>
      </c>
      <c r="J1128">
        <v>1083888.2387952099</v>
      </c>
      <c r="K1128">
        <v>540.45850807953195</v>
      </c>
      <c r="L1128">
        <v>1865649.64455768</v>
      </c>
      <c r="M1128">
        <v>1105.30591105744</v>
      </c>
      <c r="N1128">
        <v>1.4285776170314901E-5</v>
      </c>
      <c r="O1128">
        <v>2.2857593333773002E-6</v>
      </c>
      <c r="P1128" t="s">
        <v>257</v>
      </c>
      <c r="Q1128" t="s">
        <v>252</v>
      </c>
    </row>
    <row r="1129" spans="1:17" x14ac:dyDescent="0.35">
      <c r="A1129" t="s">
        <v>273</v>
      </c>
      <c r="B1129" t="s">
        <v>263</v>
      </c>
      <c r="C1129" t="s">
        <v>256</v>
      </c>
      <c r="D1129">
        <v>1.08500668135844</v>
      </c>
      <c r="E1129">
        <v>2035</v>
      </c>
      <c r="F1129">
        <v>5344189.8728553401</v>
      </c>
      <c r="G1129">
        <v>4078.69822959459</v>
      </c>
      <c r="H1129">
        <v>75.224157121716303</v>
      </c>
      <c r="I1129">
        <v>7.3453360076776997E-3</v>
      </c>
      <c r="J1129">
        <v>1114836.70049143</v>
      </c>
      <c r="K1129">
        <v>569.10239825526196</v>
      </c>
      <c r="L1129">
        <v>1967345.38260648</v>
      </c>
      <c r="M1129">
        <v>1152.7733423775401</v>
      </c>
      <c r="N1129">
        <v>1.40758765896027E-5</v>
      </c>
      <c r="O1129">
        <v>1.80090205114483E-6</v>
      </c>
      <c r="P1129" t="s">
        <v>257</v>
      </c>
      <c r="Q1129" t="s">
        <v>252</v>
      </c>
    </row>
    <row r="1130" spans="1:17" x14ac:dyDescent="0.35">
      <c r="A1130" t="s">
        <v>273</v>
      </c>
      <c r="B1130" t="s">
        <v>263</v>
      </c>
      <c r="C1130" t="s">
        <v>256</v>
      </c>
      <c r="D1130">
        <v>1.2292198413270401</v>
      </c>
      <c r="E1130">
        <v>2040</v>
      </c>
      <c r="F1130">
        <v>5482058.99412446</v>
      </c>
      <c r="G1130">
        <v>4171.48638248113</v>
      </c>
      <c r="H1130">
        <v>69.467737551847094</v>
      </c>
      <c r="I1130">
        <v>2.6041053325061201E-3</v>
      </c>
      <c r="J1130">
        <v>1100129.46835202</v>
      </c>
      <c r="K1130">
        <v>580.90476021649499</v>
      </c>
      <c r="L1130">
        <v>2025430.0701983001</v>
      </c>
      <c r="M1130">
        <v>1154.58244538392</v>
      </c>
      <c r="N1130">
        <v>1.26718332703645E-5</v>
      </c>
      <c r="O1130">
        <v>6.2426317473850604E-7</v>
      </c>
      <c r="P1130" t="s">
        <v>257</v>
      </c>
      <c r="Q1130" t="s">
        <v>252</v>
      </c>
    </row>
    <row r="1131" spans="1:17" x14ac:dyDescent="0.35">
      <c r="A1131" t="s">
        <v>273</v>
      </c>
      <c r="B1131" t="s">
        <v>263</v>
      </c>
      <c r="C1131" t="s">
        <v>256</v>
      </c>
      <c r="D1131">
        <v>1.35085724597845</v>
      </c>
      <c r="E1131">
        <v>2045</v>
      </c>
      <c r="F1131">
        <v>5641322.8343926398</v>
      </c>
      <c r="G1131">
        <v>4280.7651906430701</v>
      </c>
      <c r="H1131">
        <v>65.015090798049798</v>
      </c>
      <c r="I1131">
        <v>-1.4690402644839499E-3</v>
      </c>
      <c r="J1131">
        <v>1129583.63020313</v>
      </c>
      <c r="K1131">
        <v>591.96230643874696</v>
      </c>
      <c r="L1131">
        <v>2081874.1622734801</v>
      </c>
      <c r="M1131">
        <v>1188.76999630259</v>
      </c>
      <c r="N1131">
        <v>1.15247952841276E-5</v>
      </c>
      <c r="O1131">
        <v>-3.4317235332014598E-7</v>
      </c>
      <c r="P1131" t="s">
        <v>257</v>
      </c>
      <c r="Q1131" t="s">
        <v>252</v>
      </c>
    </row>
    <row r="1132" spans="1:17" x14ac:dyDescent="0.35">
      <c r="A1132" t="s">
        <v>273</v>
      </c>
      <c r="B1132" t="s">
        <v>263</v>
      </c>
      <c r="C1132" t="s">
        <v>256</v>
      </c>
      <c r="D1132">
        <v>1.53164784556419</v>
      </c>
      <c r="E1132">
        <v>2050</v>
      </c>
      <c r="F1132">
        <v>5804009.83280994</v>
      </c>
      <c r="G1132">
        <v>4392.9174415480302</v>
      </c>
      <c r="H1132">
        <v>56.677503879256399</v>
      </c>
      <c r="I1132">
        <v>-8.0442024044841895E-3</v>
      </c>
      <c r="J1132">
        <v>1241502.0263923099</v>
      </c>
      <c r="K1132">
        <v>745.24510469498398</v>
      </c>
      <c r="L1132">
        <v>2146412.8881040001</v>
      </c>
      <c r="M1132">
        <v>1184.96879964402</v>
      </c>
      <c r="N1132">
        <v>9.7652322294251996E-6</v>
      </c>
      <c r="O1132">
        <v>-1.8311754116757301E-6</v>
      </c>
      <c r="P1132" t="s">
        <v>257</v>
      </c>
      <c r="Q1132" t="s">
        <v>252</v>
      </c>
    </row>
    <row r="1133" spans="1:17" x14ac:dyDescent="0.35">
      <c r="A1133" t="s">
        <v>273</v>
      </c>
      <c r="B1133" t="s">
        <v>263</v>
      </c>
      <c r="C1133" t="s">
        <v>256</v>
      </c>
      <c r="D1133">
        <v>1.64170092024739</v>
      </c>
      <c r="E1133">
        <v>2055</v>
      </c>
      <c r="F1133">
        <v>5968445.7834655102</v>
      </c>
      <c r="G1133">
        <v>4506.8545020033698</v>
      </c>
      <c r="H1133">
        <v>53.559676231685202</v>
      </c>
      <c r="I1133">
        <v>-1.08562539666566E-2</v>
      </c>
      <c r="J1133">
        <v>1227788.6015003901</v>
      </c>
      <c r="K1133">
        <v>743.51366809416902</v>
      </c>
      <c r="L1133">
        <v>2211316.5936703002</v>
      </c>
      <c r="M1133">
        <v>1218.6508980097101</v>
      </c>
      <c r="N1133">
        <v>8.9738062763445906E-6</v>
      </c>
      <c r="O1133">
        <v>-2.4088316944402798E-6</v>
      </c>
      <c r="P1133" t="s">
        <v>257</v>
      </c>
      <c r="Q1133" t="s">
        <v>252</v>
      </c>
    </row>
    <row r="1134" spans="1:17" x14ac:dyDescent="0.35">
      <c r="A1134" t="s">
        <v>273</v>
      </c>
      <c r="B1134" t="s">
        <v>263</v>
      </c>
      <c r="C1134" t="s">
        <v>256</v>
      </c>
      <c r="D1134">
        <v>1.79717289473674</v>
      </c>
      <c r="E1134">
        <v>2060</v>
      </c>
      <c r="F1134">
        <v>6150242.9022471895</v>
      </c>
      <c r="G1134">
        <v>4634.3862304362301</v>
      </c>
      <c r="H1134">
        <v>47.669342505145302</v>
      </c>
      <c r="I1134">
        <v>-1.5457892591251399E-2</v>
      </c>
      <c r="J1134">
        <v>1139878.18827534</v>
      </c>
      <c r="K1134">
        <v>745.63047155634797</v>
      </c>
      <c r="L1134">
        <v>2305164.88762919</v>
      </c>
      <c r="M1134">
        <v>1216.0820126088299</v>
      </c>
      <c r="N1134">
        <v>7.7508064742821399E-6</v>
      </c>
      <c r="O1134">
        <v>-3.3354778438042301E-6</v>
      </c>
      <c r="P1134" t="s">
        <v>257</v>
      </c>
      <c r="Q1134" t="s">
        <v>252</v>
      </c>
    </row>
    <row r="1135" spans="1:17" x14ac:dyDescent="0.35">
      <c r="A1135" t="s">
        <v>273</v>
      </c>
      <c r="B1135" t="s">
        <v>263</v>
      </c>
      <c r="C1135" t="s">
        <v>256</v>
      </c>
      <c r="D1135">
        <v>1.90209664848524</v>
      </c>
      <c r="E1135">
        <v>2065</v>
      </c>
      <c r="F1135">
        <v>6304496.1118180202</v>
      </c>
      <c r="G1135">
        <v>4741.6154513167203</v>
      </c>
      <c r="H1135">
        <v>43.970524545989399</v>
      </c>
      <c r="I1135">
        <v>-1.8611875211646301E-2</v>
      </c>
      <c r="J1135">
        <v>1072475.4996997199</v>
      </c>
      <c r="K1135">
        <v>735.22363745696896</v>
      </c>
      <c r="L1135">
        <v>2392404.8771784701</v>
      </c>
      <c r="M1135">
        <v>1263.5706071085599</v>
      </c>
      <c r="N1135">
        <v>6.97447088016518E-6</v>
      </c>
      <c r="O1135">
        <v>-3.9252181883450503E-6</v>
      </c>
      <c r="P1135" t="s">
        <v>257</v>
      </c>
      <c r="Q1135" t="s">
        <v>252</v>
      </c>
    </row>
    <row r="1136" spans="1:17" x14ac:dyDescent="0.35">
      <c r="A1136" t="s">
        <v>273</v>
      </c>
      <c r="B1136" t="s">
        <v>263</v>
      </c>
      <c r="C1136" t="s">
        <v>256</v>
      </c>
      <c r="D1136">
        <v>2.0539225003577899</v>
      </c>
      <c r="E1136">
        <v>2070</v>
      </c>
      <c r="F1136">
        <v>6480932.9169857698</v>
      </c>
      <c r="G1136">
        <v>4866.0090184565397</v>
      </c>
      <c r="H1136">
        <v>37.406208180642103</v>
      </c>
      <c r="I1136">
        <v>-2.3296208448026198E-2</v>
      </c>
      <c r="J1136">
        <v>926712.16017894296</v>
      </c>
      <c r="K1136">
        <v>700.27635186835096</v>
      </c>
      <c r="L1136">
        <v>2465165.6889502401</v>
      </c>
      <c r="M1136">
        <v>1305.36259751223</v>
      </c>
      <c r="N1136">
        <v>5.7717320422504E-6</v>
      </c>
      <c r="O1136">
        <v>-4.7875391023043297E-6</v>
      </c>
      <c r="P1136" t="s">
        <v>257</v>
      </c>
      <c r="Q1136" t="s">
        <v>252</v>
      </c>
    </row>
    <row r="1137" spans="1:17" x14ac:dyDescent="0.35">
      <c r="A1137" t="s">
        <v>273</v>
      </c>
      <c r="B1137" t="s">
        <v>263</v>
      </c>
      <c r="C1137" t="s">
        <v>256</v>
      </c>
      <c r="D1137">
        <v>2.15113208653396</v>
      </c>
      <c r="E1137">
        <v>2075</v>
      </c>
      <c r="F1137">
        <v>6674531.6418732898</v>
      </c>
      <c r="G1137">
        <v>5003.5818756743502</v>
      </c>
      <c r="H1137">
        <v>33.838525879719803</v>
      </c>
      <c r="I1137">
        <v>-2.60545463576498E-2</v>
      </c>
      <c r="J1137">
        <v>762434.76562086295</v>
      </c>
      <c r="K1137">
        <v>667.16724552297399</v>
      </c>
      <c r="L1137">
        <v>2543379.8939400502</v>
      </c>
      <c r="M1137">
        <v>1357.3674705142701</v>
      </c>
      <c r="N1137">
        <v>5.0697978068499502E-6</v>
      </c>
      <c r="O1137">
        <v>-5.2071789779873102E-6</v>
      </c>
      <c r="P1137" t="s">
        <v>257</v>
      </c>
      <c r="Q1137" t="s">
        <v>252</v>
      </c>
    </row>
    <row r="1138" spans="1:17" x14ac:dyDescent="0.35">
      <c r="A1138" t="s">
        <v>273</v>
      </c>
      <c r="B1138" t="s">
        <v>263</v>
      </c>
      <c r="C1138" t="s">
        <v>256</v>
      </c>
      <c r="D1138">
        <v>2.2802661727774698</v>
      </c>
      <c r="E1138">
        <v>2080</v>
      </c>
      <c r="F1138">
        <v>6852722.9058788102</v>
      </c>
      <c r="G1138">
        <v>5129.8918296869597</v>
      </c>
      <c r="H1138">
        <v>27.900126106548498</v>
      </c>
      <c r="I1138">
        <v>-2.9888414454351701E-2</v>
      </c>
      <c r="J1138">
        <v>608031.45984439296</v>
      </c>
      <c r="K1138">
        <v>601.80436812345397</v>
      </c>
      <c r="L1138">
        <v>2601970.0826500598</v>
      </c>
      <c r="M1138">
        <v>1387.64640769417</v>
      </c>
      <c r="N1138">
        <v>4.0713927134881796E-6</v>
      </c>
      <c r="O1138">
        <v>-5.8263245009155604E-6</v>
      </c>
      <c r="P1138" t="s">
        <v>257</v>
      </c>
      <c r="Q1138" t="s">
        <v>252</v>
      </c>
    </row>
    <row r="1139" spans="1:17" x14ac:dyDescent="0.35">
      <c r="A1139" t="s">
        <v>273</v>
      </c>
      <c r="B1139" t="s">
        <v>263</v>
      </c>
      <c r="C1139" t="s">
        <v>256</v>
      </c>
      <c r="D1139">
        <v>2.4085830961071801</v>
      </c>
      <c r="E1139">
        <v>2085</v>
      </c>
      <c r="F1139">
        <v>7049479.2411105298</v>
      </c>
      <c r="G1139">
        <v>5270.3131543482796</v>
      </c>
      <c r="H1139">
        <v>21.584715146341299</v>
      </c>
      <c r="I1139">
        <v>-3.4069133368978301E-2</v>
      </c>
      <c r="J1139">
        <v>468721.841822143</v>
      </c>
      <c r="K1139">
        <v>439.50715532161502</v>
      </c>
      <c r="L1139">
        <v>2687224.7193026901</v>
      </c>
      <c r="M1139">
        <v>1434.7144050244899</v>
      </c>
      <c r="N1139">
        <v>3.0618878938553998E-6</v>
      </c>
      <c r="O1139">
        <v>-6.4643470646273598E-6</v>
      </c>
      <c r="P1139" t="s">
        <v>257</v>
      </c>
      <c r="Q1139" t="s">
        <v>252</v>
      </c>
    </row>
    <row r="1140" spans="1:17" x14ac:dyDescent="0.35">
      <c r="A1140" t="s">
        <v>273</v>
      </c>
      <c r="B1140" t="s">
        <v>263</v>
      </c>
      <c r="C1140" t="s">
        <v>256</v>
      </c>
      <c r="D1140">
        <v>2.5200464505927802</v>
      </c>
      <c r="E1140">
        <v>2090</v>
      </c>
      <c r="F1140">
        <v>7219856.5896899002</v>
      </c>
      <c r="G1140">
        <v>5396.3472970135799</v>
      </c>
      <c r="H1140">
        <v>17.0510205634919</v>
      </c>
      <c r="I1140">
        <v>-3.6807514113517299E-2</v>
      </c>
      <c r="J1140">
        <v>402800.15545551397</v>
      </c>
      <c r="K1140">
        <v>337.15020466582899</v>
      </c>
      <c r="L1140">
        <v>2765229.30254154</v>
      </c>
      <c r="M1140">
        <v>1467.3294569227101</v>
      </c>
      <c r="N1140">
        <v>2.3616841071110899E-6</v>
      </c>
      <c r="O1140">
        <v>-6.8208201006423699E-6</v>
      </c>
      <c r="P1140" t="s">
        <v>257</v>
      </c>
      <c r="Q1140" t="s">
        <v>252</v>
      </c>
    </row>
    <row r="1141" spans="1:17" x14ac:dyDescent="0.35">
      <c r="A1141" t="s">
        <v>273</v>
      </c>
      <c r="B1141" t="s">
        <v>264</v>
      </c>
      <c r="C1141" t="s">
        <v>256</v>
      </c>
      <c r="D1141">
        <v>0.42862795654826502</v>
      </c>
      <c r="E1141">
        <v>2010</v>
      </c>
      <c r="F1141">
        <v>1930291.7978860801</v>
      </c>
      <c r="G1141">
        <v>2105524.9013139801</v>
      </c>
      <c r="H1141">
        <v>21.744033727530301</v>
      </c>
      <c r="I1141">
        <v>2.3201950734333199</v>
      </c>
      <c r="J1141">
        <v>501110.31821000698</v>
      </c>
      <c r="K1141">
        <v>348084.529773043</v>
      </c>
      <c r="L1141">
        <v>873023.58553350403</v>
      </c>
      <c r="M1141">
        <v>587078.43729865202</v>
      </c>
      <c r="N1141">
        <v>1.1264635611746899E-5</v>
      </c>
      <c r="O1141">
        <v>1.1019556558012601E-6</v>
      </c>
      <c r="P1141" t="s">
        <v>257</v>
      </c>
      <c r="Q1141" t="s">
        <v>252</v>
      </c>
    </row>
    <row r="1142" spans="1:17" x14ac:dyDescent="0.35">
      <c r="A1142" t="s">
        <v>273</v>
      </c>
      <c r="B1142" t="s">
        <v>264</v>
      </c>
      <c r="C1142" t="s">
        <v>256</v>
      </c>
      <c r="D1142">
        <v>0.61285996481710903</v>
      </c>
      <c r="E1142">
        <v>2015</v>
      </c>
      <c r="F1142">
        <v>2065884.8734122501</v>
      </c>
      <c r="G1142">
        <v>2233266.3514165301</v>
      </c>
      <c r="H1142">
        <v>33.427286389379198</v>
      </c>
      <c r="I1142">
        <v>3.73878389371639</v>
      </c>
      <c r="J1142">
        <v>535902.94992161705</v>
      </c>
      <c r="K1142">
        <v>369757.59598100802</v>
      </c>
      <c r="L1142">
        <v>936197.57563293003</v>
      </c>
      <c r="M1142">
        <v>622104.32956116297</v>
      </c>
      <c r="N1142">
        <v>1.6180614331217201E-5</v>
      </c>
      <c r="O1142">
        <v>1.67413255089118E-6</v>
      </c>
      <c r="P1142" t="s">
        <v>257</v>
      </c>
      <c r="Q1142" t="s">
        <v>252</v>
      </c>
    </row>
    <row r="1143" spans="1:17" x14ac:dyDescent="0.35">
      <c r="A1143" t="s">
        <v>273</v>
      </c>
      <c r="B1143" t="s">
        <v>264</v>
      </c>
      <c r="C1143" t="s">
        <v>256</v>
      </c>
      <c r="D1143">
        <v>0.76234411994100504</v>
      </c>
      <c r="E1143">
        <v>2020</v>
      </c>
      <c r="F1143">
        <v>2190536.4420067701</v>
      </c>
      <c r="G1143">
        <v>2349075.7385743</v>
      </c>
      <c r="H1143">
        <v>44.347730000408397</v>
      </c>
      <c r="I1143">
        <v>5.1921464995845596</v>
      </c>
      <c r="J1143">
        <v>568075.39097755298</v>
      </c>
      <c r="K1143">
        <v>390036.00948905299</v>
      </c>
      <c r="L1143">
        <v>995330.28192094294</v>
      </c>
      <c r="M1143">
        <v>654289.83287731197</v>
      </c>
      <c r="N1143">
        <v>2.0245145960585402E-5</v>
      </c>
      <c r="O1143">
        <v>2.2102933567973302E-6</v>
      </c>
      <c r="P1143" t="s">
        <v>257</v>
      </c>
      <c r="Q1143" t="s">
        <v>252</v>
      </c>
    </row>
    <row r="1144" spans="1:17" x14ac:dyDescent="0.35">
      <c r="A1144" t="s">
        <v>273</v>
      </c>
      <c r="B1144" t="s">
        <v>264</v>
      </c>
      <c r="C1144" t="s">
        <v>256</v>
      </c>
      <c r="D1144">
        <v>0.91377128405771901</v>
      </c>
      <c r="E1144">
        <v>2025</v>
      </c>
      <c r="F1144">
        <v>2331125.7250344399</v>
      </c>
      <c r="G1144">
        <v>2482988.5884513701</v>
      </c>
      <c r="H1144">
        <v>56.965033702963702</v>
      </c>
      <c r="I1144">
        <v>6.9735725835870799</v>
      </c>
      <c r="J1144">
        <v>605004.06235392101</v>
      </c>
      <c r="K1144">
        <v>413694.512728673</v>
      </c>
      <c r="L1144">
        <v>1062545.83210155</v>
      </c>
      <c r="M1144">
        <v>692085.16720926599</v>
      </c>
      <c r="N1144">
        <v>2.4436705876137199E-5</v>
      </c>
      <c r="O1144">
        <v>2.8085399248397199E-6</v>
      </c>
      <c r="P1144" t="s">
        <v>257</v>
      </c>
      <c r="Q1144" t="s">
        <v>252</v>
      </c>
    </row>
    <row r="1145" spans="1:17" x14ac:dyDescent="0.35">
      <c r="A1145" t="s">
        <v>273</v>
      </c>
      <c r="B1145" t="s">
        <v>264</v>
      </c>
      <c r="C1145" t="s">
        <v>256</v>
      </c>
      <c r="D1145">
        <v>0.96559376426806398</v>
      </c>
      <c r="E1145">
        <v>2030</v>
      </c>
      <c r="F1145">
        <v>2479350.3296492002</v>
      </c>
      <c r="G1145">
        <v>2624152.93479174</v>
      </c>
      <c r="H1145">
        <v>64.572697611654306</v>
      </c>
      <c r="I1145">
        <v>8.2879512198902194</v>
      </c>
      <c r="J1145">
        <v>645036.532401409</v>
      </c>
      <c r="K1145">
        <v>439392.16490187799</v>
      </c>
      <c r="L1145">
        <v>1134139.9820147599</v>
      </c>
      <c r="M1145">
        <v>732614.96845397505</v>
      </c>
      <c r="N1145">
        <v>2.6044200708332499E-5</v>
      </c>
      <c r="O1145">
        <v>3.1583339179688401E-6</v>
      </c>
      <c r="P1145" t="s">
        <v>257</v>
      </c>
      <c r="Q1145" t="s">
        <v>252</v>
      </c>
    </row>
    <row r="1146" spans="1:17" x14ac:dyDescent="0.35">
      <c r="A1146" t="s">
        <v>273</v>
      </c>
      <c r="B1146" t="s">
        <v>264</v>
      </c>
      <c r="C1146" t="s">
        <v>256</v>
      </c>
      <c r="D1146">
        <v>1.08500668135844</v>
      </c>
      <c r="E1146">
        <v>2035</v>
      </c>
      <c r="F1146">
        <v>2606555.5468694302</v>
      </c>
      <c r="G1146">
        <v>2741713.0242155101</v>
      </c>
      <c r="H1146">
        <v>68.596941031926505</v>
      </c>
      <c r="I1146">
        <v>6.6345614257974503</v>
      </c>
      <c r="J1146">
        <v>662940.74962881405</v>
      </c>
      <c r="K1146">
        <v>452465.05326086801</v>
      </c>
      <c r="L1146">
        <v>1206349.60650376</v>
      </c>
      <c r="M1146">
        <v>762148.54944509396</v>
      </c>
      <c r="N1146">
        <v>2.6317083905736799E-5</v>
      </c>
      <c r="O1146">
        <v>2.4198599077289699E-6</v>
      </c>
      <c r="P1146" t="s">
        <v>257</v>
      </c>
      <c r="Q1146" t="s">
        <v>252</v>
      </c>
    </row>
    <row r="1147" spans="1:17" x14ac:dyDescent="0.35">
      <c r="A1147" t="s">
        <v>273</v>
      </c>
      <c r="B1147" t="s">
        <v>264</v>
      </c>
      <c r="C1147" t="s">
        <v>256</v>
      </c>
      <c r="D1147">
        <v>1.2292198413270401</v>
      </c>
      <c r="E1147">
        <v>2040</v>
      </c>
      <c r="F1147">
        <v>2681460.2341237799</v>
      </c>
      <c r="G1147">
        <v>2804770.2463831701</v>
      </c>
      <c r="H1147">
        <v>67.118916955096196</v>
      </c>
      <c r="I1147">
        <v>2.35142470208342</v>
      </c>
      <c r="J1147">
        <v>651760.30429004994</v>
      </c>
      <c r="K1147">
        <v>448950.06882218301</v>
      </c>
      <c r="L1147">
        <v>1251849.0293978299</v>
      </c>
      <c r="M1147">
        <v>774735.62324586196</v>
      </c>
      <c r="N1147">
        <v>2.50307336655428E-5</v>
      </c>
      <c r="O1147">
        <v>8.3836624590397298E-7</v>
      </c>
      <c r="P1147" t="s">
        <v>257</v>
      </c>
      <c r="Q1147" t="s">
        <v>252</v>
      </c>
    </row>
    <row r="1148" spans="1:17" x14ac:dyDescent="0.35">
      <c r="A1148" t="s">
        <v>273</v>
      </c>
      <c r="B1148" t="s">
        <v>264</v>
      </c>
      <c r="C1148" t="s">
        <v>256</v>
      </c>
      <c r="D1148">
        <v>1.35085724597845</v>
      </c>
      <c r="E1148">
        <v>2045</v>
      </c>
      <c r="F1148">
        <v>2766262.4321812601</v>
      </c>
      <c r="G1148">
        <v>2879341.1674020202</v>
      </c>
      <c r="H1148">
        <v>66.332310792763707</v>
      </c>
      <c r="I1148">
        <v>-1.31868903497837</v>
      </c>
      <c r="J1148">
        <v>676178.52014313301</v>
      </c>
      <c r="K1148">
        <v>453997.07236643601</v>
      </c>
      <c r="L1148">
        <v>1302116.0246083301</v>
      </c>
      <c r="M1148">
        <v>780946.90766144998</v>
      </c>
      <c r="N1148">
        <v>2.3979037571088E-5</v>
      </c>
      <c r="O1148">
        <v>-4.5798290591878699E-7</v>
      </c>
      <c r="P1148" t="s">
        <v>257</v>
      </c>
      <c r="Q1148" t="s">
        <v>252</v>
      </c>
    </row>
    <row r="1149" spans="1:17" x14ac:dyDescent="0.35">
      <c r="A1149" t="s">
        <v>273</v>
      </c>
      <c r="B1149" t="s">
        <v>264</v>
      </c>
      <c r="C1149" t="s">
        <v>256</v>
      </c>
      <c r="D1149">
        <v>1.53164784556419</v>
      </c>
      <c r="E1149">
        <v>2050</v>
      </c>
      <c r="F1149">
        <v>2852057.2446361701</v>
      </c>
      <c r="G1149">
        <v>2956345.5056153098</v>
      </c>
      <c r="H1149">
        <v>63.751857591718</v>
      </c>
      <c r="I1149">
        <v>-7.0823979148661396</v>
      </c>
      <c r="J1149">
        <v>787579.98558671202</v>
      </c>
      <c r="K1149">
        <v>454667.28591029701</v>
      </c>
      <c r="L1149">
        <v>1360907.45640136</v>
      </c>
      <c r="M1149">
        <v>786690.40050227696</v>
      </c>
      <c r="N1149">
        <v>2.235293758974E-5</v>
      </c>
      <c r="O1149">
        <v>-2.3956597432247898E-6</v>
      </c>
      <c r="P1149" t="s">
        <v>257</v>
      </c>
      <c r="Q1149" t="s">
        <v>252</v>
      </c>
    </row>
    <row r="1150" spans="1:17" x14ac:dyDescent="0.35">
      <c r="A1150" t="s">
        <v>273</v>
      </c>
      <c r="B1150" t="s">
        <v>264</v>
      </c>
      <c r="C1150" t="s">
        <v>256</v>
      </c>
      <c r="D1150">
        <v>1.64170092024739</v>
      </c>
      <c r="E1150">
        <v>2055</v>
      </c>
      <c r="F1150">
        <v>2938101.3219125699</v>
      </c>
      <c r="G1150">
        <v>3034851.3160549402</v>
      </c>
      <c r="H1150">
        <v>63.449936490999001</v>
      </c>
      <c r="I1150">
        <v>-9.9011165132804901</v>
      </c>
      <c r="J1150">
        <v>790145.114270002</v>
      </c>
      <c r="K1150">
        <v>438387.000898481</v>
      </c>
      <c r="L1150">
        <v>1412505.46118292</v>
      </c>
      <c r="M1150">
        <v>800029.78338538995</v>
      </c>
      <c r="N1150">
        <v>2.1595557654116599E-5</v>
      </c>
      <c r="O1150">
        <v>-3.26247169372078E-6</v>
      </c>
      <c r="P1150" t="s">
        <v>257</v>
      </c>
      <c r="Q1150" t="s">
        <v>252</v>
      </c>
    </row>
    <row r="1151" spans="1:17" x14ac:dyDescent="0.35">
      <c r="A1151" t="s">
        <v>273</v>
      </c>
      <c r="B1151" t="s">
        <v>264</v>
      </c>
      <c r="C1151" t="s">
        <v>256</v>
      </c>
      <c r="D1151">
        <v>1.79717289473674</v>
      </c>
      <c r="E1151">
        <v>2060</v>
      </c>
      <c r="F1151">
        <v>3032268.8888915498</v>
      </c>
      <c r="G1151">
        <v>3122608.3995860801</v>
      </c>
      <c r="H1151">
        <v>61.9343827884422</v>
      </c>
      <c r="I1151">
        <v>-14.2804981758882</v>
      </c>
      <c r="J1151">
        <v>759491.76964498695</v>
      </c>
      <c r="K1151">
        <v>381132.049101907</v>
      </c>
      <c r="L1151">
        <v>1482135.3254150201</v>
      </c>
      <c r="M1151">
        <v>824245.64422677795</v>
      </c>
      <c r="N1151">
        <v>2.04250958796344E-5</v>
      </c>
      <c r="O1151">
        <v>-4.5732593871780896E-6</v>
      </c>
      <c r="P1151" t="s">
        <v>257</v>
      </c>
      <c r="Q1151" t="s">
        <v>252</v>
      </c>
    </row>
    <row r="1152" spans="1:17" x14ac:dyDescent="0.35">
      <c r="A1152" t="s">
        <v>273</v>
      </c>
      <c r="B1152" t="s">
        <v>264</v>
      </c>
      <c r="C1152" t="s">
        <v>256</v>
      </c>
      <c r="D1152">
        <v>1.90209664848524</v>
      </c>
      <c r="E1152">
        <v>2065</v>
      </c>
      <c r="F1152">
        <v>3112486.6527497498</v>
      </c>
      <c r="G1152">
        <v>3196751.0745195802</v>
      </c>
      <c r="H1152">
        <v>61.247579075369202</v>
      </c>
      <c r="I1152">
        <v>-17.295666404591501</v>
      </c>
      <c r="J1152">
        <v>739795.54955671495</v>
      </c>
      <c r="K1152">
        <v>333415.17378046201</v>
      </c>
      <c r="L1152">
        <v>1530746.5974799299</v>
      </c>
      <c r="M1152">
        <v>862921.85030564503</v>
      </c>
      <c r="N1152">
        <v>1.9678021437058898E-5</v>
      </c>
      <c r="O1152">
        <v>-5.4103888608814502E-6</v>
      </c>
      <c r="P1152" t="s">
        <v>257</v>
      </c>
      <c r="Q1152" t="s">
        <v>252</v>
      </c>
    </row>
    <row r="1153" spans="1:17" x14ac:dyDescent="0.35">
      <c r="A1153" t="s">
        <v>273</v>
      </c>
      <c r="B1153" t="s">
        <v>264</v>
      </c>
      <c r="C1153" t="s">
        <v>256</v>
      </c>
      <c r="D1153">
        <v>2.0539225003577899</v>
      </c>
      <c r="E1153">
        <v>2070</v>
      </c>
      <c r="F1153">
        <v>3203276.73284205</v>
      </c>
      <c r="G1153">
        <v>3282522.1931621698</v>
      </c>
      <c r="H1153">
        <v>59.2584376317973</v>
      </c>
      <c r="I1153">
        <v>-21.875525659603198</v>
      </c>
      <c r="J1153">
        <v>671119.62901767495</v>
      </c>
      <c r="K1153">
        <v>256292.80751313601</v>
      </c>
      <c r="L1153">
        <v>1580181.2185607499</v>
      </c>
      <c r="M1153">
        <v>886289.83298700198</v>
      </c>
      <c r="N1153">
        <v>1.8499318845681201E-5</v>
      </c>
      <c r="O1153">
        <v>-6.6642430339609396E-6</v>
      </c>
      <c r="P1153" t="s">
        <v>257</v>
      </c>
      <c r="Q1153" t="s">
        <v>252</v>
      </c>
    </row>
    <row r="1154" spans="1:17" x14ac:dyDescent="0.35">
      <c r="A1154" t="s">
        <v>273</v>
      </c>
      <c r="B1154" t="s">
        <v>264</v>
      </c>
      <c r="C1154" t="s">
        <v>256</v>
      </c>
      <c r="D1154">
        <v>2.15113208653396</v>
      </c>
      <c r="E1154">
        <v>2075</v>
      </c>
      <c r="F1154">
        <v>3302287.2183862701</v>
      </c>
      <c r="G1154">
        <v>3377248.0053627002</v>
      </c>
      <c r="H1154">
        <v>58.711083856297599</v>
      </c>
      <c r="I1154">
        <v>-24.898612522935402</v>
      </c>
      <c r="J1154">
        <v>559937.54267472401</v>
      </c>
      <c r="K1154">
        <v>203164.390191663</v>
      </c>
      <c r="L1154">
        <v>1635195.54648415</v>
      </c>
      <c r="M1154">
        <v>909541.71492642001</v>
      </c>
      <c r="N1154">
        <v>1.77789150287745E-5</v>
      </c>
      <c r="O1154">
        <v>-7.37245605990414E-6</v>
      </c>
      <c r="P1154" t="s">
        <v>257</v>
      </c>
      <c r="Q1154" t="s">
        <v>252</v>
      </c>
    </row>
    <row r="1155" spans="1:17" x14ac:dyDescent="0.35">
      <c r="A1155" t="s">
        <v>273</v>
      </c>
      <c r="B1155" t="s">
        <v>264</v>
      </c>
      <c r="C1155" t="s">
        <v>256</v>
      </c>
      <c r="D1155">
        <v>2.2802661727774698</v>
      </c>
      <c r="E1155">
        <v>2080</v>
      </c>
      <c r="F1155">
        <v>3393513.1304816902</v>
      </c>
      <c r="G1155">
        <v>3464339.66722681</v>
      </c>
      <c r="H1155">
        <v>56.8671169185737</v>
      </c>
      <c r="I1155">
        <v>-28.9968792264795</v>
      </c>
      <c r="J1155">
        <v>453143.78524869902</v>
      </c>
      <c r="K1155">
        <v>155489.47896381799</v>
      </c>
      <c r="L1155">
        <v>1670853.54177418</v>
      </c>
      <c r="M1155">
        <v>932504.18728357705</v>
      </c>
      <c r="N1155">
        <v>1.6757594484539899E-5</v>
      </c>
      <c r="O1155">
        <v>-8.3701028224208093E-6</v>
      </c>
      <c r="P1155" t="s">
        <v>257</v>
      </c>
      <c r="Q1155" t="s">
        <v>252</v>
      </c>
    </row>
    <row r="1156" spans="1:17" x14ac:dyDescent="0.35">
      <c r="A1156" t="s">
        <v>273</v>
      </c>
      <c r="B1156" t="s">
        <v>264</v>
      </c>
      <c r="C1156" t="s">
        <v>256</v>
      </c>
      <c r="D1156">
        <v>2.4085830961071801</v>
      </c>
      <c r="E1156">
        <v>2085</v>
      </c>
      <c r="F1156">
        <v>3493752.2149787899</v>
      </c>
      <c r="G1156">
        <v>3560997.3392860801</v>
      </c>
      <c r="H1156">
        <v>54.9239325397687</v>
      </c>
      <c r="I1156">
        <v>-33.373286526796399</v>
      </c>
      <c r="J1156">
        <v>348428.16734574502</v>
      </c>
      <c r="K1156">
        <v>120733.18163172</v>
      </c>
      <c r="L1156">
        <v>1721755.0221044901</v>
      </c>
      <c r="M1156">
        <v>966904.41160322796</v>
      </c>
      <c r="N1156">
        <v>1.5720614731718198E-5</v>
      </c>
      <c r="O1156">
        <v>-9.3718931375239898E-6</v>
      </c>
      <c r="P1156" t="s">
        <v>257</v>
      </c>
      <c r="Q1156" t="s">
        <v>252</v>
      </c>
    </row>
    <row r="1157" spans="1:17" x14ac:dyDescent="0.35">
      <c r="A1157" t="s">
        <v>273</v>
      </c>
      <c r="B1157" t="s">
        <v>264</v>
      </c>
      <c r="C1157" t="s">
        <v>256</v>
      </c>
      <c r="D1157">
        <v>2.5200464505927802</v>
      </c>
      <c r="E1157">
        <v>2090</v>
      </c>
      <c r="F1157">
        <v>3578716.55054283</v>
      </c>
      <c r="G1157">
        <v>3646536.3864440802</v>
      </c>
      <c r="H1157">
        <v>53.703238774114297</v>
      </c>
      <c r="I1157">
        <v>-36.689025724735799</v>
      </c>
      <c r="J1157">
        <v>298089.48980174598</v>
      </c>
      <c r="K1157">
        <v>105047.815858434</v>
      </c>
      <c r="L1157">
        <v>1765738.0584114599</v>
      </c>
      <c r="M1157">
        <v>1000958.573587</v>
      </c>
      <c r="N1157">
        <v>1.50062845200658E-5</v>
      </c>
      <c r="O1157">
        <v>-1.0061335425344E-5</v>
      </c>
      <c r="P1157" t="s">
        <v>257</v>
      </c>
      <c r="Q1157" t="s">
        <v>252</v>
      </c>
    </row>
    <row r="1158" spans="1:17" x14ac:dyDescent="0.35">
      <c r="A1158" t="s">
        <v>273</v>
      </c>
      <c r="B1158" t="s">
        <v>265</v>
      </c>
      <c r="C1158" t="s">
        <v>256</v>
      </c>
      <c r="D1158">
        <v>0.42862795654826502</v>
      </c>
      <c r="E1158">
        <v>2010</v>
      </c>
      <c r="F1158">
        <v>2657036.0418748101</v>
      </c>
      <c r="G1158">
        <v>1378780.6573252501</v>
      </c>
      <c r="H1158">
        <v>13.589562934843</v>
      </c>
      <c r="I1158">
        <v>10.474665866120599</v>
      </c>
      <c r="J1158">
        <v>557577.42042476404</v>
      </c>
      <c r="K1158">
        <v>291617.42755828501</v>
      </c>
      <c r="L1158">
        <v>895799.60889992502</v>
      </c>
      <c r="M1158">
        <v>564302.41393222997</v>
      </c>
      <c r="N1158">
        <v>5.1145572437377201E-6</v>
      </c>
      <c r="O1158">
        <v>7.5970501982823598E-6</v>
      </c>
      <c r="P1158" t="s">
        <v>257</v>
      </c>
      <c r="Q1158" t="s">
        <v>252</v>
      </c>
    </row>
    <row r="1159" spans="1:17" x14ac:dyDescent="0.35">
      <c r="A1159" t="s">
        <v>273</v>
      </c>
      <c r="B1159" t="s">
        <v>265</v>
      </c>
      <c r="C1159" t="s">
        <v>256</v>
      </c>
      <c r="D1159">
        <v>0.61285996481710903</v>
      </c>
      <c r="E1159">
        <v>2015</v>
      </c>
      <c r="F1159">
        <v>2829161.6579401102</v>
      </c>
      <c r="G1159">
        <v>1469989.56688868</v>
      </c>
      <c r="H1159">
        <v>21.018097593791399</v>
      </c>
      <c r="I1159">
        <v>16.147972689304201</v>
      </c>
      <c r="J1159">
        <v>594471.91189939599</v>
      </c>
      <c r="K1159">
        <v>311188.63400322798</v>
      </c>
      <c r="L1159">
        <v>955475.216967599</v>
      </c>
      <c r="M1159">
        <v>602826.68822649296</v>
      </c>
      <c r="N1159">
        <v>7.4290903578463301E-6</v>
      </c>
      <c r="O1159">
        <v>1.0985093400004399E-5</v>
      </c>
      <c r="P1159" t="s">
        <v>257</v>
      </c>
      <c r="Q1159" t="s">
        <v>252</v>
      </c>
    </row>
    <row r="1160" spans="1:17" x14ac:dyDescent="0.35">
      <c r="A1160" t="s">
        <v>273</v>
      </c>
      <c r="B1160" t="s">
        <v>265</v>
      </c>
      <c r="C1160" t="s">
        <v>256</v>
      </c>
      <c r="D1160">
        <v>0.76234411994100504</v>
      </c>
      <c r="E1160">
        <v>2020</v>
      </c>
      <c r="F1160">
        <v>2986251.8207037998</v>
      </c>
      <c r="G1160">
        <v>1553360.3598772699</v>
      </c>
      <c r="H1160">
        <v>28.055468535108801</v>
      </c>
      <c r="I1160">
        <v>21.484407964884198</v>
      </c>
      <c r="J1160">
        <v>628823.71654728905</v>
      </c>
      <c r="K1160">
        <v>329287.68391931598</v>
      </c>
      <c r="L1160">
        <v>1010946.5650125</v>
      </c>
      <c r="M1160">
        <v>638673.54978575103</v>
      </c>
      <c r="N1160">
        <v>9.39487699617263E-6</v>
      </c>
      <c r="O1160">
        <v>1.38309232807909E-5</v>
      </c>
      <c r="P1160" t="s">
        <v>257</v>
      </c>
      <c r="Q1160" t="s">
        <v>252</v>
      </c>
    </row>
    <row r="1161" spans="1:17" x14ac:dyDescent="0.35">
      <c r="A1161" t="s">
        <v>273</v>
      </c>
      <c r="B1161" t="s">
        <v>265</v>
      </c>
      <c r="C1161" t="s">
        <v>256</v>
      </c>
      <c r="D1161">
        <v>0.91377128405771901</v>
      </c>
      <c r="E1161">
        <v>2025</v>
      </c>
      <c r="F1161">
        <v>3165620.5928218001</v>
      </c>
      <c r="G1161">
        <v>1648493.7206640099</v>
      </c>
      <c r="H1161">
        <v>36.264429323972003</v>
      </c>
      <c r="I1161">
        <v>27.674176962578699</v>
      </c>
      <c r="J1161">
        <v>668538.20730777597</v>
      </c>
      <c r="K1161">
        <v>350160.36777481798</v>
      </c>
      <c r="L1161">
        <v>1074812.79136839</v>
      </c>
      <c r="M1161">
        <v>679818.20794242597</v>
      </c>
      <c r="N1161">
        <v>1.14557093184835E-5</v>
      </c>
      <c r="O1161">
        <v>1.6787553762371401E-5</v>
      </c>
      <c r="P1161" t="s">
        <v>257</v>
      </c>
      <c r="Q1161" t="s">
        <v>252</v>
      </c>
    </row>
    <row r="1162" spans="1:17" x14ac:dyDescent="0.35">
      <c r="A1162" t="s">
        <v>273</v>
      </c>
      <c r="B1162" t="s">
        <v>265</v>
      </c>
      <c r="C1162" t="s">
        <v>256</v>
      </c>
      <c r="D1162">
        <v>0.96559376426806398</v>
      </c>
      <c r="E1162">
        <v>2030</v>
      </c>
      <c r="F1162">
        <v>3354934.16449926</v>
      </c>
      <c r="G1162">
        <v>1748569.09994168</v>
      </c>
      <c r="H1162">
        <v>41.4039324574847</v>
      </c>
      <c r="I1162">
        <v>31.456716374059798</v>
      </c>
      <c r="J1162">
        <v>711710.98321367498</v>
      </c>
      <c r="K1162">
        <v>372717.71408961201</v>
      </c>
      <c r="L1162">
        <v>1143179.26422313</v>
      </c>
      <c r="M1162">
        <v>723575.68624560803</v>
      </c>
      <c r="N1162">
        <v>1.23412056473736E-5</v>
      </c>
      <c r="O1162">
        <v>1.7989976132546799E-5</v>
      </c>
      <c r="P1162" t="s">
        <v>257</v>
      </c>
      <c r="Q1162" t="s">
        <v>252</v>
      </c>
    </row>
    <row r="1163" spans="1:17" x14ac:dyDescent="0.35">
      <c r="A1163" t="s">
        <v>273</v>
      </c>
      <c r="B1163" t="s">
        <v>265</v>
      </c>
      <c r="C1163" t="s">
        <v>256</v>
      </c>
      <c r="D1163">
        <v>1.08500668135844</v>
      </c>
      <c r="E1163">
        <v>2035</v>
      </c>
      <c r="F1163">
        <v>3515001.3229729901</v>
      </c>
      <c r="G1163">
        <v>1833267.24811195</v>
      </c>
      <c r="H1163">
        <v>42.293020882062798</v>
      </c>
      <c r="I1163">
        <v>32.9384815756611</v>
      </c>
      <c r="J1163">
        <v>732757.776364233</v>
      </c>
      <c r="K1163">
        <v>382648.02652544901</v>
      </c>
      <c r="L1163">
        <v>1205114.4553058399</v>
      </c>
      <c r="M1163">
        <v>763383.70064301998</v>
      </c>
      <c r="N1163">
        <v>1.20321493496029E-5</v>
      </c>
      <c r="O1163">
        <v>1.7967092146321798E-5</v>
      </c>
      <c r="P1163" t="s">
        <v>257</v>
      </c>
      <c r="Q1163" t="s">
        <v>252</v>
      </c>
    </row>
    <row r="1164" spans="1:17" x14ac:dyDescent="0.35">
      <c r="A1164" t="s">
        <v>273</v>
      </c>
      <c r="B1164" t="s">
        <v>265</v>
      </c>
      <c r="C1164" t="s">
        <v>256</v>
      </c>
      <c r="D1164">
        <v>1.2292198413270401</v>
      </c>
      <c r="E1164">
        <v>2040</v>
      </c>
      <c r="F1164">
        <v>3604789.6029346799</v>
      </c>
      <c r="G1164">
        <v>1881440.8775722601</v>
      </c>
      <c r="H1164">
        <v>38.139753025060699</v>
      </c>
      <c r="I1164">
        <v>31.3305886321189</v>
      </c>
      <c r="J1164">
        <v>728095.23952906998</v>
      </c>
      <c r="K1164">
        <v>372615.13358316303</v>
      </c>
      <c r="L1164">
        <v>1241639.5683912199</v>
      </c>
      <c r="M1164">
        <v>784945.08425246505</v>
      </c>
      <c r="N1164">
        <v>1.0580299331203901E-5</v>
      </c>
      <c r="O1164">
        <v>1.6652443882555999E-5</v>
      </c>
      <c r="P1164" t="s">
        <v>257</v>
      </c>
      <c r="Q1164" t="s">
        <v>252</v>
      </c>
    </row>
    <row r="1165" spans="1:17" x14ac:dyDescent="0.35">
      <c r="A1165" t="s">
        <v>273</v>
      </c>
      <c r="B1165" t="s">
        <v>265</v>
      </c>
      <c r="C1165" t="s">
        <v>256</v>
      </c>
      <c r="D1165">
        <v>1.35085724597845</v>
      </c>
      <c r="E1165">
        <v>2045</v>
      </c>
      <c r="F1165">
        <v>3708533.0624470999</v>
      </c>
      <c r="G1165">
        <v>1937070.5371361801</v>
      </c>
      <c r="H1165">
        <v>34.826437895984299</v>
      </c>
      <c r="I1165">
        <v>30.187183861801</v>
      </c>
      <c r="J1165">
        <v>745299.27691073797</v>
      </c>
      <c r="K1165">
        <v>384876.31559883</v>
      </c>
      <c r="L1165">
        <v>1276557.7591075799</v>
      </c>
      <c r="M1165">
        <v>806505.17316220503</v>
      </c>
      <c r="N1165">
        <v>9.3908931940339193E-6</v>
      </c>
      <c r="O1165">
        <v>1.5583936301272099E-5</v>
      </c>
      <c r="P1165" t="s">
        <v>257</v>
      </c>
      <c r="Q1165" t="s">
        <v>252</v>
      </c>
    </row>
    <row r="1166" spans="1:17" x14ac:dyDescent="0.35">
      <c r="A1166" t="s">
        <v>273</v>
      </c>
      <c r="B1166" t="s">
        <v>265</v>
      </c>
      <c r="C1166" t="s">
        <v>256</v>
      </c>
      <c r="D1166">
        <v>1.53164784556419</v>
      </c>
      <c r="E1166">
        <v>2050</v>
      </c>
      <c r="F1166">
        <v>3814481.0373257902</v>
      </c>
      <c r="G1166">
        <v>1993921.71292569</v>
      </c>
      <c r="H1166">
        <v>28.878748208764701</v>
      </c>
      <c r="I1166">
        <v>27.790711468087199</v>
      </c>
      <c r="J1166">
        <v>796783.79153995297</v>
      </c>
      <c r="K1166">
        <v>445463.479957056</v>
      </c>
      <c r="L1166">
        <v>1314142.4181151099</v>
      </c>
      <c r="M1166">
        <v>833455.43878852599</v>
      </c>
      <c r="N1166">
        <v>7.5708197068429101E-6</v>
      </c>
      <c r="O1166">
        <v>1.3937714448833499E-5</v>
      </c>
      <c r="P1166" t="s">
        <v>257</v>
      </c>
      <c r="Q1166" t="s">
        <v>252</v>
      </c>
    </row>
    <row r="1167" spans="1:17" x14ac:dyDescent="0.35">
      <c r="A1167" t="s">
        <v>273</v>
      </c>
      <c r="B1167" t="s">
        <v>265</v>
      </c>
      <c r="C1167" t="s">
        <v>256</v>
      </c>
      <c r="D1167">
        <v>1.64170092024739</v>
      </c>
      <c r="E1167">
        <v>2055</v>
      </c>
      <c r="F1167">
        <v>3921614.0395046999</v>
      </c>
      <c r="G1167">
        <v>2051338.5984628201</v>
      </c>
      <c r="H1167">
        <v>26.4348006350011</v>
      </c>
      <c r="I1167">
        <v>27.114019342717501</v>
      </c>
      <c r="J1167">
        <v>783959.25728696096</v>
      </c>
      <c r="K1167">
        <v>444572.85788152198</v>
      </c>
      <c r="L1167">
        <v>1350925.8643920701</v>
      </c>
      <c r="M1167">
        <v>861609.38017623103</v>
      </c>
      <c r="N1167">
        <v>6.7407961030096196E-6</v>
      </c>
      <c r="O1167">
        <v>1.32177200599821E-5</v>
      </c>
      <c r="P1167" t="s">
        <v>257</v>
      </c>
      <c r="Q1167" t="s">
        <v>252</v>
      </c>
    </row>
    <row r="1168" spans="1:17" x14ac:dyDescent="0.35">
      <c r="A1168" t="s">
        <v>273</v>
      </c>
      <c r="B1168" t="s">
        <v>265</v>
      </c>
      <c r="C1168" t="s">
        <v>256</v>
      </c>
      <c r="D1168">
        <v>1.79717289473674</v>
      </c>
      <c r="E1168">
        <v>2060</v>
      </c>
      <c r="F1168">
        <v>4040228.1733538499</v>
      </c>
      <c r="G1168">
        <v>2114649.1151237702</v>
      </c>
      <c r="H1168">
        <v>22.0839730598431</v>
      </c>
      <c r="I1168">
        <v>25.569911552711002</v>
      </c>
      <c r="J1168">
        <v>711686.32743604004</v>
      </c>
      <c r="K1168">
        <v>428937.49131085502</v>
      </c>
      <c r="L1168">
        <v>1412479.7258880101</v>
      </c>
      <c r="M1168">
        <v>893901.24375378899</v>
      </c>
      <c r="N1168">
        <v>5.4660212523370601E-6</v>
      </c>
      <c r="O1168">
        <v>1.20917987621858E-5</v>
      </c>
      <c r="P1168" t="s">
        <v>257</v>
      </c>
      <c r="Q1168" t="s">
        <v>252</v>
      </c>
    </row>
    <row r="1169" spans="1:17" x14ac:dyDescent="0.35">
      <c r="A1169" t="s">
        <v>273</v>
      </c>
      <c r="B1169" t="s">
        <v>265</v>
      </c>
      <c r="C1169" t="s">
        <v>256</v>
      </c>
      <c r="D1169">
        <v>1.90209664848524</v>
      </c>
      <c r="E1169">
        <v>2065</v>
      </c>
      <c r="F1169">
        <v>4140813.4282295601</v>
      </c>
      <c r="G1169">
        <v>2168424.2990397699</v>
      </c>
      <c r="H1169">
        <v>19.2715263294008</v>
      </c>
      <c r="I1169">
        <v>24.680386341376899</v>
      </c>
      <c r="J1169">
        <v>652235.14761563495</v>
      </c>
      <c r="K1169">
        <v>420975.575721542</v>
      </c>
      <c r="L1169">
        <v>1471930.10497756</v>
      </c>
      <c r="M1169">
        <v>921738.34280801599</v>
      </c>
      <c r="N1169">
        <v>4.6540436229314803E-6</v>
      </c>
      <c r="O1169">
        <v>1.13817145252919E-5</v>
      </c>
      <c r="P1169" t="s">
        <v>257</v>
      </c>
      <c r="Q1169" t="s">
        <v>252</v>
      </c>
    </row>
    <row r="1170" spans="1:17" x14ac:dyDescent="0.35">
      <c r="A1170" t="s">
        <v>273</v>
      </c>
      <c r="B1170" t="s">
        <v>265</v>
      </c>
      <c r="C1170" t="s">
        <v>256</v>
      </c>
      <c r="D1170">
        <v>2.0539225003577899</v>
      </c>
      <c r="E1170">
        <v>2070</v>
      </c>
      <c r="F1170">
        <v>4256020.7572406596</v>
      </c>
      <c r="G1170">
        <v>2229778.1687635598</v>
      </c>
      <c r="H1170">
        <v>14.4640810710273</v>
      </c>
      <c r="I1170">
        <v>22.9188309011668</v>
      </c>
      <c r="J1170">
        <v>541497.65729685698</v>
      </c>
      <c r="K1170">
        <v>385914.77923395298</v>
      </c>
      <c r="L1170">
        <v>1516469.34876641</v>
      </c>
      <c r="M1170">
        <v>950001.70278133603</v>
      </c>
      <c r="N1170">
        <v>3.3984987141850601E-6</v>
      </c>
      <c r="O1170">
        <v>1.0278525111704499E-5</v>
      </c>
      <c r="P1170" t="s">
        <v>257</v>
      </c>
      <c r="Q1170" t="s">
        <v>252</v>
      </c>
    </row>
    <row r="1171" spans="1:17" x14ac:dyDescent="0.35">
      <c r="A1171" t="s">
        <v>273</v>
      </c>
      <c r="B1171" t="s">
        <v>265</v>
      </c>
      <c r="C1171" t="s">
        <v>256</v>
      </c>
      <c r="D1171">
        <v>2.15113208653396</v>
      </c>
      <c r="E1171">
        <v>2075</v>
      </c>
      <c r="F1171">
        <v>4382552.6975929299</v>
      </c>
      <c r="G1171">
        <v>2296982.5261560301</v>
      </c>
      <c r="H1171">
        <v>11.652966189523401</v>
      </c>
      <c r="I1171">
        <v>22.1595051438387</v>
      </c>
      <c r="J1171">
        <v>435721.93985890597</v>
      </c>
      <c r="K1171">
        <v>327379.99300747999</v>
      </c>
      <c r="L1171">
        <v>1561976.2591816699</v>
      </c>
      <c r="M1171">
        <v>982761.00222889602</v>
      </c>
      <c r="N1171">
        <v>2.6589449103313001E-6</v>
      </c>
      <c r="O1171">
        <v>9.6472240826848495E-6</v>
      </c>
      <c r="P1171" t="s">
        <v>257</v>
      </c>
      <c r="Q1171" t="s">
        <v>252</v>
      </c>
    </row>
    <row r="1172" spans="1:17" x14ac:dyDescent="0.35">
      <c r="A1172" t="s">
        <v>273</v>
      </c>
      <c r="B1172" t="s">
        <v>265</v>
      </c>
      <c r="C1172" t="s">
        <v>256</v>
      </c>
      <c r="D1172">
        <v>2.2802661727774698</v>
      </c>
      <c r="E1172">
        <v>2080</v>
      </c>
      <c r="F1172">
        <v>4499051.9703039601</v>
      </c>
      <c r="G1172">
        <v>2358800.82740454</v>
      </c>
      <c r="H1172">
        <v>7.2532401652682701</v>
      </c>
      <c r="I1172">
        <v>20.616997526825902</v>
      </c>
      <c r="J1172">
        <v>335374.45334111602</v>
      </c>
      <c r="K1172">
        <v>273258.8108714</v>
      </c>
      <c r="L1172">
        <v>1598433.8603526</v>
      </c>
      <c r="M1172">
        <v>1004923.86870516</v>
      </c>
      <c r="N1172">
        <v>1.6121707891225401E-6</v>
      </c>
      <c r="O1172">
        <v>8.7404571370747992E-6</v>
      </c>
      <c r="P1172" t="s">
        <v>257</v>
      </c>
      <c r="Q1172" t="s">
        <v>252</v>
      </c>
    </row>
    <row r="1173" spans="1:17" x14ac:dyDescent="0.35">
      <c r="A1173" t="s">
        <v>273</v>
      </c>
      <c r="B1173" t="s">
        <v>265</v>
      </c>
      <c r="C1173" t="s">
        <v>256</v>
      </c>
      <c r="D1173">
        <v>2.4085830961071801</v>
      </c>
      <c r="E1173">
        <v>2085</v>
      </c>
      <c r="F1173">
        <v>4627833.4567877799</v>
      </c>
      <c r="G1173">
        <v>2426916.0974770901</v>
      </c>
      <c r="H1173">
        <v>2.57268480694714</v>
      </c>
      <c r="I1173">
        <v>18.977961206025199</v>
      </c>
      <c r="J1173">
        <v>253356.48885979701</v>
      </c>
      <c r="K1173">
        <v>215804.86011766799</v>
      </c>
      <c r="L1173">
        <v>1651135.9042014801</v>
      </c>
      <c r="M1173">
        <v>1037523.52950624</v>
      </c>
      <c r="N1173">
        <v>5.5591559872875399E-7</v>
      </c>
      <c r="O1173">
        <v>7.8197846335741703E-6</v>
      </c>
      <c r="P1173" t="s">
        <v>257</v>
      </c>
      <c r="Q1173" t="s">
        <v>252</v>
      </c>
    </row>
    <row r="1174" spans="1:17" x14ac:dyDescent="0.35">
      <c r="A1174" t="s">
        <v>273</v>
      </c>
      <c r="B1174" t="s">
        <v>265</v>
      </c>
      <c r="C1174" t="s">
        <v>256</v>
      </c>
      <c r="D1174">
        <v>2.5200464505927802</v>
      </c>
      <c r="E1174">
        <v>2090</v>
      </c>
      <c r="F1174">
        <v>4739615.7842172403</v>
      </c>
      <c r="G1174">
        <v>2485637.1527696801</v>
      </c>
      <c r="H1174">
        <v>-0.87538272092178904</v>
      </c>
      <c r="I1174">
        <v>17.8895957703002</v>
      </c>
      <c r="J1174">
        <v>213807.395268091</v>
      </c>
      <c r="K1174">
        <v>189329.91039208899</v>
      </c>
      <c r="L1174">
        <v>1700069.82348255</v>
      </c>
      <c r="M1174">
        <v>1066626.8085159201</v>
      </c>
      <c r="N1174">
        <v>-1.84694869959034E-7</v>
      </c>
      <c r="O1174">
        <v>7.19718714791752E-6</v>
      </c>
      <c r="P1174" t="s">
        <v>257</v>
      </c>
      <c r="Q1174" t="s">
        <v>252</v>
      </c>
    </row>
    <row r="1175" spans="1:17" x14ac:dyDescent="0.35">
      <c r="A1175" t="s">
        <v>273</v>
      </c>
      <c r="B1175" t="s">
        <v>266</v>
      </c>
      <c r="C1175" t="s">
        <v>256</v>
      </c>
      <c r="D1175">
        <v>0.42862795654826502</v>
      </c>
      <c r="E1175">
        <v>2010</v>
      </c>
      <c r="F1175">
        <v>2105524.9013139801</v>
      </c>
      <c r="G1175">
        <v>1930291.7978860801</v>
      </c>
      <c r="H1175">
        <v>2.3201950734333199</v>
      </c>
      <c r="I1175">
        <v>21.744033727530301</v>
      </c>
      <c r="J1175">
        <v>348084.529773043</v>
      </c>
      <c r="K1175">
        <v>501110.31821000698</v>
      </c>
      <c r="L1175">
        <v>587078.43729865202</v>
      </c>
      <c r="M1175">
        <v>873023.58553350403</v>
      </c>
      <c r="N1175">
        <v>1.1019556558012601E-6</v>
      </c>
      <c r="O1175">
        <v>1.1264635611746899E-5</v>
      </c>
      <c r="P1175" t="s">
        <v>257</v>
      </c>
      <c r="Q1175" t="s">
        <v>252</v>
      </c>
    </row>
    <row r="1176" spans="1:17" x14ac:dyDescent="0.35">
      <c r="A1176" t="s">
        <v>273</v>
      </c>
      <c r="B1176" t="s">
        <v>266</v>
      </c>
      <c r="C1176" t="s">
        <v>256</v>
      </c>
      <c r="D1176">
        <v>0.61285996481710903</v>
      </c>
      <c r="E1176">
        <v>2015</v>
      </c>
      <c r="F1176">
        <v>2233266.3514165301</v>
      </c>
      <c r="G1176">
        <v>2065884.8734122501</v>
      </c>
      <c r="H1176">
        <v>3.73878389371639</v>
      </c>
      <c r="I1176">
        <v>33.427286389379198</v>
      </c>
      <c r="J1176">
        <v>369757.59598100802</v>
      </c>
      <c r="K1176">
        <v>535902.94992161705</v>
      </c>
      <c r="L1176">
        <v>622104.32956116297</v>
      </c>
      <c r="M1176">
        <v>936197.57563293003</v>
      </c>
      <c r="N1176">
        <v>1.67413255089118E-6</v>
      </c>
      <c r="O1176">
        <v>1.6180614331217201E-5</v>
      </c>
      <c r="P1176" t="s">
        <v>257</v>
      </c>
      <c r="Q1176" t="s">
        <v>252</v>
      </c>
    </row>
    <row r="1177" spans="1:17" x14ac:dyDescent="0.35">
      <c r="A1177" t="s">
        <v>273</v>
      </c>
      <c r="B1177" t="s">
        <v>266</v>
      </c>
      <c r="C1177" t="s">
        <v>256</v>
      </c>
      <c r="D1177">
        <v>0.76234411994100504</v>
      </c>
      <c r="E1177">
        <v>2020</v>
      </c>
      <c r="F1177">
        <v>2349075.7385743</v>
      </c>
      <c r="G1177">
        <v>2190536.4420067701</v>
      </c>
      <c r="H1177">
        <v>5.1921464995845596</v>
      </c>
      <c r="I1177">
        <v>44.347730000408397</v>
      </c>
      <c r="J1177">
        <v>390036.00948905299</v>
      </c>
      <c r="K1177">
        <v>568075.39097755298</v>
      </c>
      <c r="L1177">
        <v>654289.83287731197</v>
      </c>
      <c r="M1177">
        <v>995330.28192094294</v>
      </c>
      <c r="N1177">
        <v>2.2102933567973302E-6</v>
      </c>
      <c r="O1177">
        <v>2.0245145960585402E-5</v>
      </c>
      <c r="P1177" t="s">
        <v>257</v>
      </c>
      <c r="Q1177" t="s">
        <v>252</v>
      </c>
    </row>
    <row r="1178" spans="1:17" x14ac:dyDescent="0.35">
      <c r="A1178" t="s">
        <v>273</v>
      </c>
      <c r="B1178" t="s">
        <v>266</v>
      </c>
      <c r="C1178" t="s">
        <v>256</v>
      </c>
      <c r="D1178">
        <v>0.91377128405771901</v>
      </c>
      <c r="E1178">
        <v>2025</v>
      </c>
      <c r="F1178">
        <v>2482988.5884513701</v>
      </c>
      <c r="G1178">
        <v>2331125.7250344399</v>
      </c>
      <c r="H1178">
        <v>6.9735725835870799</v>
      </c>
      <c r="I1178">
        <v>56.965033702963702</v>
      </c>
      <c r="J1178">
        <v>413694.512728673</v>
      </c>
      <c r="K1178">
        <v>605004.06235392101</v>
      </c>
      <c r="L1178">
        <v>692085.16720926599</v>
      </c>
      <c r="M1178">
        <v>1062545.83210155</v>
      </c>
      <c r="N1178">
        <v>2.8085399248397199E-6</v>
      </c>
      <c r="O1178">
        <v>2.4436705876137199E-5</v>
      </c>
      <c r="P1178" t="s">
        <v>257</v>
      </c>
      <c r="Q1178" t="s">
        <v>252</v>
      </c>
    </row>
    <row r="1179" spans="1:17" x14ac:dyDescent="0.35">
      <c r="A1179" t="s">
        <v>273</v>
      </c>
      <c r="B1179" t="s">
        <v>266</v>
      </c>
      <c r="C1179" t="s">
        <v>256</v>
      </c>
      <c r="D1179">
        <v>0.96559376426806398</v>
      </c>
      <c r="E1179">
        <v>2030</v>
      </c>
      <c r="F1179">
        <v>2624152.93479174</v>
      </c>
      <c r="G1179">
        <v>2479350.3296492002</v>
      </c>
      <c r="H1179">
        <v>8.2879512198902194</v>
      </c>
      <c r="I1179">
        <v>64.572697611654306</v>
      </c>
      <c r="J1179">
        <v>439392.16490187799</v>
      </c>
      <c r="K1179">
        <v>645036.532401409</v>
      </c>
      <c r="L1179">
        <v>732614.96845397505</v>
      </c>
      <c r="M1179">
        <v>1134139.9820147599</v>
      </c>
      <c r="N1179">
        <v>3.1583339179688401E-6</v>
      </c>
      <c r="O1179">
        <v>2.6044200708332499E-5</v>
      </c>
      <c r="P1179" t="s">
        <v>257</v>
      </c>
      <c r="Q1179" t="s">
        <v>252</v>
      </c>
    </row>
    <row r="1180" spans="1:17" x14ac:dyDescent="0.35">
      <c r="A1180" t="s">
        <v>273</v>
      </c>
      <c r="B1180" t="s">
        <v>266</v>
      </c>
      <c r="C1180" t="s">
        <v>256</v>
      </c>
      <c r="D1180">
        <v>1.08500668135844</v>
      </c>
      <c r="E1180">
        <v>2035</v>
      </c>
      <c r="F1180">
        <v>2741713.0242155101</v>
      </c>
      <c r="G1180">
        <v>2606555.5468694302</v>
      </c>
      <c r="H1180">
        <v>6.6345614257974503</v>
      </c>
      <c r="I1180">
        <v>68.596941031926505</v>
      </c>
      <c r="J1180">
        <v>452465.05326086801</v>
      </c>
      <c r="K1180">
        <v>662940.74962881405</v>
      </c>
      <c r="L1180">
        <v>762148.54944509396</v>
      </c>
      <c r="M1180">
        <v>1206349.60650376</v>
      </c>
      <c r="N1180">
        <v>2.4198599077289699E-6</v>
      </c>
      <c r="O1180">
        <v>2.6317083905736799E-5</v>
      </c>
      <c r="P1180" t="s">
        <v>257</v>
      </c>
      <c r="Q1180" t="s">
        <v>252</v>
      </c>
    </row>
    <row r="1181" spans="1:17" x14ac:dyDescent="0.35">
      <c r="A1181" t="s">
        <v>273</v>
      </c>
      <c r="B1181" t="s">
        <v>266</v>
      </c>
      <c r="C1181" t="s">
        <v>256</v>
      </c>
      <c r="D1181">
        <v>1.2292198413270401</v>
      </c>
      <c r="E1181">
        <v>2040</v>
      </c>
      <c r="F1181">
        <v>2804770.2463831701</v>
      </c>
      <c r="G1181">
        <v>2681460.2341237799</v>
      </c>
      <c r="H1181">
        <v>2.35142470208342</v>
      </c>
      <c r="I1181">
        <v>67.118916955096196</v>
      </c>
      <c r="J1181">
        <v>448950.06882218301</v>
      </c>
      <c r="K1181">
        <v>651760.30429004994</v>
      </c>
      <c r="L1181">
        <v>774735.62324586196</v>
      </c>
      <c r="M1181">
        <v>1251849.0293978299</v>
      </c>
      <c r="N1181">
        <v>8.3836624590397298E-7</v>
      </c>
      <c r="O1181">
        <v>2.50307336655428E-5</v>
      </c>
      <c r="P1181" t="s">
        <v>257</v>
      </c>
      <c r="Q1181" t="s">
        <v>252</v>
      </c>
    </row>
    <row r="1182" spans="1:17" x14ac:dyDescent="0.35">
      <c r="A1182" t="s">
        <v>273</v>
      </c>
      <c r="B1182" t="s">
        <v>266</v>
      </c>
      <c r="C1182" t="s">
        <v>256</v>
      </c>
      <c r="D1182">
        <v>1.35085724597845</v>
      </c>
      <c r="E1182">
        <v>2045</v>
      </c>
      <c r="F1182">
        <v>2879341.1674020202</v>
      </c>
      <c r="G1182">
        <v>2766262.4321812601</v>
      </c>
      <c r="H1182">
        <v>-1.31868903497837</v>
      </c>
      <c r="I1182">
        <v>66.332310792763707</v>
      </c>
      <c r="J1182">
        <v>453997.07236643601</v>
      </c>
      <c r="K1182">
        <v>676178.52014313301</v>
      </c>
      <c r="L1182">
        <v>780946.90766144998</v>
      </c>
      <c r="M1182">
        <v>1302116.0246083301</v>
      </c>
      <c r="N1182">
        <v>-4.5798290591878699E-7</v>
      </c>
      <c r="O1182">
        <v>2.3979037571088E-5</v>
      </c>
      <c r="P1182" t="s">
        <v>257</v>
      </c>
      <c r="Q1182" t="s">
        <v>252</v>
      </c>
    </row>
    <row r="1183" spans="1:17" x14ac:dyDescent="0.35">
      <c r="A1183" t="s">
        <v>273</v>
      </c>
      <c r="B1183" t="s">
        <v>266</v>
      </c>
      <c r="C1183" t="s">
        <v>256</v>
      </c>
      <c r="D1183">
        <v>1.53164784556419</v>
      </c>
      <c r="E1183">
        <v>2050</v>
      </c>
      <c r="F1183">
        <v>2956345.5056153098</v>
      </c>
      <c r="G1183">
        <v>2852057.2446361701</v>
      </c>
      <c r="H1183">
        <v>-7.0823979148661396</v>
      </c>
      <c r="I1183">
        <v>63.751857591718</v>
      </c>
      <c r="J1183">
        <v>454667.28591029701</v>
      </c>
      <c r="K1183">
        <v>787579.98558671202</v>
      </c>
      <c r="L1183">
        <v>786690.40050227696</v>
      </c>
      <c r="M1183">
        <v>1360907.45640136</v>
      </c>
      <c r="N1183">
        <v>-2.3956597432247898E-6</v>
      </c>
      <c r="O1183">
        <v>2.235293758974E-5</v>
      </c>
      <c r="P1183" t="s">
        <v>257</v>
      </c>
      <c r="Q1183" t="s">
        <v>252</v>
      </c>
    </row>
    <row r="1184" spans="1:17" x14ac:dyDescent="0.35">
      <c r="A1184" t="s">
        <v>273</v>
      </c>
      <c r="B1184" t="s">
        <v>266</v>
      </c>
      <c r="C1184" t="s">
        <v>256</v>
      </c>
      <c r="D1184">
        <v>1.64170092024739</v>
      </c>
      <c r="E1184">
        <v>2055</v>
      </c>
      <c r="F1184">
        <v>3034851.3160549402</v>
      </c>
      <c r="G1184">
        <v>2938101.3219125699</v>
      </c>
      <c r="H1184">
        <v>-9.9011165132804901</v>
      </c>
      <c r="I1184">
        <v>63.449936490999001</v>
      </c>
      <c r="J1184">
        <v>438387.000898481</v>
      </c>
      <c r="K1184">
        <v>790145.114270002</v>
      </c>
      <c r="L1184">
        <v>800029.78338538995</v>
      </c>
      <c r="M1184">
        <v>1412505.46118292</v>
      </c>
      <c r="N1184">
        <v>-3.26247169372078E-6</v>
      </c>
      <c r="O1184">
        <v>2.1595557654116599E-5</v>
      </c>
      <c r="P1184" t="s">
        <v>257</v>
      </c>
      <c r="Q1184" t="s">
        <v>252</v>
      </c>
    </row>
    <row r="1185" spans="1:17" x14ac:dyDescent="0.35">
      <c r="A1185" t="s">
        <v>273</v>
      </c>
      <c r="B1185" t="s">
        <v>266</v>
      </c>
      <c r="C1185" t="s">
        <v>256</v>
      </c>
      <c r="D1185">
        <v>1.79717289473674</v>
      </c>
      <c r="E1185">
        <v>2060</v>
      </c>
      <c r="F1185">
        <v>3122608.3995860801</v>
      </c>
      <c r="G1185">
        <v>3032268.8888915498</v>
      </c>
      <c r="H1185">
        <v>-14.2804981758882</v>
      </c>
      <c r="I1185">
        <v>61.9343827884422</v>
      </c>
      <c r="J1185">
        <v>381132.049101907</v>
      </c>
      <c r="K1185">
        <v>759491.76964498695</v>
      </c>
      <c r="L1185">
        <v>824245.64422677795</v>
      </c>
      <c r="M1185">
        <v>1482135.3254150201</v>
      </c>
      <c r="N1185">
        <v>-4.5732593871780896E-6</v>
      </c>
      <c r="O1185">
        <v>2.04250958796344E-5</v>
      </c>
      <c r="P1185" t="s">
        <v>257</v>
      </c>
      <c r="Q1185" t="s">
        <v>252</v>
      </c>
    </row>
    <row r="1186" spans="1:17" x14ac:dyDescent="0.35">
      <c r="A1186" t="s">
        <v>273</v>
      </c>
      <c r="B1186" t="s">
        <v>266</v>
      </c>
      <c r="C1186" t="s">
        <v>256</v>
      </c>
      <c r="D1186">
        <v>1.90209664848524</v>
      </c>
      <c r="E1186">
        <v>2065</v>
      </c>
      <c r="F1186">
        <v>3196751.0745195802</v>
      </c>
      <c r="G1186">
        <v>3112486.6527497498</v>
      </c>
      <c r="H1186">
        <v>-17.295666404591501</v>
      </c>
      <c r="I1186">
        <v>61.247579075369202</v>
      </c>
      <c r="J1186">
        <v>333415.17378046201</v>
      </c>
      <c r="K1186">
        <v>739795.54955671495</v>
      </c>
      <c r="L1186">
        <v>862921.85030564503</v>
      </c>
      <c r="M1186">
        <v>1530746.5974799299</v>
      </c>
      <c r="N1186">
        <v>-5.4103888608814502E-6</v>
      </c>
      <c r="O1186">
        <v>1.9678021437058898E-5</v>
      </c>
      <c r="P1186" t="s">
        <v>257</v>
      </c>
      <c r="Q1186" t="s">
        <v>252</v>
      </c>
    </row>
    <row r="1187" spans="1:17" x14ac:dyDescent="0.35">
      <c r="A1187" t="s">
        <v>273</v>
      </c>
      <c r="B1187" t="s">
        <v>266</v>
      </c>
      <c r="C1187" t="s">
        <v>256</v>
      </c>
      <c r="D1187">
        <v>2.0539225003577899</v>
      </c>
      <c r="E1187">
        <v>2070</v>
      </c>
      <c r="F1187">
        <v>3282522.1931621698</v>
      </c>
      <c r="G1187">
        <v>3203276.73284205</v>
      </c>
      <c r="H1187">
        <v>-21.875525659603198</v>
      </c>
      <c r="I1187">
        <v>59.2584376317973</v>
      </c>
      <c r="J1187">
        <v>256292.80751313601</v>
      </c>
      <c r="K1187">
        <v>671119.62901767495</v>
      </c>
      <c r="L1187">
        <v>886289.83298700198</v>
      </c>
      <c r="M1187">
        <v>1580181.2185607499</v>
      </c>
      <c r="N1187">
        <v>-6.6642430339609396E-6</v>
      </c>
      <c r="O1187">
        <v>1.8499318845681201E-5</v>
      </c>
      <c r="P1187" t="s">
        <v>257</v>
      </c>
      <c r="Q1187" t="s">
        <v>252</v>
      </c>
    </row>
    <row r="1188" spans="1:17" x14ac:dyDescent="0.35">
      <c r="A1188" t="s">
        <v>273</v>
      </c>
      <c r="B1188" t="s">
        <v>266</v>
      </c>
      <c r="C1188" t="s">
        <v>256</v>
      </c>
      <c r="D1188">
        <v>2.15113208653396</v>
      </c>
      <c r="E1188">
        <v>2075</v>
      </c>
      <c r="F1188">
        <v>3377248.0053627002</v>
      </c>
      <c r="G1188">
        <v>3302287.2183862701</v>
      </c>
      <c r="H1188">
        <v>-24.898612522935402</v>
      </c>
      <c r="I1188">
        <v>58.711083856297599</v>
      </c>
      <c r="J1188">
        <v>203164.390191663</v>
      </c>
      <c r="K1188">
        <v>559937.54267472401</v>
      </c>
      <c r="L1188">
        <v>909541.71492642001</v>
      </c>
      <c r="M1188">
        <v>1635195.54648415</v>
      </c>
      <c r="N1188">
        <v>-7.37245605990414E-6</v>
      </c>
      <c r="O1188">
        <v>1.77789150287745E-5</v>
      </c>
      <c r="P1188" t="s">
        <v>257</v>
      </c>
      <c r="Q1188" t="s">
        <v>252</v>
      </c>
    </row>
    <row r="1189" spans="1:17" x14ac:dyDescent="0.35">
      <c r="A1189" t="s">
        <v>273</v>
      </c>
      <c r="B1189" t="s">
        <v>266</v>
      </c>
      <c r="C1189" t="s">
        <v>256</v>
      </c>
      <c r="D1189">
        <v>2.2802661727774698</v>
      </c>
      <c r="E1189">
        <v>2080</v>
      </c>
      <c r="F1189">
        <v>3464339.66722681</v>
      </c>
      <c r="G1189">
        <v>3393513.1304816902</v>
      </c>
      <c r="H1189">
        <v>-28.9968792264795</v>
      </c>
      <c r="I1189">
        <v>56.8671169185737</v>
      </c>
      <c r="J1189">
        <v>155489.47896381799</v>
      </c>
      <c r="K1189">
        <v>453143.78524869902</v>
      </c>
      <c r="L1189">
        <v>932504.18728357705</v>
      </c>
      <c r="M1189">
        <v>1670853.54177418</v>
      </c>
      <c r="N1189">
        <v>-8.3701028224208093E-6</v>
      </c>
      <c r="O1189">
        <v>1.6757594484539899E-5</v>
      </c>
      <c r="P1189" t="s">
        <v>257</v>
      </c>
      <c r="Q1189" t="s">
        <v>252</v>
      </c>
    </row>
    <row r="1190" spans="1:17" x14ac:dyDescent="0.35">
      <c r="A1190" t="s">
        <v>273</v>
      </c>
      <c r="B1190" t="s">
        <v>266</v>
      </c>
      <c r="C1190" t="s">
        <v>256</v>
      </c>
      <c r="D1190">
        <v>2.4085830961071801</v>
      </c>
      <c r="E1190">
        <v>2085</v>
      </c>
      <c r="F1190">
        <v>3560997.3392860801</v>
      </c>
      <c r="G1190">
        <v>3493752.2149787899</v>
      </c>
      <c r="H1190">
        <v>-33.373286526796399</v>
      </c>
      <c r="I1190">
        <v>54.9239325397687</v>
      </c>
      <c r="J1190">
        <v>120733.18163172</v>
      </c>
      <c r="K1190">
        <v>348428.16734574502</v>
      </c>
      <c r="L1190">
        <v>966904.41160322796</v>
      </c>
      <c r="M1190">
        <v>1721755.0221044901</v>
      </c>
      <c r="N1190">
        <v>-9.3718931375239898E-6</v>
      </c>
      <c r="O1190">
        <v>1.5720614731718198E-5</v>
      </c>
      <c r="P1190" t="s">
        <v>257</v>
      </c>
      <c r="Q1190" t="s">
        <v>252</v>
      </c>
    </row>
    <row r="1191" spans="1:17" x14ac:dyDescent="0.35">
      <c r="A1191" t="s">
        <v>273</v>
      </c>
      <c r="B1191" t="s">
        <v>266</v>
      </c>
      <c r="C1191" t="s">
        <v>256</v>
      </c>
      <c r="D1191">
        <v>2.5200464505927802</v>
      </c>
      <c r="E1191">
        <v>2090</v>
      </c>
      <c r="F1191">
        <v>3646536.3864440802</v>
      </c>
      <c r="G1191">
        <v>3578716.55054283</v>
      </c>
      <c r="H1191">
        <v>-36.689025724735799</v>
      </c>
      <c r="I1191">
        <v>53.703238774114297</v>
      </c>
      <c r="J1191">
        <v>105047.815858434</v>
      </c>
      <c r="K1191">
        <v>298089.48980174598</v>
      </c>
      <c r="L1191">
        <v>1000958.573587</v>
      </c>
      <c r="M1191">
        <v>1765738.0584114599</v>
      </c>
      <c r="N1191">
        <v>-1.0061335425344E-5</v>
      </c>
      <c r="O1191">
        <v>1.50062845200658E-5</v>
      </c>
      <c r="P1191" t="s">
        <v>257</v>
      </c>
      <c r="Q1191" t="s">
        <v>252</v>
      </c>
    </row>
    <row r="1192" spans="1:17" x14ac:dyDescent="0.35">
      <c r="A1192" t="s">
        <v>273</v>
      </c>
      <c r="B1192" t="s">
        <v>267</v>
      </c>
      <c r="C1192" t="s">
        <v>256</v>
      </c>
      <c r="D1192">
        <v>0.42862795654826502</v>
      </c>
      <c r="E1192">
        <v>2010</v>
      </c>
      <c r="F1192">
        <v>3428769.64527283</v>
      </c>
      <c r="G1192">
        <v>607047.05392722797</v>
      </c>
      <c r="H1192">
        <v>17.904492134255602</v>
      </c>
      <c r="I1192">
        <v>6.1597366667080697</v>
      </c>
      <c r="J1192">
        <v>705871.12581690995</v>
      </c>
      <c r="K1192">
        <v>143323.72216614001</v>
      </c>
      <c r="L1192">
        <v>1182332.2655404501</v>
      </c>
      <c r="M1192">
        <v>277769.757291705</v>
      </c>
      <c r="N1192">
        <v>5.2218416477584398E-6</v>
      </c>
      <c r="O1192">
        <v>1.0147049766337399E-5</v>
      </c>
      <c r="P1192" t="s">
        <v>257</v>
      </c>
      <c r="Q1192" t="s">
        <v>252</v>
      </c>
    </row>
    <row r="1193" spans="1:17" x14ac:dyDescent="0.35">
      <c r="A1193" t="s">
        <v>273</v>
      </c>
      <c r="B1193" t="s">
        <v>267</v>
      </c>
      <c r="C1193" t="s">
        <v>256</v>
      </c>
      <c r="D1193">
        <v>0.61285996481710903</v>
      </c>
      <c r="E1193">
        <v>2015</v>
      </c>
      <c r="F1193">
        <v>3649973.1049824902</v>
      </c>
      <c r="G1193">
        <v>649178.11984629405</v>
      </c>
      <c r="H1193">
        <v>27.688252570538499</v>
      </c>
      <c r="I1193">
        <v>9.4778177125570906</v>
      </c>
      <c r="J1193">
        <v>752486.96868544305</v>
      </c>
      <c r="K1193">
        <v>153173.577217182</v>
      </c>
      <c r="L1193">
        <v>1260730.6726125099</v>
      </c>
      <c r="M1193">
        <v>297571.23258157802</v>
      </c>
      <c r="N1193">
        <v>7.58587851859563E-6</v>
      </c>
      <c r="O1193">
        <v>1.45997183558823E-5</v>
      </c>
      <c r="P1193" t="s">
        <v>257</v>
      </c>
      <c r="Q1193" t="s">
        <v>252</v>
      </c>
    </row>
    <row r="1194" spans="1:17" x14ac:dyDescent="0.35">
      <c r="A1194" t="s">
        <v>273</v>
      </c>
      <c r="B1194" t="s">
        <v>267</v>
      </c>
      <c r="C1194" t="s">
        <v>256</v>
      </c>
      <c r="D1194">
        <v>0.76234411994100504</v>
      </c>
      <c r="E1194">
        <v>2020</v>
      </c>
      <c r="F1194">
        <v>3851669.8976463298</v>
      </c>
      <c r="G1194">
        <v>687942.28293473599</v>
      </c>
      <c r="H1194">
        <v>36.957216272653397</v>
      </c>
      <c r="I1194">
        <v>12.5826602273396</v>
      </c>
      <c r="J1194">
        <v>795856.45845868601</v>
      </c>
      <c r="K1194">
        <v>162254.94200791899</v>
      </c>
      <c r="L1194">
        <v>1333517.6269032501</v>
      </c>
      <c r="M1194">
        <v>316102.48789500498</v>
      </c>
      <c r="N1194">
        <v>9.5951151720548803E-6</v>
      </c>
      <c r="O1194">
        <v>1.8290284722233501E-5</v>
      </c>
      <c r="P1194" t="s">
        <v>257</v>
      </c>
      <c r="Q1194" t="s">
        <v>252</v>
      </c>
    </row>
    <row r="1195" spans="1:17" x14ac:dyDescent="0.35">
      <c r="A1195" t="s">
        <v>273</v>
      </c>
      <c r="B1195" t="s">
        <v>267</v>
      </c>
      <c r="C1195" t="s">
        <v>256</v>
      </c>
      <c r="D1195">
        <v>0.91377128405771901</v>
      </c>
      <c r="E1195">
        <v>2025</v>
      </c>
      <c r="F1195">
        <v>4082116.3996569901</v>
      </c>
      <c r="G1195">
        <v>731997.91382881894</v>
      </c>
      <c r="H1195">
        <v>47.767573370769298</v>
      </c>
      <c r="I1195">
        <v>16.171032915781499</v>
      </c>
      <c r="J1195">
        <v>845993.29293487605</v>
      </c>
      <c r="K1195">
        <v>172705.28214771801</v>
      </c>
      <c r="L1195">
        <v>1417364.59919084</v>
      </c>
      <c r="M1195">
        <v>337266.40011997498</v>
      </c>
      <c r="N1195">
        <v>1.1701668618460499E-5</v>
      </c>
      <c r="O1195">
        <v>2.20916379818579E-5</v>
      </c>
      <c r="P1195" t="s">
        <v>257</v>
      </c>
      <c r="Q1195" t="s">
        <v>252</v>
      </c>
    </row>
    <row r="1196" spans="1:17" x14ac:dyDescent="0.35">
      <c r="A1196" t="s">
        <v>273</v>
      </c>
      <c r="B1196" t="s">
        <v>267</v>
      </c>
      <c r="C1196" t="s">
        <v>256</v>
      </c>
      <c r="D1196">
        <v>0.96559376426806398</v>
      </c>
      <c r="E1196">
        <v>2030</v>
      </c>
      <c r="F1196">
        <v>4325032.2821744503</v>
      </c>
      <c r="G1196">
        <v>778470.98226649105</v>
      </c>
      <c r="H1196">
        <v>54.525263647241303</v>
      </c>
      <c r="I1196">
        <v>18.335385184303199</v>
      </c>
      <c r="J1196">
        <v>900417.95680734003</v>
      </c>
      <c r="K1196">
        <v>184010.74049594699</v>
      </c>
      <c r="L1196">
        <v>1506972.4015744601</v>
      </c>
      <c r="M1196">
        <v>359782.54889427399</v>
      </c>
      <c r="N1196">
        <v>1.26069032760672E-5</v>
      </c>
      <c r="O1196">
        <v>2.3553074683555201E-5</v>
      </c>
      <c r="P1196" t="s">
        <v>257</v>
      </c>
      <c r="Q1196" t="s">
        <v>252</v>
      </c>
    </row>
    <row r="1197" spans="1:17" x14ac:dyDescent="0.35">
      <c r="A1197" t="s">
        <v>273</v>
      </c>
      <c r="B1197" t="s">
        <v>267</v>
      </c>
      <c r="C1197" t="s">
        <v>256</v>
      </c>
      <c r="D1197">
        <v>1.08500668135844</v>
      </c>
      <c r="E1197">
        <v>2035</v>
      </c>
      <c r="F1197">
        <v>4530035.2037653401</v>
      </c>
      <c r="G1197">
        <v>818233.36731959204</v>
      </c>
      <c r="H1197">
        <v>55.770179708750803</v>
      </c>
      <c r="I1197">
        <v>19.4613227489731</v>
      </c>
      <c r="J1197">
        <v>927311.65091229498</v>
      </c>
      <c r="K1197">
        <v>188094.15197738699</v>
      </c>
      <c r="L1197">
        <v>1586793.4606168601</v>
      </c>
      <c r="M1197">
        <v>381704.69533199997</v>
      </c>
      <c r="N1197">
        <v>1.2311202275513199E-5</v>
      </c>
      <c r="O1197">
        <v>2.3784562603118299E-5</v>
      </c>
      <c r="P1197" t="s">
        <v>257</v>
      </c>
      <c r="Q1197" t="s">
        <v>252</v>
      </c>
    </row>
    <row r="1198" spans="1:17" x14ac:dyDescent="0.35">
      <c r="A1198" t="s">
        <v>273</v>
      </c>
      <c r="B1198" t="s">
        <v>267</v>
      </c>
      <c r="C1198" t="s">
        <v>256</v>
      </c>
      <c r="D1198">
        <v>1.2292198413270401</v>
      </c>
      <c r="E1198">
        <v>2040</v>
      </c>
      <c r="F1198">
        <v>4644628.6255523702</v>
      </c>
      <c r="G1198">
        <v>841601.85495457298</v>
      </c>
      <c r="H1198">
        <v>50.451618552906197</v>
      </c>
      <c r="I1198">
        <v>19.018723104273398</v>
      </c>
      <c r="J1198">
        <v>919478.98349381203</v>
      </c>
      <c r="K1198">
        <v>181231.389618421</v>
      </c>
      <c r="L1198">
        <v>1631607.0712873</v>
      </c>
      <c r="M1198">
        <v>394977.581356387</v>
      </c>
      <c r="N1198">
        <v>1.0862357923591001E-5</v>
      </c>
      <c r="O1198">
        <v>2.2598242853564E-5</v>
      </c>
      <c r="P1198" t="s">
        <v>257</v>
      </c>
      <c r="Q1198" t="s">
        <v>252</v>
      </c>
    </row>
    <row r="1199" spans="1:17" x14ac:dyDescent="0.35">
      <c r="A1199" t="s">
        <v>273</v>
      </c>
      <c r="B1199" t="s">
        <v>267</v>
      </c>
      <c r="C1199" t="s">
        <v>256</v>
      </c>
      <c r="D1199">
        <v>1.35085724597845</v>
      </c>
      <c r="E1199">
        <v>2045</v>
      </c>
      <c r="F1199">
        <v>4777416.5517683905</v>
      </c>
      <c r="G1199">
        <v>868187.04781489098</v>
      </c>
      <c r="H1199">
        <v>46.2295849839523</v>
      </c>
      <c r="I1199">
        <v>18.784036773833002</v>
      </c>
      <c r="J1199">
        <v>942346.27626408997</v>
      </c>
      <c r="K1199">
        <v>187829.31624547901</v>
      </c>
      <c r="L1199">
        <v>1674930.1539605099</v>
      </c>
      <c r="M1199">
        <v>408132.77830927202</v>
      </c>
      <c r="N1199">
        <v>9.6766912583413207E-6</v>
      </c>
      <c r="O1199">
        <v>2.1635932972174399E-5</v>
      </c>
      <c r="P1199" t="s">
        <v>257</v>
      </c>
      <c r="Q1199" t="s">
        <v>252</v>
      </c>
    </row>
    <row r="1200" spans="1:17" x14ac:dyDescent="0.35">
      <c r="A1200" t="s">
        <v>273</v>
      </c>
      <c r="B1200" t="s">
        <v>267</v>
      </c>
      <c r="C1200" t="s">
        <v>256</v>
      </c>
      <c r="D1200">
        <v>1.53164784556419</v>
      </c>
      <c r="E1200">
        <v>2050</v>
      </c>
      <c r="F1200">
        <v>4913181.1243842104</v>
      </c>
      <c r="G1200">
        <v>895221.62586727005</v>
      </c>
      <c r="H1200">
        <v>38.625740026275103</v>
      </c>
      <c r="I1200">
        <v>18.043719650576801</v>
      </c>
      <c r="J1200">
        <v>1024001.72310627</v>
      </c>
      <c r="K1200">
        <v>218245.548390743</v>
      </c>
      <c r="L1200">
        <v>1723228.2417925501</v>
      </c>
      <c r="M1200">
        <v>424369.61511108797</v>
      </c>
      <c r="N1200">
        <v>7.8616560327024794E-6</v>
      </c>
      <c r="O1200">
        <v>2.0155589553700098E-5</v>
      </c>
      <c r="P1200" t="s">
        <v>257</v>
      </c>
      <c r="Q1200" t="s">
        <v>252</v>
      </c>
    </row>
    <row r="1201" spans="1:17" x14ac:dyDescent="0.35">
      <c r="A1201" t="s">
        <v>273</v>
      </c>
      <c r="B1201" t="s">
        <v>267</v>
      </c>
      <c r="C1201" t="s">
        <v>256</v>
      </c>
      <c r="D1201">
        <v>1.64170092024739</v>
      </c>
      <c r="E1201">
        <v>2055</v>
      </c>
      <c r="F1201">
        <v>5050524.3901237696</v>
      </c>
      <c r="G1201">
        <v>922428.24784374598</v>
      </c>
      <c r="H1201">
        <v>35.564285302581602</v>
      </c>
      <c r="I1201">
        <v>17.984534675136999</v>
      </c>
      <c r="J1201">
        <v>1009845.1325435</v>
      </c>
      <c r="K1201">
        <v>218686.98262498499</v>
      </c>
      <c r="L1201">
        <v>1772043.09165248</v>
      </c>
      <c r="M1201">
        <v>440492.15291583003</v>
      </c>
      <c r="N1201">
        <v>7.0417015255142703E-6</v>
      </c>
      <c r="O1201">
        <v>1.9496947016938499E-5</v>
      </c>
      <c r="P1201" t="s">
        <v>257</v>
      </c>
      <c r="Q1201" t="s">
        <v>252</v>
      </c>
    </row>
    <row r="1202" spans="1:17" x14ac:dyDescent="0.35">
      <c r="A1202" t="s">
        <v>273</v>
      </c>
      <c r="B1202" t="s">
        <v>267</v>
      </c>
      <c r="C1202" t="s">
        <v>256</v>
      </c>
      <c r="D1202">
        <v>1.79717289473674</v>
      </c>
      <c r="E1202">
        <v>2060</v>
      </c>
      <c r="F1202">
        <v>5202660.64944294</v>
      </c>
      <c r="G1202">
        <v>952216.63903468498</v>
      </c>
      <c r="H1202">
        <v>30.064827781682201</v>
      </c>
      <c r="I1202">
        <v>17.589056830871801</v>
      </c>
      <c r="J1202">
        <v>927310.98132394801</v>
      </c>
      <c r="K1202">
        <v>213312.83742294699</v>
      </c>
      <c r="L1202">
        <v>1843551.0995950401</v>
      </c>
      <c r="M1202">
        <v>462829.87004675699</v>
      </c>
      <c r="N1202">
        <v>5.7787408803803799E-6</v>
      </c>
      <c r="O1202">
        <v>1.84716965760048E-5</v>
      </c>
      <c r="P1202" t="s">
        <v>257</v>
      </c>
      <c r="Q1202" t="s">
        <v>252</v>
      </c>
    </row>
    <row r="1203" spans="1:17" x14ac:dyDescent="0.35">
      <c r="A1203" t="s">
        <v>273</v>
      </c>
      <c r="B1203" t="s">
        <v>267</v>
      </c>
      <c r="C1203" t="s">
        <v>256</v>
      </c>
      <c r="D1203">
        <v>1.90209664848524</v>
      </c>
      <c r="E1203">
        <v>2065</v>
      </c>
      <c r="F1203">
        <v>5331603.4616217799</v>
      </c>
      <c r="G1203">
        <v>977634.26564754895</v>
      </c>
      <c r="H1203">
        <v>26.5277164768139</v>
      </c>
      <c r="I1203">
        <v>17.424196193963802</v>
      </c>
      <c r="J1203">
        <v>862719.98329911195</v>
      </c>
      <c r="K1203">
        <v>210490.74003806501</v>
      </c>
      <c r="L1203">
        <v>1917082.3031713299</v>
      </c>
      <c r="M1203">
        <v>476586.14461424702</v>
      </c>
      <c r="N1203">
        <v>4.9755606672114804E-6</v>
      </c>
      <c r="O1203">
        <v>1.7822816574890201E-5</v>
      </c>
      <c r="P1203" t="s">
        <v>257</v>
      </c>
      <c r="Q1203" t="s">
        <v>252</v>
      </c>
    </row>
    <row r="1204" spans="1:17" x14ac:dyDescent="0.35">
      <c r="A1204" t="s">
        <v>273</v>
      </c>
      <c r="B1204" t="s">
        <v>267</v>
      </c>
      <c r="C1204" t="s">
        <v>256</v>
      </c>
      <c r="D1204">
        <v>2.0539225003577899</v>
      </c>
      <c r="E1204">
        <v>2070</v>
      </c>
      <c r="F1204">
        <v>5479411.6778858798</v>
      </c>
      <c r="G1204">
        <v>1006387.24811834</v>
      </c>
      <c r="H1204">
        <v>20.464526296803601</v>
      </c>
      <c r="I1204">
        <v>16.9183856753905</v>
      </c>
      <c r="J1204">
        <v>732625.58963827998</v>
      </c>
      <c r="K1204">
        <v>194786.846892531</v>
      </c>
      <c r="L1204">
        <v>1973670.1186095399</v>
      </c>
      <c r="M1204">
        <v>492800.932938212</v>
      </c>
      <c r="N1204">
        <v>3.7348035701342698E-6</v>
      </c>
      <c r="O1204">
        <v>1.68110095860446E-5</v>
      </c>
      <c r="P1204" t="s">
        <v>257</v>
      </c>
      <c r="Q1204" t="s">
        <v>252</v>
      </c>
    </row>
    <row r="1205" spans="1:17" x14ac:dyDescent="0.35">
      <c r="A1205" t="s">
        <v>273</v>
      </c>
      <c r="B1205" t="s">
        <v>267</v>
      </c>
      <c r="C1205" t="s">
        <v>256</v>
      </c>
      <c r="D1205">
        <v>2.15113208653396</v>
      </c>
      <c r="E1205">
        <v>2075</v>
      </c>
      <c r="F1205">
        <v>5641803.3152549099</v>
      </c>
      <c r="G1205">
        <v>1037731.90849405</v>
      </c>
      <c r="H1205">
        <v>16.981257467022701</v>
      </c>
      <c r="I1205">
        <v>16.8312138663395</v>
      </c>
      <c r="J1205">
        <v>606845.413900777</v>
      </c>
      <c r="K1205">
        <v>156256.51896561001</v>
      </c>
      <c r="L1205">
        <v>2034127.25602535</v>
      </c>
      <c r="M1205">
        <v>510610.00538521499</v>
      </c>
      <c r="N1205">
        <v>3.0098988777412701E-6</v>
      </c>
      <c r="O1205">
        <v>1.6219231314535501E-5</v>
      </c>
      <c r="P1205" t="s">
        <v>257</v>
      </c>
      <c r="Q1205" t="s">
        <v>252</v>
      </c>
    </row>
    <row r="1206" spans="1:17" x14ac:dyDescent="0.35">
      <c r="A1206" t="s">
        <v>273</v>
      </c>
      <c r="B1206" t="s">
        <v>267</v>
      </c>
      <c r="C1206" t="s">
        <v>256</v>
      </c>
      <c r="D1206">
        <v>2.2802661727774698</v>
      </c>
      <c r="E1206">
        <v>2080</v>
      </c>
      <c r="F1206">
        <v>5791236.6880958201</v>
      </c>
      <c r="G1206">
        <v>1066616.10961268</v>
      </c>
      <c r="H1206">
        <v>11.473127267876601</v>
      </c>
      <c r="I1206">
        <v>16.397110424217601</v>
      </c>
      <c r="J1206">
        <v>482332.41319211997</v>
      </c>
      <c r="K1206">
        <v>126300.851020396</v>
      </c>
      <c r="L1206">
        <v>2081582.6665059</v>
      </c>
      <c r="M1206">
        <v>521775.062551854</v>
      </c>
      <c r="N1206">
        <v>1.9811186946408599E-6</v>
      </c>
      <c r="O1206">
        <v>1.5373019661377402E-5</v>
      </c>
      <c r="P1206" t="s">
        <v>257</v>
      </c>
      <c r="Q1206" t="s">
        <v>252</v>
      </c>
    </row>
    <row r="1207" spans="1:17" x14ac:dyDescent="0.35">
      <c r="A1207" t="s">
        <v>273</v>
      </c>
      <c r="B1207" t="s">
        <v>267</v>
      </c>
      <c r="C1207" t="s">
        <v>256</v>
      </c>
      <c r="D1207">
        <v>2.4085830961071801</v>
      </c>
      <c r="E1207">
        <v>2085</v>
      </c>
      <c r="F1207">
        <v>5956430.8204845302</v>
      </c>
      <c r="G1207">
        <v>1098318.7337803401</v>
      </c>
      <c r="H1207">
        <v>5.6104969973988501</v>
      </c>
      <c r="I1207">
        <v>15.9401490155735</v>
      </c>
      <c r="J1207">
        <v>372162.63873277698</v>
      </c>
      <c r="K1207">
        <v>96998.710244688598</v>
      </c>
      <c r="L1207">
        <v>2150346.5189971598</v>
      </c>
      <c r="M1207">
        <v>538312.91471056396</v>
      </c>
      <c r="N1207">
        <v>9.4192263227569204E-7</v>
      </c>
      <c r="O1207">
        <v>1.45132269215772E-5</v>
      </c>
      <c r="P1207" t="s">
        <v>257</v>
      </c>
      <c r="Q1207" t="s">
        <v>252</v>
      </c>
    </row>
    <row r="1208" spans="1:17" x14ac:dyDescent="0.35">
      <c r="A1208" t="s">
        <v>273</v>
      </c>
      <c r="B1208" t="s">
        <v>267</v>
      </c>
      <c r="C1208" t="s">
        <v>256</v>
      </c>
      <c r="D1208">
        <v>2.5200464505927802</v>
      </c>
      <c r="E1208">
        <v>2090</v>
      </c>
      <c r="F1208">
        <v>6100186.4714748897</v>
      </c>
      <c r="G1208">
        <v>1125066.4655120301</v>
      </c>
      <c r="H1208">
        <v>1.33488098269796</v>
      </c>
      <c r="I1208">
        <v>15.6793320666805</v>
      </c>
      <c r="J1208">
        <v>317366.135360769</v>
      </c>
      <c r="K1208">
        <v>85771.170299410398</v>
      </c>
      <c r="L1208">
        <v>2214386.4000514601</v>
      </c>
      <c r="M1208">
        <v>552310.23194701003</v>
      </c>
      <c r="N1208">
        <v>2.1882625866274699E-7</v>
      </c>
      <c r="O1208">
        <v>1.3936360692738899E-5</v>
      </c>
      <c r="P1208" t="s">
        <v>257</v>
      </c>
      <c r="Q1208" t="s">
        <v>252</v>
      </c>
    </row>
    <row r="1209" spans="1:17" x14ac:dyDescent="0.35">
      <c r="A1209" t="s">
        <v>273</v>
      </c>
      <c r="B1209" t="s">
        <v>268</v>
      </c>
      <c r="C1209" t="s">
        <v>256</v>
      </c>
      <c r="D1209">
        <v>0.42862795654826502</v>
      </c>
      <c r="E1209">
        <v>2010</v>
      </c>
      <c r="F1209">
        <v>0</v>
      </c>
      <c r="G1209">
        <v>0</v>
      </c>
      <c r="H1209">
        <v>0</v>
      </c>
      <c r="I1209">
        <v>0</v>
      </c>
      <c r="J1209">
        <v>0</v>
      </c>
      <c r="K1209">
        <v>0</v>
      </c>
      <c r="L1209">
        <v>0</v>
      </c>
      <c r="M1209">
        <v>0</v>
      </c>
      <c r="N1209">
        <v>0</v>
      </c>
      <c r="O1209">
        <v>0</v>
      </c>
      <c r="P1209" t="s">
        <v>257</v>
      </c>
      <c r="Q1209" t="s">
        <v>252</v>
      </c>
    </row>
    <row r="1210" spans="1:17" x14ac:dyDescent="0.35">
      <c r="A1210" t="s">
        <v>273</v>
      </c>
      <c r="B1210" t="s">
        <v>268</v>
      </c>
      <c r="C1210" t="s">
        <v>256</v>
      </c>
      <c r="D1210">
        <v>0.61285996481710903</v>
      </c>
      <c r="E1210">
        <v>2015</v>
      </c>
      <c r="F1210">
        <v>0</v>
      </c>
      <c r="G1210">
        <v>0</v>
      </c>
      <c r="H1210">
        <v>0</v>
      </c>
      <c r="I1210">
        <v>0</v>
      </c>
      <c r="J1210">
        <v>0</v>
      </c>
      <c r="K1210">
        <v>0</v>
      </c>
      <c r="L1210">
        <v>0</v>
      </c>
      <c r="M1210">
        <v>0</v>
      </c>
      <c r="N1210">
        <v>0</v>
      </c>
      <c r="O1210">
        <v>0</v>
      </c>
      <c r="P1210" t="s">
        <v>257</v>
      </c>
      <c r="Q1210" t="s">
        <v>252</v>
      </c>
    </row>
    <row r="1211" spans="1:17" x14ac:dyDescent="0.35">
      <c r="A1211" t="s">
        <v>273</v>
      </c>
      <c r="B1211" t="s">
        <v>268</v>
      </c>
      <c r="C1211" t="s">
        <v>256</v>
      </c>
      <c r="D1211">
        <v>0.76234411994100504</v>
      </c>
      <c r="E1211">
        <v>2020</v>
      </c>
      <c r="F1211">
        <v>0</v>
      </c>
      <c r="G1211">
        <v>0</v>
      </c>
      <c r="H1211">
        <v>0</v>
      </c>
      <c r="I1211">
        <v>0</v>
      </c>
      <c r="J1211">
        <v>0</v>
      </c>
      <c r="K1211">
        <v>0</v>
      </c>
      <c r="L1211">
        <v>0</v>
      </c>
      <c r="M1211">
        <v>0</v>
      </c>
      <c r="N1211">
        <v>0</v>
      </c>
      <c r="O1211">
        <v>0</v>
      </c>
      <c r="P1211" t="s">
        <v>257</v>
      </c>
      <c r="Q1211" t="s">
        <v>252</v>
      </c>
    </row>
    <row r="1212" spans="1:17" x14ac:dyDescent="0.35">
      <c r="A1212" t="s">
        <v>273</v>
      </c>
      <c r="B1212" t="s">
        <v>268</v>
      </c>
      <c r="C1212" t="s">
        <v>256</v>
      </c>
      <c r="D1212">
        <v>0.91377128405771901</v>
      </c>
      <c r="E1212">
        <v>2025</v>
      </c>
      <c r="F1212">
        <v>0</v>
      </c>
      <c r="G1212">
        <v>0</v>
      </c>
      <c r="H1212">
        <v>0</v>
      </c>
      <c r="I1212">
        <v>0</v>
      </c>
      <c r="J1212">
        <v>0</v>
      </c>
      <c r="K1212">
        <v>0</v>
      </c>
      <c r="L1212">
        <v>0</v>
      </c>
      <c r="M1212">
        <v>0</v>
      </c>
      <c r="N1212">
        <v>0</v>
      </c>
      <c r="O1212">
        <v>0</v>
      </c>
      <c r="P1212" t="s">
        <v>257</v>
      </c>
      <c r="Q1212" t="s">
        <v>252</v>
      </c>
    </row>
    <row r="1213" spans="1:17" x14ac:dyDescent="0.35">
      <c r="A1213" t="s">
        <v>273</v>
      </c>
      <c r="B1213" t="s">
        <v>268</v>
      </c>
      <c r="C1213" t="s">
        <v>256</v>
      </c>
      <c r="D1213">
        <v>0.96559376426806398</v>
      </c>
      <c r="E1213">
        <v>2030</v>
      </c>
      <c r="F1213">
        <v>0</v>
      </c>
      <c r="G1213">
        <v>0</v>
      </c>
      <c r="H1213">
        <v>0</v>
      </c>
      <c r="I1213">
        <v>0</v>
      </c>
      <c r="J1213">
        <v>0</v>
      </c>
      <c r="K1213">
        <v>0</v>
      </c>
      <c r="L1213">
        <v>0</v>
      </c>
      <c r="M1213">
        <v>0</v>
      </c>
      <c r="N1213">
        <v>0</v>
      </c>
      <c r="O1213">
        <v>0</v>
      </c>
      <c r="P1213" t="s">
        <v>257</v>
      </c>
      <c r="Q1213" t="s">
        <v>252</v>
      </c>
    </row>
    <row r="1214" spans="1:17" x14ac:dyDescent="0.35">
      <c r="A1214" t="s">
        <v>273</v>
      </c>
      <c r="B1214" t="s">
        <v>268</v>
      </c>
      <c r="C1214" t="s">
        <v>256</v>
      </c>
      <c r="D1214">
        <v>1.08500668135844</v>
      </c>
      <c r="E1214">
        <v>2035</v>
      </c>
      <c r="F1214">
        <v>0</v>
      </c>
      <c r="G1214">
        <v>0</v>
      </c>
      <c r="H1214">
        <v>0</v>
      </c>
      <c r="I1214">
        <v>0</v>
      </c>
      <c r="J1214">
        <v>0</v>
      </c>
      <c r="K1214">
        <v>0</v>
      </c>
      <c r="L1214">
        <v>0</v>
      </c>
      <c r="M1214">
        <v>0</v>
      </c>
      <c r="N1214">
        <v>0</v>
      </c>
      <c r="O1214">
        <v>0</v>
      </c>
      <c r="P1214" t="s">
        <v>257</v>
      </c>
      <c r="Q1214" t="s">
        <v>252</v>
      </c>
    </row>
    <row r="1215" spans="1:17" x14ac:dyDescent="0.35">
      <c r="A1215" t="s">
        <v>273</v>
      </c>
      <c r="B1215" t="s">
        <v>268</v>
      </c>
      <c r="C1215" t="s">
        <v>256</v>
      </c>
      <c r="D1215">
        <v>1.2292198413270401</v>
      </c>
      <c r="E1215">
        <v>2040</v>
      </c>
      <c r="F1215">
        <v>0</v>
      </c>
      <c r="G1215">
        <v>0</v>
      </c>
      <c r="H1215">
        <v>0</v>
      </c>
      <c r="I1215">
        <v>0</v>
      </c>
      <c r="J1215">
        <v>0</v>
      </c>
      <c r="K1215">
        <v>0</v>
      </c>
      <c r="L1215">
        <v>0</v>
      </c>
      <c r="M1215">
        <v>0</v>
      </c>
      <c r="N1215">
        <v>0</v>
      </c>
      <c r="O1215">
        <v>0</v>
      </c>
      <c r="P1215" t="s">
        <v>257</v>
      </c>
      <c r="Q1215" t="s">
        <v>252</v>
      </c>
    </row>
    <row r="1216" spans="1:17" x14ac:dyDescent="0.35">
      <c r="A1216" t="s">
        <v>273</v>
      </c>
      <c r="B1216" t="s">
        <v>268</v>
      </c>
      <c r="C1216" t="s">
        <v>256</v>
      </c>
      <c r="D1216">
        <v>1.35085724597845</v>
      </c>
      <c r="E1216">
        <v>2045</v>
      </c>
      <c r="F1216">
        <v>0</v>
      </c>
      <c r="G1216">
        <v>0</v>
      </c>
      <c r="H1216">
        <v>0</v>
      </c>
      <c r="I1216">
        <v>0</v>
      </c>
      <c r="J1216">
        <v>0</v>
      </c>
      <c r="K1216">
        <v>0</v>
      </c>
      <c r="L1216">
        <v>0</v>
      </c>
      <c r="M1216">
        <v>0</v>
      </c>
      <c r="N1216">
        <v>0</v>
      </c>
      <c r="O1216">
        <v>0</v>
      </c>
      <c r="P1216" t="s">
        <v>257</v>
      </c>
      <c r="Q1216" t="s">
        <v>252</v>
      </c>
    </row>
    <row r="1217" spans="1:17" x14ac:dyDescent="0.35">
      <c r="A1217" t="s">
        <v>273</v>
      </c>
      <c r="B1217" t="s">
        <v>268</v>
      </c>
      <c r="C1217" t="s">
        <v>256</v>
      </c>
      <c r="D1217">
        <v>1.53164784556419</v>
      </c>
      <c r="E1217">
        <v>2050</v>
      </c>
      <c r="F1217">
        <v>0</v>
      </c>
      <c r="G1217">
        <v>0</v>
      </c>
      <c r="H1217">
        <v>0</v>
      </c>
      <c r="I1217">
        <v>0</v>
      </c>
      <c r="J1217">
        <v>0</v>
      </c>
      <c r="K1217">
        <v>0</v>
      </c>
      <c r="L1217">
        <v>0</v>
      </c>
      <c r="M1217">
        <v>0</v>
      </c>
      <c r="N1217">
        <v>0</v>
      </c>
      <c r="O1217">
        <v>0</v>
      </c>
      <c r="P1217" t="s">
        <v>257</v>
      </c>
      <c r="Q1217" t="s">
        <v>252</v>
      </c>
    </row>
    <row r="1218" spans="1:17" x14ac:dyDescent="0.35">
      <c r="A1218" t="s">
        <v>273</v>
      </c>
      <c r="B1218" t="s">
        <v>268</v>
      </c>
      <c r="C1218" t="s">
        <v>256</v>
      </c>
      <c r="D1218">
        <v>1.64170092024739</v>
      </c>
      <c r="E1218">
        <v>2055</v>
      </c>
      <c r="F1218">
        <v>0</v>
      </c>
      <c r="G1218">
        <v>0</v>
      </c>
      <c r="H1218">
        <v>0</v>
      </c>
      <c r="I1218">
        <v>0</v>
      </c>
      <c r="J1218">
        <v>0</v>
      </c>
      <c r="K1218">
        <v>0</v>
      </c>
      <c r="L1218">
        <v>0</v>
      </c>
      <c r="M1218">
        <v>0</v>
      </c>
      <c r="N1218">
        <v>0</v>
      </c>
      <c r="O1218">
        <v>0</v>
      </c>
      <c r="P1218" t="s">
        <v>257</v>
      </c>
      <c r="Q1218" t="s">
        <v>252</v>
      </c>
    </row>
    <row r="1219" spans="1:17" x14ac:dyDescent="0.35">
      <c r="A1219" t="s">
        <v>273</v>
      </c>
      <c r="B1219" t="s">
        <v>268</v>
      </c>
      <c r="C1219" t="s">
        <v>256</v>
      </c>
      <c r="D1219">
        <v>1.79717289473674</v>
      </c>
      <c r="E1219">
        <v>2060</v>
      </c>
      <c r="F1219">
        <v>0</v>
      </c>
      <c r="G1219">
        <v>0</v>
      </c>
      <c r="H1219">
        <v>0</v>
      </c>
      <c r="I1219">
        <v>0</v>
      </c>
      <c r="J1219">
        <v>0</v>
      </c>
      <c r="K1219">
        <v>0</v>
      </c>
      <c r="L1219">
        <v>0</v>
      </c>
      <c r="M1219">
        <v>0</v>
      </c>
      <c r="N1219">
        <v>0</v>
      </c>
      <c r="O1219">
        <v>0</v>
      </c>
      <c r="P1219" t="s">
        <v>257</v>
      </c>
      <c r="Q1219" t="s">
        <v>252</v>
      </c>
    </row>
    <row r="1220" spans="1:17" x14ac:dyDescent="0.35">
      <c r="A1220" t="s">
        <v>273</v>
      </c>
      <c r="B1220" t="s">
        <v>268</v>
      </c>
      <c r="C1220" t="s">
        <v>256</v>
      </c>
      <c r="D1220">
        <v>1.90209664848524</v>
      </c>
      <c r="E1220">
        <v>2065</v>
      </c>
      <c r="F1220">
        <v>0</v>
      </c>
      <c r="G1220">
        <v>0</v>
      </c>
      <c r="H1220">
        <v>0</v>
      </c>
      <c r="I1220">
        <v>0</v>
      </c>
      <c r="J1220">
        <v>0</v>
      </c>
      <c r="K1220">
        <v>0</v>
      </c>
      <c r="L1220">
        <v>0</v>
      </c>
      <c r="M1220">
        <v>0</v>
      </c>
      <c r="N1220">
        <v>0</v>
      </c>
      <c r="O1220">
        <v>0</v>
      </c>
      <c r="P1220" t="s">
        <v>257</v>
      </c>
      <c r="Q1220" t="s">
        <v>252</v>
      </c>
    </row>
    <row r="1221" spans="1:17" x14ac:dyDescent="0.35">
      <c r="A1221" t="s">
        <v>273</v>
      </c>
      <c r="B1221" t="s">
        <v>268</v>
      </c>
      <c r="C1221" t="s">
        <v>256</v>
      </c>
      <c r="D1221">
        <v>2.0539225003577899</v>
      </c>
      <c r="E1221">
        <v>2070</v>
      </c>
      <c r="F1221">
        <v>0</v>
      </c>
      <c r="G1221">
        <v>0</v>
      </c>
      <c r="H1221">
        <v>0</v>
      </c>
      <c r="I1221">
        <v>0</v>
      </c>
      <c r="J1221">
        <v>0</v>
      </c>
      <c r="K1221">
        <v>0</v>
      </c>
      <c r="L1221">
        <v>0</v>
      </c>
      <c r="M1221">
        <v>0</v>
      </c>
      <c r="N1221">
        <v>0</v>
      </c>
      <c r="O1221">
        <v>0</v>
      </c>
      <c r="P1221" t="s">
        <v>257</v>
      </c>
      <c r="Q1221" t="s">
        <v>252</v>
      </c>
    </row>
    <row r="1222" spans="1:17" x14ac:dyDescent="0.35">
      <c r="A1222" t="s">
        <v>273</v>
      </c>
      <c r="B1222" t="s">
        <v>268</v>
      </c>
      <c r="C1222" t="s">
        <v>256</v>
      </c>
      <c r="D1222">
        <v>2.15113208653396</v>
      </c>
      <c r="E1222">
        <v>2075</v>
      </c>
      <c r="F1222">
        <v>0</v>
      </c>
      <c r="G1222">
        <v>0</v>
      </c>
      <c r="H1222">
        <v>0</v>
      </c>
      <c r="I1222">
        <v>0</v>
      </c>
      <c r="J1222">
        <v>0</v>
      </c>
      <c r="K1222">
        <v>0</v>
      </c>
      <c r="L1222">
        <v>0</v>
      </c>
      <c r="M1222">
        <v>0</v>
      </c>
      <c r="N1222">
        <v>0</v>
      </c>
      <c r="O1222">
        <v>0</v>
      </c>
      <c r="P1222" t="s">
        <v>257</v>
      </c>
      <c r="Q1222" t="s">
        <v>252</v>
      </c>
    </row>
    <row r="1223" spans="1:17" x14ac:dyDescent="0.35">
      <c r="A1223" t="s">
        <v>273</v>
      </c>
      <c r="B1223" t="s">
        <v>268</v>
      </c>
      <c r="C1223" t="s">
        <v>256</v>
      </c>
      <c r="D1223">
        <v>2.2802661727774698</v>
      </c>
      <c r="E1223">
        <v>2080</v>
      </c>
      <c r="F1223">
        <v>0</v>
      </c>
      <c r="G1223">
        <v>0</v>
      </c>
      <c r="H1223">
        <v>0</v>
      </c>
      <c r="I1223">
        <v>0</v>
      </c>
      <c r="J1223">
        <v>0</v>
      </c>
      <c r="K1223">
        <v>0</v>
      </c>
      <c r="L1223">
        <v>0</v>
      </c>
      <c r="M1223">
        <v>0</v>
      </c>
      <c r="N1223">
        <v>0</v>
      </c>
      <c r="O1223">
        <v>0</v>
      </c>
      <c r="P1223" t="s">
        <v>257</v>
      </c>
      <c r="Q1223" t="s">
        <v>252</v>
      </c>
    </row>
    <row r="1224" spans="1:17" x14ac:dyDescent="0.35">
      <c r="A1224" t="s">
        <v>273</v>
      </c>
      <c r="B1224" t="s">
        <v>268</v>
      </c>
      <c r="C1224" t="s">
        <v>256</v>
      </c>
      <c r="D1224">
        <v>2.4085830961071801</v>
      </c>
      <c r="E1224">
        <v>2085</v>
      </c>
      <c r="F1224">
        <v>0</v>
      </c>
      <c r="G1224">
        <v>0</v>
      </c>
      <c r="H1224">
        <v>0</v>
      </c>
      <c r="I1224">
        <v>0</v>
      </c>
      <c r="J1224">
        <v>0</v>
      </c>
      <c r="K1224">
        <v>0</v>
      </c>
      <c r="L1224">
        <v>0</v>
      </c>
      <c r="M1224">
        <v>0</v>
      </c>
      <c r="N1224">
        <v>0</v>
      </c>
      <c r="O1224">
        <v>0</v>
      </c>
      <c r="P1224" t="s">
        <v>257</v>
      </c>
      <c r="Q1224" t="s">
        <v>252</v>
      </c>
    </row>
    <row r="1225" spans="1:17" x14ac:dyDescent="0.35">
      <c r="A1225" t="s">
        <v>273</v>
      </c>
      <c r="B1225" t="s">
        <v>268</v>
      </c>
      <c r="C1225" t="s">
        <v>256</v>
      </c>
      <c r="D1225">
        <v>2.5200464505927802</v>
      </c>
      <c r="E1225">
        <v>2090</v>
      </c>
      <c r="F1225">
        <v>0</v>
      </c>
      <c r="G1225">
        <v>0</v>
      </c>
      <c r="H1225">
        <v>0</v>
      </c>
      <c r="I1225">
        <v>0</v>
      </c>
      <c r="J1225">
        <v>0</v>
      </c>
      <c r="K1225">
        <v>0</v>
      </c>
      <c r="L1225">
        <v>0</v>
      </c>
      <c r="M1225">
        <v>0</v>
      </c>
      <c r="N1225">
        <v>0</v>
      </c>
      <c r="O1225">
        <v>0</v>
      </c>
      <c r="P1225" t="s">
        <v>257</v>
      </c>
      <c r="Q1225" t="s">
        <v>252</v>
      </c>
    </row>
    <row r="1226" spans="1:17" x14ac:dyDescent="0.35">
      <c r="A1226" t="s">
        <v>274</v>
      </c>
      <c r="B1226" t="s">
        <v>255</v>
      </c>
      <c r="C1226" t="s">
        <v>256</v>
      </c>
      <c r="D1226">
        <v>0.42862795654826502</v>
      </c>
      <c r="E1226">
        <v>2010</v>
      </c>
      <c r="F1226">
        <v>7608164.0221004002</v>
      </c>
      <c r="G1226">
        <v>114067.600101068</v>
      </c>
      <c r="H1226">
        <v>90.7715432979399</v>
      </c>
      <c r="I1226">
        <v>1.5758304251297299</v>
      </c>
      <c r="J1226">
        <v>551420.82245033595</v>
      </c>
      <c r="K1226">
        <v>7363.7069626627899</v>
      </c>
      <c r="L1226">
        <v>2456586.5582489502</v>
      </c>
      <c r="M1226">
        <v>42216.798853073997</v>
      </c>
      <c r="N1226">
        <v>1.19308078840393E-5</v>
      </c>
      <c r="O1226">
        <v>1.38148819097929E-5</v>
      </c>
      <c r="P1226" t="s">
        <v>257</v>
      </c>
      <c r="Q1226" t="s">
        <v>252</v>
      </c>
    </row>
    <row r="1227" spans="1:17" x14ac:dyDescent="0.35">
      <c r="A1227" t="s">
        <v>274</v>
      </c>
      <c r="B1227" t="s">
        <v>255</v>
      </c>
      <c r="C1227" t="s">
        <v>256</v>
      </c>
      <c r="D1227">
        <v>0.61285996481710903</v>
      </c>
      <c r="E1227">
        <v>2015</v>
      </c>
      <c r="F1227">
        <v>8069950.75498317</v>
      </c>
      <c r="G1227">
        <v>121606.03230188</v>
      </c>
      <c r="H1227">
        <v>137.89238068936899</v>
      </c>
      <c r="I1227">
        <v>2.3889207505910699</v>
      </c>
      <c r="J1227">
        <v>583433.86873908399</v>
      </c>
      <c r="K1227">
        <v>7720.6267243720004</v>
      </c>
      <c r="L1227">
        <v>2608506.5386631298</v>
      </c>
      <c r="M1227">
        <v>44580.450074947701</v>
      </c>
      <c r="N1227">
        <v>1.70871402906915E-5</v>
      </c>
      <c r="O1227">
        <v>1.9644755324807502E-5</v>
      </c>
      <c r="P1227" t="s">
        <v>257</v>
      </c>
      <c r="Q1227" t="s">
        <v>252</v>
      </c>
    </row>
    <row r="1228" spans="1:17" x14ac:dyDescent="0.35">
      <c r="A1228" t="s">
        <v>274</v>
      </c>
      <c r="B1228" t="s">
        <v>255</v>
      </c>
      <c r="C1228" t="s">
        <v>256</v>
      </c>
      <c r="D1228">
        <v>0.76234411994100504</v>
      </c>
      <c r="E1228">
        <v>2020</v>
      </c>
      <c r="F1228">
        <v>8495189.3458901905</v>
      </c>
      <c r="G1228">
        <v>128103.85839286201</v>
      </c>
      <c r="H1228">
        <v>180.99711967204101</v>
      </c>
      <c r="I1228">
        <v>3.1198713348269398</v>
      </c>
      <c r="J1228">
        <v>613816.44426309597</v>
      </c>
      <c r="K1228">
        <v>8046.2433754353597</v>
      </c>
      <c r="L1228">
        <v>2752583.9271244798</v>
      </c>
      <c r="M1228">
        <v>46721.009622002297</v>
      </c>
      <c r="N1228">
        <v>2.13058370217026E-5</v>
      </c>
      <c r="O1228">
        <v>2.43542339314955E-5</v>
      </c>
      <c r="P1228" t="s">
        <v>257</v>
      </c>
      <c r="Q1228" t="s">
        <v>252</v>
      </c>
    </row>
    <row r="1229" spans="1:17" x14ac:dyDescent="0.35">
      <c r="A1229" t="s">
        <v>274</v>
      </c>
      <c r="B1229" t="s">
        <v>255</v>
      </c>
      <c r="C1229" t="s">
        <v>256</v>
      </c>
      <c r="D1229">
        <v>0.91377128405771901</v>
      </c>
      <c r="E1229">
        <v>2025</v>
      </c>
      <c r="F1229">
        <v>8978726.0595351998</v>
      </c>
      <c r="G1229">
        <v>135333.54581340199</v>
      </c>
      <c r="H1229">
        <v>229.785847588368</v>
      </c>
      <c r="I1229">
        <v>3.9405336845705601</v>
      </c>
      <c r="J1229">
        <v>648391.80072644795</v>
      </c>
      <c r="K1229">
        <v>8439.6661309277006</v>
      </c>
      <c r="L1229">
        <v>2915545.4057948701</v>
      </c>
      <c r="M1229">
        <v>49172.253562887301</v>
      </c>
      <c r="N1229">
        <v>2.5592255077694499E-5</v>
      </c>
      <c r="O1229">
        <v>2.9117198259208901E-5</v>
      </c>
      <c r="P1229" t="s">
        <v>257</v>
      </c>
      <c r="Q1229" t="s">
        <v>252</v>
      </c>
    </row>
    <row r="1230" spans="1:17" x14ac:dyDescent="0.35">
      <c r="A1230" t="s">
        <v>274</v>
      </c>
      <c r="B1230" t="s">
        <v>255</v>
      </c>
      <c r="C1230" t="s">
        <v>256</v>
      </c>
      <c r="D1230">
        <v>0.96559376426806398</v>
      </c>
      <c r="E1230">
        <v>2030</v>
      </c>
      <c r="F1230">
        <v>9496202.3639534805</v>
      </c>
      <c r="G1230">
        <v>142743.11952042201</v>
      </c>
      <c r="H1230">
        <v>257.29053823371601</v>
      </c>
      <c r="I1230">
        <v>4.3834667533312404</v>
      </c>
      <c r="J1230">
        <v>685105.54847538599</v>
      </c>
      <c r="K1230">
        <v>8867.0165660709099</v>
      </c>
      <c r="L1230">
        <v>3089423.7981941798</v>
      </c>
      <c r="M1230">
        <v>51721.103951007797</v>
      </c>
      <c r="N1230">
        <v>2.7094045427081701E-5</v>
      </c>
      <c r="O1230">
        <v>3.0708777894573698E-5</v>
      </c>
      <c r="P1230" t="s">
        <v>257</v>
      </c>
      <c r="Q1230" t="s">
        <v>252</v>
      </c>
    </row>
    <row r="1231" spans="1:17" x14ac:dyDescent="0.35">
      <c r="A1231" t="s">
        <v>274</v>
      </c>
      <c r="B1231" t="s">
        <v>255</v>
      </c>
      <c r="C1231" t="s">
        <v>256</v>
      </c>
      <c r="D1231">
        <v>1.08500668135844</v>
      </c>
      <c r="E1231">
        <v>2035</v>
      </c>
      <c r="F1231">
        <v>9948905.6803482994</v>
      </c>
      <c r="G1231">
        <v>148806.44967376601</v>
      </c>
      <c r="H1231">
        <v>307.48464448912</v>
      </c>
      <c r="I1231">
        <v>5.1580126116734402</v>
      </c>
      <c r="J1231">
        <v>1035385.731644</v>
      </c>
      <c r="K1231">
        <v>15584.333879361</v>
      </c>
      <c r="L1231">
        <v>3281268.3721710001</v>
      </c>
      <c r="M1231">
        <v>53831.195155653899</v>
      </c>
      <c r="N1231">
        <v>3.0906378487081498E-5</v>
      </c>
      <c r="O1231">
        <v>3.4662560816292197E-5</v>
      </c>
      <c r="P1231" t="s">
        <v>257</v>
      </c>
      <c r="Q1231" t="s">
        <v>252</v>
      </c>
    </row>
    <row r="1232" spans="1:17" x14ac:dyDescent="0.35">
      <c r="A1232" t="s">
        <v>274</v>
      </c>
      <c r="B1232" t="s">
        <v>255</v>
      </c>
      <c r="C1232" t="s">
        <v>256</v>
      </c>
      <c r="D1232">
        <v>1.2292198413270401</v>
      </c>
      <c r="E1232">
        <v>2040</v>
      </c>
      <c r="F1232">
        <v>10217529.897907101</v>
      </c>
      <c r="G1232">
        <v>151970.84926110299</v>
      </c>
      <c r="H1232">
        <v>364.77508655086802</v>
      </c>
      <c r="I1232">
        <v>6.0117737586787996</v>
      </c>
      <c r="J1232">
        <v>1694550.1813741401</v>
      </c>
      <c r="K1232">
        <v>30969.487964522901</v>
      </c>
      <c r="L1232">
        <v>3389073.3077555499</v>
      </c>
      <c r="M1232">
        <v>55112.110914117497</v>
      </c>
      <c r="N1232">
        <v>3.5700907185560099E-5</v>
      </c>
      <c r="O1232">
        <v>3.9558729768956402E-5</v>
      </c>
      <c r="P1232" t="s">
        <v>257</v>
      </c>
      <c r="Q1232" t="s">
        <v>252</v>
      </c>
    </row>
    <row r="1233" spans="1:17" x14ac:dyDescent="0.35">
      <c r="A1233" t="s">
        <v>274</v>
      </c>
      <c r="B1233" t="s">
        <v>255</v>
      </c>
      <c r="C1233" t="s">
        <v>256</v>
      </c>
      <c r="D1233">
        <v>1.35085724597845</v>
      </c>
      <c r="E1233">
        <v>2045</v>
      </c>
      <c r="F1233">
        <v>10536333.1711272</v>
      </c>
      <c r="G1233">
        <v>155824.18354748099</v>
      </c>
      <c r="H1233">
        <v>418.89199355067802</v>
      </c>
      <c r="I1233">
        <v>6.8091146236503102</v>
      </c>
      <c r="J1233">
        <v>2246961.20553701</v>
      </c>
      <c r="K1233">
        <v>36402.501447091898</v>
      </c>
      <c r="L1233">
        <v>3498463.0492402399</v>
      </c>
      <c r="M1233">
        <v>56852.749944094503</v>
      </c>
      <c r="N1233">
        <v>3.9756904678998798E-5</v>
      </c>
      <c r="O1233">
        <v>4.3697418902730902E-5</v>
      </c>
      <c r="P1233" t="s">
        <v>257</v>
      </c>
      <c r="Q1233" t="s">
        <v>252</v>
      </c>
    </row>
    <row r="1234" spans="1:17" x14ac:dyDescent="0.35">
      <c r="A1234" t="s">
        <v>274</v>
      </c>
      <c r="B1234" t="s">
        <v>255</v>
      </c>
      <c r="C1234" t="s">
        <v>256</v>
      </c>
      <c r="D1234">
        <v>1.53164784556419</v>
      </c>
      <c r="E1234">
        <v>2050</v>
      </c>
      <c r="F1234">
        <v>10862182.217117701</v>
      </c>
      <c r="G1234">
        <v>159793.43068243301</v>
      </c>
      <c r="H1234">
        <v>495.29204411328601</v>
      </c>
      <c r="I1234">
        <v>7.9442821793478897</v>
      </c>
      <c r="J1234">
        <v>2870155.5808777101</v>
      </c>
      <c r="K1234">
        <v>49250.171354457103</v>
      </c>
      <c r="L1234">
        <v>3588348.6556953401</v>
      </c>
      <c r="M1234">
        <v>58780.528573981697</v>
      </c>
      <c r="N1234">
        <v>4.5597839753853203E-5</v>
      </c>
      <c r="O1234">
        <v>4.9715949807323701E-5</v>
      </c>
      <c r="P1234" t="s">
        <v>257</v>
      </c>
      <c r="Q1234" t="s">
        <v>252</v>
      </c>
    </row>
    <row r="1235" spans="1:17" x14ac:dyDescent="0.35">
      <c r="A1235" t="s">
        <v>274</v>
      </c>
      <c r="B1235" t="s">
        <v>255</v>
      </c>
      <c r="C1235" t="s">
        <v>256</v>
      </c>
      <c r="D1235">
        <v>1.64170092024739</v>
      </c>
      <c r="E1235">
        <v>2055</v>
      </c>
      <c r="F1235">
        <v>11188004.131774601</v>
      </c>
      <c r="G1235">
        <v>163790.12608962</v>
      </c>
      <c r="H1235">
        <v>545.38520939891202</v>
      </c>
      <c r="I1235">
        <v>8.6726178749967904</v>
      </c>
      <c r="J1235">
        <v>3282563.8451607302</v>
      </c>
      <c r="K1235">
        <v>53175.274321979698</v>
      </c>
      <c r="L1235">
        <v>3676402.4401385901</v>
      </c>
      <c r="M1235">
        <v>60299.867983746597</v>
      </c>
      <c r="N1235">
        <v>4.8747319269393698E-5</v>
      </c>
      <c r="O1235">
        <v>5.2949576888728001E-5</v>
      </c>
      <c r="P1235" t="s">
        <v>257</v>
      </c>
      <c r="Q1235" t="s">
        <v>252</v>
      </c>
    </row>
    <row r="1236" spans="1:17" x14ac:dyDescent="0.35">
      <c r="A1236" t="s">
        <v>274</v>
      </c>
      <c r="B1236" t="s">
        <v>255</v>
      </c>
      <c r="C1236" t="s">
        <v>256</v>
      </c>
      <c r="D1236">
        <v>1.79717289473674</v>
      </c>
      <c r="E1236">
        <v>2060</v>
      </c>
      <c r="F1236">
        <v>11545152.2085556</v>
      </c>
      <c r="G1236">
        <v>168241.04223062101</v>
      </c>
      <c r="H1236">
        <v>613.81023979482404</v>
      </c>
      <c r="I1236">
        <v>9.6774559267352007</v>
      </c>
      <c r="J1236">
        <v>3863827.73905701</v>
      </c>
      <c r="K1236">
        <v>63318.527873017098</v>
      </c>
      <c r="L1236">
        <v>3749404.6213076198</v>
      </c>
      <c r="M1236">
        <v>62360.987260383503</v>
      </c>
      <c r="N1236">
        <v>5.3166058680452498E-5</v>
      </c>
      <c r="O1236">
        <v>5.7521374085816598E-5</v>
      </c>
      <c r="P1236" t="s">
        <v>257</v>
      </c>
      <c r="Q1236" t="s">
        <v>252</v>
      </c>
    </row>
    <row r="1237" spans="1:17" x14ac:dyDescent="0.35">
      <c r="A1237" t="s">
        <v>274</v>
      </c>
      <c r="B1237" t="s">
        <v>255</v>
      </c>
      <c r="C1237" t="s">
        <v>256</v>
      </c>
      <c r="D1237">
        <v>1.90209664848524</v>
      </c>
      <c r="E1237">
        <v>2065</v>
      </c>
      <c r="F1237">
        <v>11852110.9965386</v>
      </c>
      <c r="G1237">
        <v>171940.27218570601</v>
      </c>
      <c r="H1237">
        <v>665.62854786830098</v>
      </c>
      <c r="I1237">
        <v>10.4214064051958</v>
      </c>
      <c r="J1237">
        <v>4330624.9473105203</v>
      </c>
      <c r="K1237">
        <v>68001.060508659604</v>
      </c>
      <c r="L1237">
        <v>3809519.86866685</v>
      </c>
      <c r="M1237">
        <v>63822.133709626898</v>
      </c>
      <c r="N1237">
        <v>5.6161180743472299E-5</v>
      </c>
      <c r="O1237">
        <v>6.0610619447781498E-5</v>
      </c>
      <c r="P1237" t="s">
        <v>257</v>
      </c>
      <c r="Q1237" t="s">
        <v>252</v>
      </c>
    </row>
    <row r="1238" spans="1:17" x14ac:dyDescent="0.35">
      <c r="A1238" t="s">
        <v>274</v>
      </c>
      <c r="B1238" t="s">
        <v>255</v>
      </c>
      <c r="C1238" t="s">
        <v>256</v>
      </c>
      <c r="D1238">
        <v>2.0539225003577899</v>
      </c>
      <c r="E1238">
        <v>2070</v>
      </c>
      <c r="F1238">
        <v>12202528.0891513</v>
      </c>
      <c r="G1238">
        <v>176254.48903337101</v>
      </c>
      <c r="H1238">
        <v>738.64900579167397</v>
      </c>
      <c r="I1238">
        <v>11.4829821701846</v>
      </c>
      <c r="J1238">
        <v>5104093.7605098104</v>
      </c>
      <c r="K1238">
        <v>75812.837469360107</v>
      </c>
      <c r="L1238">
        <v>3893276.2992797601</v>
      </c>
      <c r="M1238">
        <v>60114.257888925204</v>
      </c>
      <c r="N1238">
        <v>6.05324569134465E-5</v>
      </c>
      <c r="O1238">
        <v>6.5150012536761097E-5</v>
      </c>
      <c r="P1238" t="s">
        <v>257</v>
      </c>
      <c r="Q1238" t="s">
        <v>252</v>
      </c>
    </row>
    <row r="1239" spans="1:17" x14ac:dyDescent="0.35">
      <c r="A1239" t="s">
        <v>274</v>
      </c>
      <c r="B1239" t="s">
        <v>255</v>
      </c>
      <c r="C1239" t="s">
        <v>256</v>
      </c>
      <c r="D1239">
        <v>2.15113208653396</v>
      </c>
      <c r="E1239">
        <v>2075</v>
      </c>
      <c r="F1239">
        <v>12587174.396773299</v>
      </c>
      <c r="G1239">
        <v>181028.00226419899</v>
      </c>
      <c r="H1239">
        <v>798.24105872721202</v>
      </c>
      <c r="I1239">
        <v>12.3352895752984</v>
      </c>
      <c r="J1239">
        <v>5716264.11507989</v>
      </c>
      <c r="K1239">
        <v>84873.610579348897</v>
      </c>
      <c r="L1239">
        <v>3998563.04745084</v>
      </c>
      <c r="M1239">
        <v>61985.751781536099</v>
      </c>
      <c r="N1239">
        <v>6.3417017478668001E-5</v>
      </c>
      <c r="O1239">
        <v>6.81402292519134E-5</v>
      </c>
      <c r="P1239" t="s">
        <v>257</v>
      </c>
      <c r="Q1239" t="s">
        <v>252</v>
      </c>
    </row>
    <row r="1240" spans="1:17" x14ac:dyDescent="0.35">
      <c r="A1240" t="s">
        <v>274</v>
      </c>
      <c r="B1240" t="s">
        <v>255</v>
      </c>
      <c r="C1240" t="s">
        <v>256</v>
      </c>
      <c r="D1240">
        <v>2.2802661727774698</v>
      </c>
      <c r="E1240">
        <v>2080</v>
      </c>
      <c r="F1240">
        <v>12941761.304770701</v>
      </c>
      <c r="G1240">
        <v>185339.813228621</v>
      </c>
      <c r="H1240">
        <v>870.11964099946204</v>
      </c>
      <c r="I1240">
        <v>13.365319029840901</v>
      </c>
      <c r="J1240">
        <v>6424868.7085381998</v>
      </c>
      <c r="K1240">
        <v>93626.130616105103</v>
      </c>
      <c r="L1240">
        <v>4077113.2576451702</v>
      </c>
      <c r="M1240">
        <v>63119.913138581302</v>
      </c>
      <c r="N1240">
        <v>6.7233479316197001E-5</v>
      </c>
      <c r="O1240">
        <v>7.2112509433440002E-5</v>
      </c>
      <c r="P1240" t="s">
        <v>257</v>
      </c>
      <c r="Q1240" t="s">
        <v>252</v>
      </c>
    </row>
    <row r="1241" spans="1:17" x14ac:dyDescent="0.35">
      <c r="A1241" t="s">
        <v>274</v>
      </c>
      <c r="B1241" t="s">
        <v>255</v>
      </c>
      <c r="C1241" t="s">
        <v>256</v>
      </c>
      <c r="D1241">
        <v>2.4085830961071801</v>
      </c>
      <c r="E1241">
        <v>2085</v>
      </c>
      <c r="F1241">
        <v>13329663.4606675</v>
      </c>
      <c r="G1241">
        <v>190108.435458091</v>
      </c>
      <c r="H1241">
        <v>946.71587490858303</v>
      </c>
      <c r="I1241">
        <v>14.459870303025999</v>
      </c>
      <c r="J1241">
        <v>7005310.3569672396</v>
      </c>
      <c r="K1241">
        <v>107511.355369066</v>
      </c>
      <c r="L1241">
        <v>4174023.0686645899</v>
      </c>
      <c r="M1241">
        <v>64624.976192598697</v>
      </c>
      <c r="N1241">
        <v>7.1023239086425693E-5</v>
      </c>
      <c r="O1241">
        <v>7.6061171447669296E-5</v>
      </c>
      <c r="P1241" t="s">
        <v>257</v>
      </c>
      <c r="Q1241" t="s">
        <v>252</v>
      </c>
    </row>
    <row r="1242" spans="1:17" x14ac:dyDescent="0.35">
      <c r="A1242" t="s">
        <v>274</v>
      </c>
      <c r="B1242" t="s">
        <v>255</v>
      </c>
      <c r="C1242" t="s">
        <v>256</v>
      </c>
      <c r="D1242">
        <v>2.5200464505927802</v>
      </c>
      <c r="E1242">
        <v>2090</v>
      </c>
      <c r="F1242">
        <v>13654822.7511767</v>
      </c>
      <c r="G1242">
        <v>194588.589380802</v>
      </c>
      <c r="H1242">
        <v>1014.95410890906</v>
      </c>
      <c r="I1242">
        <v>15.4680550123541</v>
      </c>
      <c r="J1242">
        <v>7388938.3126626499</v>
      </c>
      <c r="K1242">
        <v>112490.592980584</v>
      </c>
      <c r="L1242">
        <v>4228164.3088814104</v>
      </c>
      <c r="M1242">
        <v>66103.208000115395</v>
      </c>
      <c r="N1242">
        <v>7.4329350691981096E-5</v>
      </c>
      <c r="O1242">
        <v>7.9491069140152996E-5</v>
      </c>
      <c r="P1242" t="s">
        <v>257</v>
      </c>
      <c r="Q1242" t="s">
        <v>252</v>
      </c>
    </row>
    <row r="1243" spans="1:17" x14ac:dyDescent="0.35">
      <c r="A1243" t="s">
        <v>274</v>
      </c>
      <c r="B1243" t="s">
        <v>258</v>
      </c>
      <c r="C1243" t="s">
        <v>256</v>
      </c>
      <c r="D1243">
        <v>0.42862795654826502</v>
      </c>
      <c r="E1243">
        <v>2010</v>
      </c>
      <c r="F1243">
        <v>6908227.5992949102</v>
      </c>
      <c r="G1243">
        <v>814004.022906553</v>
      </c>
      <c r="H1243">
        <v>84.022331260535296</v>
      </c>
      <c r="I1243">
        <v>8.3250424625342898</v>
      </c>
      <c r="J1243">
        <v>522334.93254728703</v>
      </c>
      <c r="K1243">
        <v>36449.596865711901</v>
      </c>
      <c r="L1243">
        <v>2281875.9507552702</v>
      </c>
      <c r="M1243">
        <v>216927.40634675499</v>
      </c>
      <c r="N1243">
        <v>1.21626466489192E-5</v>
      </c>
      <c r="O1243">
        <v>1.02272743478689E-5</v>
      </c>
      <c r="P1243" t="s">
        <v>257</v>
      </c>
      <c r="Q1243" t="s">
        <v>252</v>
      </c>
    </row>
    <row r="1244" spans="1:17" x14ac:dyDescent="0.35">
      <c r="A1244" t="s">
        <v>274</v>
      </c>
      <c r="B1244" t="s">
        <v>258</v>
      </c>
      <c r="C1244" t="s">
        <v>256</v>
      </c>
      <c r="D1244">
        <v>0.61285996481710903</v>
      </c>
      <c r="E1244">
        <v>2015</v>
      </c>
      <c r="F1244">
        <v>7325731.5142049501</v>
      </c>
      <c r="G1244">
        <v>865825.27308010298</v>
      </c>
      <c r="H1244">
        <v>127.53871270059</v>
      </c>
      <c r="I1244">
        <v>12.742588739370399</v>
      </c>
      <c r="J1244">
        <v>552496.49819170404</v>
      </c>
      <c r="K1244">
        <v>38657.997271751497</v>
      </c>
      <c r="L1244">
        <v>2421696.03556894</v>
      </c>
      <c r="M1244">
        <v>231390.95316914201</v>
      </c>
      <c r="N1244">
        <v>1.7409689729044199E-5</v>
      </c>
      <c r="O1244">
        <v>1.47172751079899E-5</v>
      </c>
      <c r="P1244" t="s">
        <v>257</v>
      </c>
      <c r="Q1244" t="s">
        <v>252</v>
      </c>
    </row>
    <row r="1245" spans="1:17" x14ac:dyDescent="0.35">
      <c r="A1245" t="s">
        <v>274</v>
      </c>
      <c r="B1245" t="s">
        <v>258</v>
      </c>
      <c r="C1245" t="s">
        <v>256</v>
      </c>
      <c r="D1245">
        <v>0.76234411994100504</v>
      </c>
      <c r="E1245">
        <v>2020</v>
      </c>
      <c r="F1245">
        <v>7708897.5808209796</v>
      </c>
      <c r="G1245">
        <v>914395.62346208096</v>
      </c>
      <c r="H1245">
        <v>167.276507305602</v>
      </c>
      <c r="I1245">
        <v>16.840483701265502</v>
      </c>
      <c r="J1245">
        <v>581120.06869307405</v>
      </c>
      <c r="K1245">
        <v>40742.618945456699</v>
      </c>
      <c r="L1245">
        <v>2554169.7779542501</v>
      </c>
      <c r="M1245">
        <v>245135.158792234</v>
      </c>
      <c r="N1245">
        <v>2.16991477123487E-5</v>
      </c>
      <c r="O1245">
        <v>1.84170650746382E-5</v>
      </c>
      <c r="P1245" t="s">
        <v>257</v>
      </c>
      <c r="Q1245" t="s">
        <v>252</v>
      </c>
    </row>
    <row r="1246" spans="1:17" x14ac:dyDescent="0.35">
      <c r="A1246" t="s">
        <v>274</v>
      </c>
      <c r="B1246" t="s">
        <v>258</v>
      </c>
      <c r="C1246" t="s">
        <v>256</v>
      </c>
      <c r="D1246">
        <v>0.91377128405771901</v>
      </c>
      <c r="E1246">
        <v>2025</v>
      </c>
      <c r="F1246">
        <v>8144841.6356684603</v>
      </c>
      <c r="G1246">
        <v>969217.96968014503</v>
      </c>
      <c r="H1246">
        <v>212.229734072517</v>
      </c>
      <c r="I1246">
        <v>21.4966472004214</v>
      </c>
      <c r="J1246">
        <v>613761.53598029504</v>
      </c>
      <c r="K1246">
        <v>43069.930877081002</v>
      </c>
      <c r="L1246">
        <v>2704274.10159765</v>
      </c>
      <c r="M1246">
        <v>260443.55776010599</v>
      </c>
      <c r="N1246">
        <v>2.6056950345493001E-5</v>
      </c>
      <c r="O1246">
        <v>2.2179373343145501E-5</v>
      </c>
      <c r="P1246" t="s">
        <v>257</v>
      </c>
      <c r="Q1246" t="s">
        <v>252</v>
      </c>
    </row>
    <row r="1247" spans="1:17" x14ac:dyDescent="0.35">
      <c r="A1247" t="s">
        <v>274</v>
      </c>
      <c r="B1247" t="s">
        <v>258</v>
      </c>
      <c r="C1247" t="s">
        <v>256</v>
      </c>
      <c r="D1247">
        <v>0.96559376426806398</v>
      </c>
      <c r="E1247">
        <v>2030</v>
      </c>
      <c r="F1247">
        <v>8609726.7386388406</v>
      </c>
      <c r="G1247">
        <v>1029218.74483506</v>
      </c>
      <c r="H1247">
        <v>237.48009737299</v>
      </c>
      <c r="I1247">
        <v>24.1939076140578</v>
      </c>
      <c r="J1247">
        <v>648433.24721861701</v>
      </c>
      <c r="K1247">
        <v>45539.317822840501</v>
      </c>
      <c r="L1247">
        <v>2864330.88437723</v>
      </c>
      <c r="M1247">
        <v>276814.01776796201</v>
      </c>
      <c r="N1247">
        <v>2.75827682552599E-5</v>
      </c>
      <c r="O1247">
        <v>2.3507060802643201E-5</v>
      </c>
      <c r="P1247" t="s">
        <v>257</v>
      </c>
      <c r="Q1247" t="s">
        <v>252</v>
      </c>
    </row>
    <row r="1248" spans="1:17" x14ac:dyDescent="0.35">
      <c r="A1248" t="s">
        <v>274</v>
      </c>
      <c r="B1248" t="s">
        <v>258</v>
      </c>
      <c r="C1248" t="s">
        <v>256</v>
      </c>
      <c r="D1248">
        <v>1.08500668135844</v>
      </c>
      <c r="E1248">
        <v>2035</v>
      </c>
      <c r="F1248">
        <v>9013584.8624527194</v>
      </c>
      <c r="G1248">
        <v>1084127.2675693401</v>
      </c>
      <c r="H1248">
        <v>283.14479334298102</v>
      </c>
      <c r="I1248">
        <v>29.4978637578124</v>
      </c>
      <c r="J1248">
        <v>975668.89011310902</v>
      </c>
      <c r="K1248">
        <v>75301.175410247699</v>
      </c>
      <c r="L1248">
        <v>3042618.4929936398</v>
      </c>
      <c r="M1248">
        <v>292481.07433301402</v>
      </c>
      <c r="N1248">
        <v>3.14131167192376E-5</v>
      </c>
      <c r="O1248">
        <v>2.7208856967455299E-5</v>
      </c>
      <c r="P1248" t="s">
        <v>257</v>
      </c>
      <c r="Q1248" t="s">
        <v>252</v>
      </c>
    </row>
    <row r="1249" spans="1:17" x14ac:dyDescent="0.35">
      <c r="A1249" t="s">
        <v>274</v>
      </c>
      <c r="B1249" t="s">
        <v>258</v>
      </c>
      <c r="C1249" t="s">
        <v>256</v>
      </c>
      <c r="D1249">
        <v>1.2292198413270401</v>
      </c>
      <c r="E1249">
        <v>2040</v>
      </c>
      <c r="F1249">
        <v>9249782.9966058098</v>
      </c>
      <c r="G1249">
        <v>1119717.7505624399</v>
      </c>
      <c r="H1249">
        <v>334.94422366484298</v>
      </c>
      <c r="I1249">
        <v>35.842636644704001</v>
      </c>
      <c r="J1249">
        <v>1592161.33895316</v>
      </c>
      <c r="K1249">
        <v>133358.33038550901</v>
      </c>
      <c r="L1249">
        <v>3138748.3902858798</v>
      </c>
      <c r="M1249">
        <v>305437.02838378202</v>
      </c>
      <c r="N1249">
        <v>3.6211035846759903E-5</v>
      </c>
      <c r="O1249">
        <v>3.2010421042892398E-5</v>
      </c>
      <c r="P1249" t="s">
        <v>257</v>
      </c>
      <c r="Q1249" t="s">
        <v>252</v>
      </c>
    </row>
    <row r="1250" spans="1:17" x14ac:dyDescent="0.35">
      <c r="A1250" t="s">
        <v>274</v>
      </c>
      <c r="B1250" t="s">
        <v>258</v>
      </c>
      <c r="C1250" t="s">
        <v>256</v>
      </c>
      <c r="D1250">
        <v>1.35085724597845</v>
      </c>
      <c r="E1250">
        <v>2045</v>
      </c>
      <c r="F1250">
        <v>9531096.3531607408</v>
      </c>
      <c r="G1250">
        <v>1161061.0015139601</v>
      </c>
      <c r="H1250">
        <v>383.84859288529498</v>
      </c>
      <c r="I1250">
        <v>41.852515289033299</v>
      </c>
      <c r="J1250">
        <v>2103198.7098940802</v>
      </c>
      <c r="K1250">
        <v>180164.997090016</v>
      </c>
      <c r="L1250">
        <v>3239085.11337303</v>
      </c>
      <c r="M1250">
        <v>316230.68581131002</v>
      </c>
      <c r="N1250">
        <v>4.0273288472002699E-5</v>
      </c>
      <c r="O1250">
        <v>3.60467841349076E-5</v>
      </c>
      <c r="P1250" t="s">
        <v>257</v>
      </c>
      <c r="Q1250" t="s">
        <v>252</v>
      </c>
    </row>
    <row r="1251" spans="1:17" x14ac:dyDescent="0.35">
      <c r="A1251" t="s">
        <v>274</v>
      </c>
      <c r="B1251" t="s">
        <v>258</v>
      </c>
      <c r="C1251" t="s">
        <v>256</v>
      </c>
      <c r="D1251">
        <v>1.53164784556419</v>
      </c>
      <c r="E1251">
        <v>2050</v>
      </c>
      <c r="F1251">
        <v>9818989.3246440906</v>
      </c>
      <c r="G1251">
        <v>1202986.3231560199</v>
      </c>
      <c r="H1251">
        <v>452.87480358551397</v>
      </c>
      <c r="I1251">
        <v>50.361522707119803</v>
      </c>
      <c r="J1251">
        <v>2678386.10339614</v>
      </c>
      <c r="K1251">
        <v>241019.648836026</v>
      </c>
      <c r="L1251">
        <v>3316378.5258752699</v>
      </c>
      <c r="M1251">
        <v>330750.658394047</v>
      </c>
      <c r="N1251">
        <v>4.6122344022604298E-5</v>
      </c>
      <c r="O1251">
        <v>4.1863753342595603E-5</v>
      </c>
      <c r="P1251" t="s">
        <v>257</v>
      </c>
      <c r="Q1251" t="s">
        <v>252</v>
      </c>
    </row>
    <row r="1252" spans="1:17" x14ac:dyDescent="0.35">
      <c r="A1252" t="s">
        <v>274</v>
      </c>
      <c r="B1252" t="s">
        <v>258</v>
      </c>
      <c r="C1252" t="s">
        <v>256</v>
      </c>
      <c r="D1252">
        <v>1.64170092024739</v>
      </c>
      <c r="E1252">
        <v>2055</v>
      </c>
      <c r="F1252">
        <v>10107131.604413001</v>
      </c>
      <c r="G1252">
        <v>1244662.6534511801</v>
      </c>
      <c r="H1252">
        <v>498.02846980648098</v>
      </c>
      <c r="I1252">
        <v>56.029357467428497</v>
      </c>
      <c r="J1252">
        <v>3048407.84468586</v>
      </c>
      <c r="K1252">
        <v>287331.274796849</v>
      </c>
      <c r="L1252">
        <v>3398622.1197310099</v>
      </c>
      <c r="M1252">
        <v>338080.18839133403</v>
      </c>
      <c r="N1252">
        <v>4.9274956466286397E-5</v>
      </c>
      <c r="O1252">
        <v>4.5015697475995899E-5</v>
      </c>
      <c r="P1252" t="s">
        <v>257</v>
      </c>
      <c r="Q1252" t="s">
        <v>252</v>
      </c>
    </row>
    <row r="1253" spans="1:17" x14ac:dyDescent="0.35">
      <c r="A1253" t="s">
        <v>274</v>
      </c>
      <c r="B1253" t="s">
        <v>258</v>
      </c>
      <c r="C1253" t="s">
        <v>256</v>
      </c>
      <c r="D1253">
        <v>1.79717289473674</v>
      </c>
      <c r="E1253">
        <v>2060</v>
      </c>
      <c r="F1253">
        <v>10423545.9169534</v>
      </c>
      <c r="G1253">
        <v>1289847.3338328099</v>
      </c>
      <c r="H1253">
        <v>559.71489798209905</v>
      </c>
      <c r="I1253">
        <v>63.7727977394606</v>
      </c>
      <c r="J1253">
        <v>3578105.1241541202</v>
      </c>
      <c r="K1253">
        <v>349041.14277590299</v>
      </c>
      <c r="L1253">
        <v>3477441.7774618901</v>
      </c>
      <c r="M1253">
        <v>334323.83110611298</v>
      </c>
      <c r="N1253">
        <v>5.3697168165369499E-5</v>
      </c>
      <c r="O1253">
        <v>4.9442128588937802E-5</v>
      </c>
      <c r="P1253" t="s">
        <v>257</v>
      </c>
      <c r="Q1253" t="s">
        <v>252</v>
      </c>
    </row>
    <row r="1254" spans="1:17" x14ac:dyDescent="0.35">
      <c r="A1254" t="s">
        <v>274</v>
      </c>
      <c r="B1254" t="s">
        <v>258</v>
      </c>
      <c r="C1254" t="s">
        <v>256</v>
      </c>
      <c r="D1254">
        <v>1.90209664848524</v>
      </c>
      <c r="E1254">
        <v>2065</v>
      </c>
      <c r="F1254">
        <v>10694437.901445299</v>
      </c>
      <c r="G1254">
        <v>1329613.3672790199</v>
      </c>
      <c r="H1254">
        <v>606.364696729971</v>
      </c>
      <c r="I1254">
        <v>69.685257543525694</v>
      </c>
      <c r="J1254">
        <v>4006722.4881233899</v>
      </c>
      <c r="K1254">
        <v>391903.51969578798</v>
      </c>
      <c r="L1254">
        <v>3542449.2165085399</v>
      </c>
      <c r="M1254">
        <v>330892.78586794401</v>
      </c>
      <c r="N1254">
        <v>5.6699071266571502E-5</v>
      </c>
      <c r="O1254">
        <v>5.24101661869818E-5</v>
      </c>
      <c r="P1254" t="s">
        <v>257</v>
      </c>
      <c r="Q1254" t="s">
        <v>252</v>
      </c>
    </row>
    <row r="1255" spans="1:17" x14ac:dyDescent="0.35">
      <c r="A1255" t="s">
        <v>274</v>
      </c>
      <c r="B1255" t="s">
        <v>258</v>
      </c>
      <c r="C1255" t="s">
        <v>256</v>
      </c>
      <c r="D1255">
        <v>2.0539225003577899</v>
      </c>
      <c r="E1255">
        <v>2070</v>
      </c>
      <c r="F1255">
        <v>11004346.6027436</v>
      </c>
      <c r="G1255">
        <v>1374435.9754411499</v>
      </c>
      <c r="H1255">
        <v>672.06298701462401</v>
      </c>
      <c r="I1255">
        <v>78.069000947233803</v>
      </c>
      <c r="J1255">
        <v>4719009.7515079696</v>
      </c>
      <c r="K1255">
        <v>460896.84647120401</v>
      </c>
      <c r="L1255">
        <v>3645232.9790978301</v>
      </c>
      <c r="M1255">
        <v>308157.57807085902</v>
      </c>
      <c r="N1255">
        <v>6.1072502646097E-5</v>
      </c>
      <c r="O1255">
        <v>5.68007548857823E-5</v>
      </c>
      <c r="P1255" t="s">
        <v>257</v>
      </c>
      <c r="Q1255" t="s">
        <v>252</v>
      </c>
    </row>
    <row r="1256" spans="1:17" x14ac:dyDescent="0.35">
      <c r="A1256" t="s">
        <v>274</v>
      </c>
      <c r="B1256" t="s">
        <v>258</v>
      </c>
      <c r="C1256" t="s">
        <v>256</v>
      </c>
      <c r="D1256">
        <v>2.15113208653396</v>
      </c>
      <c r="E1256">
        <v>2075</v>
      </c>
      <c r="F1256">
        <v>11344883.3747572</v>
      </c>
      <c r="G1256">
        <v>1423319.0242802701</v>
      </c>
      <c r="H1256">
        <v>725.58816156567502</v>
      </c>
      <c r="I1256">
        <v>84.988186736835701</v>
      </c>
      <c r="J1256">
        <v>5274783.5890350398</v>
      </c>
      <c r="K1256">
        <v>526354.13662419899</v>
      </c>
      <c r="L1256">
        <v>3756487.1997389798</v>
      </c>
      <c r="M1256">
        <v>304061.59949338698</v>
      </c>
      <c r="N1256">
        <v>6.3957304592494697E-5</v>
      </c>
      <c r="O1256">
        <v>5.9711270127800002E-5</v>
      </c>
      <c r="P1256" t="s">
        <v>257</v>
      </c>
      <c r="Q1256" t="s">
        <v>252</v>
      </c>
    </row>
    <row r="1257" spans="1:17" x14ac:dyDescent="0.35">
      <c r="A1257" t="s">
        <v>274</v>
      </c>
      <c r="B1257" t="s">
        <v>258</v>
      </c>
      <c r="C1257" t="s">
        <v>256</v>
      </c>
      <c r="D1257">
        <v>2.2802661727774698</v>
      </c>
      <c r="E1257">
        <v>2080</v>
      </c>
      <c r="F1257">
        <v>11658169.2866119</v>
      </c>
      <c r="G1257">
        <v>1468931.83138742</v>
      </c>
      <c r="H1257">
        <v>790.09350718625205</v>
      </c>
      <c r="I1257">
        <v>93.391452843051098</v>
      </c>
      <c r="J1257">
        <v>5906244.59267624</v>
      </c>
      <c r="K1257">
        <v>612250.24647807097</v>
      </c>
      <c r="L1257">
        <v>3840244.5683873198</v>
      </c>
      <c r="M1257">
        <v>299988.60239643301</v>
      </c>
      <c r="N1257">
        <v>6.7771661893225598E-5</v>
      </c>
      <c r="O1257">
        <v>6.3577799083325894E-5</v>
      </c>
      <c r="P1257" t="s">
        <v>257</v>
      </c>
      <c r="Q1257" t="s">
        <v>252</v>
      </c>
    </row>
    <row r="1258" spans="1:17" x14ac:dyDescent="0.35">
      <c r="A1258" t="s">
        <v>274</v>
      </c>
      <c r="B1258" t="s">
        <v>258</v>
      </c>
      <c r="C1258" t="s">
        <v>256</v>
      </c>
      <c r="D1258">
        <v>2.4085830961071801</v>
      </c>
      <c r="E1258">
        <v>2085</v>
      </c>
      <c r="F1258">
        <v>12001403.6374554</v>
      </c>
      <c r="G1258">
        <v>1518368.25867028</v>
      </c>
      <c r="H1258">
        <v>858.82459090387704</v>
      </c>
      <c r="I1258">
        <v>102.351154307732</v>
      </c>
      <c r="J1258">
        <v>6417485.0760325603</v>
      </c>
      <c r="K1258">
        <v>695336.63630374405</v>
      </c>
      <c r="L1258">
        <v>3943293.8662821702</v>
      </c>
      <c r="M1258">
        <v>295354.178575019</v>
      </c>
      <c r="N1258">
        <v>7.1560345510216696E-5</v>
      </c>
      <c r="O1258">
        <v>6.7408649860322106E-5</v>
      </c>
      <c r="P1258" t="s">
        <v>257</v>
      </c>
      <c r="Q1258" t="s">
        <v>252</v>
      </c>
    </row>
    <row r="1259" spans="1:17" x14ac:dyDescent="0.35">
      <c r="A1259" t="s">
        <v>274</v>
      </c>
      <c r="B1259" t="s">
        <v>258</v>
      </c>
      <c r="C1259" t="s">
        <v>256</v>
      </c>
      <c r="D1259">
        <v>2.5200464505927802</v>
      </c>
      <c r="E1259">
        <v>2090</v>
      </c>
      <c r="F1259">
        <v>12292935.880756</v>
      </c>
      <c r="G1259">
        <v>1556475.45980151</v>
      </c>
      <c r="H1259">
        <v>920.16155670166495</v>
      </c>
      <c r="I1259">
        <v>110.26060721974601</v>
      </c>
      <c r="J1259">
        <v>6745910.1894474197</v>
      </c>
      <c r="K1259">
        <v>755518.71619581105</v>
      </c>
      <c r="L1259">
        <v>3997685.5593166901</v>
      </c>
      <c r="M1259">
        <v>296581.957564832</v>
      </c>
      <c r="N1259">
        <v>7.4852872058181995E-5</v>
      </c>
      <c r="O1259">
        <v>7.0839926531066094E-5</v>
      </c>
      <c r="P1259" t="s">
        <v>257</v>
      </c>
      <c r="Q1259" t="s">
        <v>252</v>
      </c>
    </row>
    <row r="1260" spans="1:17" x14ac:dyDescent="0.35">
      <c r="A1260" t="s">
        <v>274</v>
      </c>
      <c r="B1260" t="s">
        <v>259</v>
      </c>
      <c r="C1260" t="s">
        <v>256</v>
      </c>
      <c r="D1260">
        <v>0.42862795654826502</v>
      </c>
      <c r="E1260">
        <v>2010</v>
      </c>
      <c r="F1260">
        <v>7380707.1950486796</v>
      </c>
      <c r="G1260">
        <v>341524.42715278402</v>
      </c>
      <c r="H1260">
        <v>87.375261668522498</v>
      </c>
      <c r="I1260">
        <v>4.9721120545471003</v>
      </c>
      <c r="J1260">
        <v>496979.800009661</v>
      </c>
      <c r="K1260">
        <v>61804.729403338002</v>
      </c>
      <c r="L1260">
        <v>2340663.9041717201</v>
      </c>
      <c r="M1260">
        <v>158139.45293030099</v>
      </c>
      <c r="N1260">
        <v>1.18383319320861E-5</v>
      </c>
      <c r="O1260">
        <v>1.4558583981821E-5</v>
      </c>
      <c r="P1260" t="s">
        <v>257</v>
      </c>
      <c r="Q1260" t="s">
        <v>252</v>
      </c>
    </row>
    <row r="1261" spans="1:17" x14ac:dyDescent="0.35">
      <c r="A1261" t="s">
        <v>274</v>
      </c>
      <c r="B1261" t="s">
        <v>259</v>
      </c>
      <c r="C1261" t="s">
        <v>256</v>
      </c>
      <c r="D1261">
        <v>0.61285996481710903</v>
      </c>
      <c r="E1261">
        <v>2015</v>
      </c>
      <c r="F1261">
        <v>7829347.0081248498</v>
      </c>
      <c r="G1261">
        <v>362209.779160198</v>
      </c>
      <c r="H1261">
        <v>132.70865311061701</v>
      </c>
      <c r="I1261">
        <v>7.5726483293427096</v>
      </c>
      <c r="J1261">
        <v>525393.60475039296</v>
      </c>
      <c r="K1261">
        <v>65760.890713062501</v>
      </c>
      <c r="L1261">
        <v>2484607.7870414201</v>
      </c>
      <c r="M1261">
        <v>168479.20169665501</v>
      </c>
      <c r="N1261">
        <v>1.6950155992945498E-5</v>
      </c>
      <c r="O1261">
        <v>2.0906802535536899E-5</v>
      </c>
      <c r="P1261" t="s">
        <v>257</v>
      </c>
      <c r="Q1261" t="s">
        <v>252</v>
      </c>
    </row>
    <row r="1262" spans="1:17" x14ac:dyDescent="0.35">
      <c r="A1262" t="s">
        <v>274</v>
      </c>
      <c r="B1262" t="s">
        <v>259</v>
      </c>
      <c r="C1262" t="s">
        <v>256</v>
      </c>
      <c r="D1262">
        <v>0.76234411994100504</v>
      </c>
      <c r="E1262">
        <v>2020</v>
      </c>
      <c r="F1262">
        <v>8241782.1290555997</v>
      </c>
      <c r="G1262">
        <v>381511.07522745302</v>
      </c>
      <c r="H1262">
        <v>174.151306266609</v>
      </c>
      <c r="I1262">
        <v>9.9656847402587196</v>
      </c>
      <c r="J1262">
        <v>552327.18156444503</v>
      </c>
      <c r="K1262">
        <v>69535.506074085803</v>
      </c>
      <c r="L1262">
        <v>2620972.6215634001</v>
      </c>
      <c r="M1262">
        <v>178332.31518308201</v>
      </c>
      <c r="N1262">
        <v>2.11302972512044E-5</v>
      </c>
      <c r="O1262">
        <v>2.6121613204327799E-5</v>
      </c>
      <c r="P1262" t="s">
        <v>257</v>
      </c>
      <c r="Q1262" t="s">
        <v>252</v>
      </c>
    </row>
    <row r="1263" spans="1:17" x14ac:dyDescent="0.35">
      <c r="A1263" t="s">
        <v>274</v>
      </c>
      <c r="B1263" t="s">
        <v>259</v>
      </c>
      <c r="C1263" t="s">
        <v>256</v>
      </c>
      <c r="D1263">
        <v>0.91377128405771901</v>
      </c>
      <c r="E1263">
        <v>2025</v>
      </c>
      <c r="F1263">
        <v>8710665.8210716099</v>
      </c>
      <c r="G1263">
        <v>403393.78427698999</v>
      </c>
      <c r="H1263">
        <v>221.04656569431901</v>
      </c>
      <c r="I1263">
        <v>12.679815578619699</v>
      </c>
      <c r="J1263">
        <v>583053.82304354699</v>
      </c>
      <c r="K1263">
        <v>73777.643813828807</v>
      </c>
      <c r="L1263">
        <v>2775318.0795794101</v>
      </c>
      <c r="M1263">
        <v>189399.579778343</v>
      </c>
      <c r="N1263">
        <v>2.5376540695614101E-5</v>
      </c>
      <c r="O1263">
        <v>3.1432848181699097E-5</v>
      </c>
      <c r="P1263" t="s">
        <v>257</v>
      </c>
      <c r="Q1263" t="s">
        <v>252</v>
      </c>
    </row>
    <row r="1264" spans="1:17" x14ac:dyDescent="0.35">
      <c r="A1264" t="s">
        <v>274</v>
      </c>
      <c r="B1264" t="s">
        <v>259</v>
      </c>
      <c r="C1264" t="s">
        <v>256</v>
      </c>
      <c r="D1264">
        <v>0.96559376426806398</v>
      </c>
      <c r="E1264">
        <v>2030</v>
      </c>
      <c r="F1264">
        <v>9211970.0985514894</v>
      </c>
      <c r="G1264">
        <v>426975.38492241403</v>
      </c>
      <c r="H1264">
        <v>247.443706210915</v>
      </c>
      <c r="I1264">
        <v>14.230298776132001</v>
      </c>
      <c r="J1264">
        <v>615667.00731451798</v>
      </c>
      <c r="K1264">
        <v>78305.557726939107</v>
      </c>
      <c r="L1264">
        <v>2939899.5683249701</v>
      </c>
      <c r="M1264">
        <v>201245.333820222</v>
      </c>
      <c r="N1264">
        <v>2.6861106100401301E-5</v>
      </c>
      <c r="O1264">
        <v>3.3328147894796802E-5</v>
      </c>
      <c r="P1264" t="s">
        <v>257</v>
      </c>
      <c r="Q1264" t="s">
        <v>252</v>
      </c>
    </row>
    <row r="1265" spans="1:17" x14ac:dyDescent="0.35">
      <c r="A1265" t="s">
        <v>274</v>
      </c>
      <c r="B1265" t="s">
        <v>259</v>
      </c>
      <c r="C1265" t="s">
        <v>256</v>
      </c>
      <c r="D1265">
        <v>1.08500668135844</v>
      </c>
      <c r="E1265">
        <v>2035</v>
      </c>
      <c r="F1265">
        <v>9649785.2234867197</v>
      </c>
      <c r="G1265">
        <v>447926.906535346</v>
      </c>
      <c r="H1265">
        <v>295.51371719783202</v>
      </c>
      <c r="I1265">
        <v>17.128939902961001</v>
      </c>
      <c r="J1265">
        <v>943628.94164059195</v>
      </c>
      <c r="K1265">
        <v>107341.123882764</v>
      </c>
      <c r="L1265">
        <v>3123300.9897918501</v>
      </c>
      <c r="M1265">
        <v>211798.57753480299</v>
      </c>
      <c r="N1265">
        <v>3.0623864713442297E-5</v>
      </c>
      <c r="O1265">
        <v>3.8240479982439597E-5</v>
      </c>
      <c r="P1265" t="s">
        <v>257</v>
      </c>
      <c r="Q1265" t="s">
        <v>252</v>
      </c>
    </row>
    <row r="1266" spans="1:17" x14ac:dyDescent="0.35">
      <c r="A1266" t="s">
        <v>274</v>
      </c>
      <c r="B1266" t="s">
        <v>259</v>
      </c>
      <c r="C1266" t="s">
        <v>256</v>
      </c>
      <c r="D1266">
        <v>1.2292198413270401</v>
      </c>
      <c r="E1266">
        <v>2040</v>
      </c>
      <c r="F1266">
        <v>9908752.8241929896</v>
      </c>
      <c r="G1266">
        <v>460747.92297526298</v>
      </c>
      <c r="H1266">
        <v>350.29856564077198</v>
      </c>
      <c r="I1266">
        <v>20.4882946687753</v>
      </c>
      <c r="J1266">
        <v>1580393.51383944</v>
      </c>
      <c r="K1266">
        <v>145126.15549922601</v>
      </c>
      <c r="L1266">
        <v>3227300.6542636901</v>
      </c>
      <c r="M1266">
        <v>216884.76440597299</v>
      </c>
      <c r="N1266">
        <v>3.5352437572717599E-5</v>
      </c>
      <c r="O1266">
        <v>4.4467470491180703E-5</v>
      </c>
      <c r="P1266" t="s">
        <v>257</v>
      </c>
      <c r="Q1266" t="s">
        <v>252</v>
      </c>
    </row>
    <row r="1267" spans="1:17" x14ac:dyDescent="0.35">
      <c r="A1267" t="s">
        <v>274</v>
      </c>
      <c r="B1267" t="s">
        <v>259</v>
      </c>
      <c r="C1267" t="s">
        <v>256</v>
      </c>
      <c r="D1267">
        <v>1.35085724597845</v>
      </c>
      <c r="E1267">
        <v>2045</v>
      </c>
      <c r="F1267">
        <v>10216245.206515901</v>
      </c>
      <c r="G1267">
        <v>475912.14815875603</v>
      </c>
      <c r="H1267">
        <v>402.03854625814398</v>
      </c>
      <c r="I1267">
        <v>23.6625619161846</v>
      </c>
      <c r="J1267">
        <v>2112788.23070561</v>
      </c>
      <c r="K1267">
        <v>170575.476278491</v>
      </c>
      <c r="L1267">
        <v>3330428.44979857</v>
      </c>
      <c r="M1267">
        <v>224887.34938576</v>
      </c>
      <c r="N1267">
        <v>3.9352867724995798E-5</v>
      </c>
      <c r="O1267">
        <v>4.9720441068235197E-5</v>
      </c>
      <c r="P1267" t="s">
        <v>257</v>
      </c>
      <c r="Q1267" t="s">
        <v>252</v>
      </c>
    </row>
    <row r="1268" spans="1:17" x14ac:dyDescent="0.35">
      <c r="A1268" t="s">
        <v>274</v>
      </c>
      <c r="B1268" t="s">
        <v>259</v>
      </c>
      <c r="C1268" t="s">
        <v>256</v>
      </c>
      <c r="D1268">
        <v>1.53164784556419</v>
      </c>
      <c r="E1268">
        <v>2050</v>
      </c>
      <c r="F1268">
        <v>10530602.380584899</v>
      </c>
      <c r="G1268">
        <v>491373.2672152</v>
      </c>
      <c r="H1268">
        <v>475.09492675152597</v>
      </c>
      <c r="I1268">
        <v>28.141399541107798</v>
      </c>
      <c r="J1268">
        <v>2713686.5656223102</v>
      </c>
      <c r="K1268">
        <v>205719.18660985201</v>
      </c>
      <c r="L1268">
        <v>3404135.2193874898</v>
      </c>
      <c r="M1268">
        <v>242993.96488182599</v>
      </c>
      <c r="N1268">
        <v>4.5115645770412002E-5</v>
      </c>
      <c r="O1268">
        <v>5.7270920944877303E-5</v>
      </c>
      <c r="P1268" t="s">
        <v>257</v>
      </c>
      <c r="Q1268" t="s">
        <v>252</v>
      </c>
    </row>
    <row r="1269" spans="1:17" x14ac:dyDescent="0.35">
      <c r="A1269" t="s">
        <v>274</v>
      </c>
      <c r="B1269" t="s">
        <v>259</v>
      </c>
      <c r="C1269" t="s">
        <v>256</v>
      </c>
      <c r="D1269">
        <v>1.64170092024739</v>
      </c>
      <c r="E1269">
        <v>2055</v>
      </c>
      <c r="F1269">
        <v>10845015.018748799</v>
      </c>
      <c r="G1269">
        <v>506779.23911543901</v>
      </c>
      <c r="H1269">
        <v>522.96246681386901</v>
      </c>
      <c r="I1269">
        <v>31.095360460040101</v>
      </c>
      <c r="J1269">
        <v>3098809.6815975299</v>
      </c>
      <c r="K1269">
        <v>236929.43788518</v>
      </c>
      <c r="L1269">
        <v>3479692.96379823</v>
      </c>
      <c r="M1269">
        <v>257009.344324114</v>
      </c>
      <c r="N1269">
        <v>4.8221460819535503E-5</v>
      </c>
      <c r="O1269">
        <v>6.1358789113610303E-5</v>
      </c>
      <c r="P1269" t="s">
        <v>257</v>
      </c>
      <c r="Q1269" t="s">
        <v>252</v>
      </c>
    </row>
    <row r="1270" spans="1:17" x14ac:dyDescent="0.35">
      <c r="A1270" t="s">
        <v>274</v>
      </c>
      <c r="B1270" t="s">
        <v>259</v>
      </c>
      <c r="C1270" t="s">
        <v>256</v>
      </c>
      <c r="D1270">
        <v>1.79717289473674</v>
      </c>
      <c r="E1270">
        <v>2060</v>
      </c>
      <c r="F1270">
        <v>11189800.4591009</v>
      </c>
      <c r="G1270">
        <v>523592.79168532399</v>
      </c>
      <c r="H1270">
        <v>588.36146659669396</v>
      </c>
      <c r="I1270">
        <v>35.126229124865702</v>
      </c>
      <c r="J1270">
        <v>3651598.0716512101</v>
      </c>
      <c r="K1270">
        <v>275548.19527882</v>
      </c>
      <c r="L1270">
        <v>3540638.5427019601</v>
      </c>
      <c r="M1270">
        <v>271127.06586604199</v>
      </c>
      <c r="N1270">
        <v>5.25801571482149E-5</v>
      </c>
      <c r="O1270">
        <v>6.7086922667140906E-5</v>
      </c>
      <c r="P1270" t="s">
        <v>257</v>
      </c>
      <c r="Q1270" t="s">
        <v>252</v>
      </c>
    </row>
    <row r="1271" spans="1:17" x14ac:dyDescent="0.35">
      <c r="A1271" t="s">
        <v>274</v>
      </c>
      <c r="B1271" t="s">
        <v>259</v>
      </c>
      <c r="C1271" t="s">
        <v>256</v>
      </c>
      <c r="D1271">
        <v>1.90209664848524</v>
      </c>
      <c r="E1271">
        <v>2065</v>
      </c>
      <c r="F1271">
        <v>11485891.026665</v>
      </c>
      <c r="G1271">
        <v>538160.24205935898</v>
      </c>
      <c r="H1271">
        <v>637.86343693905098</v>
      </c>
      <c r="I1271">
        <v>38.186517334445902</v>
      </c>
      <c r="J1271">
        <v>4097411.5570468898</v>
      </c>
      <c r="K1271">
        <v>301214.45077229402</v>
      </c>
      <c r="L1271">
        <v>3592500.1959841</v>
      </c>
      <c r="M1271">
        <v>280841.80639238103</v>
      </c>
      <c r="N1271">
        <v>5.5534519303572102E-5</v>
      </c>
      <c r="O1271">
        <v>7.0957522221111994E-5</v>
      </c>
      <c r="P1271" t="s">
        <v>257</v>
      </c>
      <c r="Q1271" t="s">
        <v>252</v>
      </c>
    </row>
    <row r="1272" spans="1:17" x14ac:dyDescent="0.35">
      <c r="A1272" t="s">
        <v>274</v>
      </c>
      <c r="B1272" t="s">
        <v>259</v>
      </c>
      <c r="C1272" t="s">
        <v>256</v>
      </c>
      <c r="D1272">
        <v>2.0539225003577899</v>
      </c>
      <c r="E1272">
        <v>2070</v>
      </c>
      <c r="F1272">
        <v>11824041.418156801</v>
      </c>
      <c r="G1272">
        <v>554741.16002789</v>
      </c>
      <c r="H1272">
        <v>707.62470923703097</v>
      </c>
      <c r="I1272">
        <v>42.507278724827302</v>
      </c>
      <c r="J1272">
        <v>4844214.0678026499</v>
      </c>
      <c r="K1272">
        <v>335692.53017652</v>
      </c>
      <c r="L1272">
        <v>3664394.8884492498</v>
      </c>
      <c r="M1272">
        <v>288995.668719434</v>
      </c>
      <c r="N1272">
        <v>5.9846264421098301E-5</v>
      </c>
      <c r="O1272">
        <v>7.6625427835010901E-5</v>
      </c>
      <c r="P1272" t="s">
        <v>257</v>
      </c>
      <c r="Q1272" t="s">
        <v>252</v>
      </c>
    </row>
    <row r="1273" spans="1:17" x14ac:dyDescent="0.35">
      <c r="A1273" t="s">
        <v>274</v>
      </c>
      <c r="B1273" t="s">
        <v>259</v>
      </c>
      <c r="C1273" t="s">
        <v>256</v>
      </c>
      <c r="D1273">
        <v>2.15113208653396</v>
      </c>
      <c r="E1273">
        <v>2075</v>
      </c>
      <c r="F1273">
        <v>12195270.861292301</v>
      </c>
      <c r="G1273">
        <v>572931.53774515295</v>
      </c>
      <c r="H1273">
        <v>764.526831671438</v>
      </c>
      <c r="I1273">
        <v>46.0495166310724</v>
      </c>
      <c r="J1273">
        <v>5435175.2574172299</v>
      </c>
      <c r="K1273">
        <v>365962.468242014</v>
      </c>
      <c r="L1273">
        <v>3762125.0391840702</v>
      </c>
      <c r="M1273">
        <v>298423.76004830102</v>
      </c>
      <c r="N1273">
        <v>6.2690434707607894E-5</v>
      </c>
      <c r="O1273">
        <v>8.0375251836033095E-5</v>
      </c>
      <c r="P1273" t="s">
        <v>257</v>
      </c>
      <c r="Q1273" t="s">
        <v>252</v>
      </c>
    </row>
    <row r="1274" spans="1:17" x14ac:dyDescent="0.35">
      <c r="A1274" t="s">
        <v>274</v>
      </c>
      <c r="B1274" t="s">
        <v>259</v>
      </c>
      <c r="C1274" t="s">
        <v>256</v>
      </c>
      <c r="D1274">
        <v>2.2802661727774698</v>
      </c>
      <c r="E1274">
        <v>2080</v>
      </c>
      <c r="F1274">
        <v>12537311.289942199</v>
      </c>
      <c r="G1274">
        <v>589789.82805712998</v>
      </c>
      <c r="H1274">
        <v>833.15268545362403</v>
      </c>
      <c r="I1274">
        <v>50.3322745756793</v>
      </c>
      <c r="J1274">
        <v>6115380.1121963104</v>
      </c>
      <c r="K1274">
        <v>403114.72695800301</v>
      </c>
      <c r="L1274">
        <v>3831454.0712922998</v>
      </c>
      <c r="M1274">
        <v>308779.09949145297</v>
      </c>
      <c r="N1274">
        <v>6.6453856507654998E-5</v>
      </c>
      <c r="O1274">
        <v>8.5339339848370302E-5</v>
      </c>
      <c r="P1274" t="s">
        <v>257</v>
      </c>
      <c r="Q1274" t="s">
        <v>252</v>
      </c>
    </row>
    <row r="1275" spans="1:17" x14ac:dyDescent="0.35">
      <c r="A1275" t="s">
        <v>274</v>
      </c>
      <c r="B1275" t="s">
        <v>259</v>
      </c>
      <c r="C1275" t="s">
        <v>256</v>
      </c>
      <c r="D1275">
        <v>2.4085830961071801</v>
      </c>
      <c r="E1275">
        <v>2085</v>
      </c>
      <c r="F1275">
        <v>12911597.455284201</v>
      </c>
      <c r="G1275">
        <v>608174.44084139203</v>
      </c>
      <c r="H1275">
        <v>906.27920147504403</v>
      </c>
      <c r="I1275">
        <v>54.896543736564503</v>
      </c>
      <c r="J1275">
        <v>6678760.9150591204</v>
      </c>
      <c r="K1275">
        <v>434060.79727718199</v>
      </c>
      <c r="L1275">
        <v>3920213.7359943301</v>
      </c>
      <c r="M1275">
        <v>318434.308862857</v>
      </c>
      <c r="N1275">
        <v>7.0191097934526895E-5</v>
      </c>
      <c r="O1275">
        <v>9.0264470273720602E-5</v>
      </c>
      <c r="P1275" t="s">
        <v>257</v>
      </c>
      <c r="Q1275" t="s">
        <v>252</v>
      </c>
    </row>
    <row r="1276" spans="1:17" x14ac:dyDescent="0.35">
      <c r="A1276" t="s">
        <v>274</v>
      </c>
      <c r="B1276" t="s">
        <v>259</v>
      </c>
      <c r="C1276" t="s">
        <v>256</v>
      </c>
      <c r="D1276">
        <v>2.5200464505927802</v>
      </c>
      <c r="E1276">
        <v>2090</v>
      </c>
      <c r="F1276">
        <v>13226262.201153399</v>
      </c>
      <c r="G1276">
        <v>623149.13940410304</v>
      </c>
      <c r="H1276">
        <v>971.47617982400595</v>
      </c>
      <c r="I1276">
        <v>58.945984097405798</v>
      </c>
      <c r="J1276">
        <v>7045715.4297586698</v>
      </c>
      <c r="K1276">
        <v>455713.475884568</v>
      </c>
      <c r="L1276">
        <v>3966856.3747942001</v>
      </c>
      <c r="M1276">
        <v>327411.14208732801</v>
      </c>
      <c r="N1276">
        <v>7.3450545970522694E-5</v>
      </c>
      <c r="O1276">
        <v>9.4593702165381998E-5</v>
      </c>
      <c r="P1276" t="s">
        <v>257</v>
      </c>
      <c r="Q1276" t="s">
        <v>252</v>
      </c>
    </row>
    <row r="1277" spans="1:17" x14ac:dyDescent="0.35">
      <c r="A1277" t="s">
        <v>274</v>
      </c>
      <c r="B1277" t="s">
        <v>260</v>
      </c>
      <c r="C1277" t="s">
        <v>256</v>
      </c>
      <c r="D1277">
        <v>0.42862795654826502</v>
      </c>
      <c r="E1277">
        <v>2010</v>
      </c>
      <c r="F1277">
        <v>5964627.5718693398</v>
      </c>
      <c r="G1277">
        <v>1757604.0503321299</v>
      </c>
      <c r="H1277">
        <v>68.639310681053104</v>
      </c>
      <c r="I1277">
        <v>23.708063042016601</v>
      </c>
      <c r="J1277">
        <v>352603.79484428</v>
      </c>
      <c r="K1277">
        <v>206180.734568719</v>
      </c>
      <c r="L1277">
        <v>1848217.52702123</v>
      </c>
      <c r="M1277">
        <v>650585.83008079499</v>
      </c>
      <c r="N1277">
        <v>1.15077278260881E-5</v>
      </c>
      <c r="O1277">
        <v>1.3488853213291501E-5</v>
      </c>
      <c r="P1277" t="s">
        <v>257</v>
      </c>
      <c r="Q1277" t="s">
        <v>252</v>
      </c>
    </row>
    <row r="1278" spans="1:17" x14ac:dyDescent="0.35">
      <c r="A1278" t="s">
        <v>274</v>
      </c>
      <c r="B1278" t="s">
        <v>260</v>
      </c>
      <c r="C1278" t="s">
        <v>256</v>
      </c>
      <c r="D1278">
        <v>0.61285996481710903</v>
      </c>
      <c r="E1278">
        <v>2015</v>
      </c>
      <c r="F1278">
        <v>6318386.8325155098</v>
      </c>
      <c r="G1278">
        <v>1873169.9547695499</v>
      </c>
      <c r="H1278">
        <v>104.170554009722</v>
      </c>
      <c r="I1278">
        <v>36.110747430237801</v>
      </c>
      <c r="J1278">
        <v>373106.36513874802</v>
      </c>
      <c r="K1278">
        <v>218048.13032470801</v>
      </c>
      <c r="L1278">
        <v>1960794.7685120001</v>
      </c>
      <c r="M1278">
        <v>692292.22022608004</v>
      </c>
      <c r="N1278">
        <v>1.64868908427136E-5</v>
      </c>
      <c r="O1278">
        <v>1.9277880972994999E-5</v>
      </c>
      <c r="P1278" t="s">
        <v>257</v>
      </c>
      <c r="Q1278" t="s">
        <v>252</v>
      </c>
    </row>
    <row r="1279" spans="1:17" x14ac:dyDescent="0.35">
      <c r="A1279" t="s">
        <v>274</v>
      </c>
      <c r="B1279" t="s">
        <v>260</v>
      </c>
      <c r="C1279" t="s">
        <v>256</v>
      </c>
      <c r="D1279">
        <v>0.76234411994100504</v>
      </c>
      <c r="E1279">
        <v>2020</v>
      </c>
      <c r="F1279">
        <v>6643670.9571644701</v>
      </c>
      <c r="G1279">
        <v>1979622.2471185899</v>
      </c>
      <c r="H1279">
        <v>136.61790955878101</v>
      </c>
      <c r="I1279">
        <v>47.499081448086599</v>
      </c>
      <c r="J1279">
        <v>392579.94786536501</v>
      </c>
      <c r="K1279">
        <v>229282.73977316599</v>
      </c>
      <c r="L1279">
        <v>2067561.1567064701</v>
      </c>
      <c r="M1279">
        <v>731743.78004001395</v>
      </c>
      <c r="N1279">
        <v>2.0563617680591699E-5</v>
      </c>
      <c r="O1279">
        <v>2.3994012755323999E-5</v>
      </c>
      <c r="P1279" t="s">
        <v>257</v>
      </c>
      <c r="Q1279" t="s">
        <v>252</v>
      </c>
    </row>
    <row r="1280" spans="1:17" x14ac:dyDescent="0.35">
      <c r="A1280" t="s">
        <v>274</v>
      </c>
      <c r="B1280" t="s">
        <v>260</v>
      </c>
      <c r="C1280" t="s">
        <v>256</v>
      </c>
      <c r="D1280">
        <v>0.91377128405771901</v>
      </c>
      <c r="E1280">
        <v>2025</v>
      </c>
      <c r="F1280">
        <v>7015196.6278377697</v>
      </c>
      <c r="G1280">
        <v>2098862.9775108299</v>
      </c>
      <c r="H1280">
        <v>173.33180683595501</v>
      </c>
      <c r="I1280">
        <v>60.394574436983703</v>
      </c>
      <c r="J1280">
        <v>414770.72393515398</v>
      </c>
      <c r="K1280">
        <v>242060.74292222099</v>
      </c>
      <c r="L1280">
        <v>2188744.5542107499</v>
      </c>
      <c r="M1280">
        <v>775973.10514700599</v>
      </c>
      <c r="N1280">
        <v>2.4708046834801101E-5</v>
      </c>
      <c r="O1280">
        <v>2.8774901022176001E-5</v>
      </c>
      <c r="P1280" t="s">
        <v>257</v>
      </c>
      <c r="Q1280" t="s">
        <v>252</v>
      </c>
    </row>
    <row r="1281" spans="1:17" x14ac:dyDescent="0.35">
      <c r="A1281" t="s">
        <v>274</v>
      </c>
      <c r="B1281" t="s">
        <v>260</v>
      </c>
      <c r="C1281" t="s">
        <v>256</v>
      </c>
      <c r="D1281">
        <v>0.96559376426806398</v>
      </c>
      <c r="E1281">
        <v>2030</v>
      </c>
      <c r="F1281">
        <v>7413873.45150318</v>
      </c>
      <c r="G1281">
        <v>2225072.0319707198</v>
      </c>
      <c r="H1281">
        <v>193.97888250135301</v>
      </c>
      <c r="I1281">
        <v>67.695122485694299</v>
      </c>
      <c r="J1281">
        <v>438360.12668201298</v>
      </c>
      <c r="K1281">
        <v>255612.438359444</v>
      </c>
      <c r="L1281">
        <v>2318368.5380975502</v>
      </c>
      <c r="M1281">
        <v>822776.36404764396</v>
      </c>
      <c r="N1281">
        <v>2.61643098941787E-5</v>
      </c>
      <c r="O1281">
        <v>3.04237892135732E-5</v>
      </c>
      <c r="P1281" t="s">
        <v>257</v>
      </c>
      <c r="Q1281" t="s">
        <v>252</v>
      </c>
    </row>
    <row r="1282" spans="1:17" x14ac:dyDescent="0.35">
      <c r="A1282" t="s">
        <v>274</v>
      </c>
      <c r="B1282" t="s">
        <v>260</v>
      </c>
      <c r="C1282" t="s">
        <v>256</v>
      </c>
      <c r="D1282">
        <v>1.08500668135844</v>
      </c>
      <c r="E1282">
        <v>2035</v>
      </c>
      <c r="F1282">
        <v>7762285.7029267</v>
      </c>
      <c r="G1282">
        <v>2335426.4270953601</v>
      </c>
      <c r="H1282">
        <v>231.7464562113</v>
      </c>
      <c r="I1282">
        <v>80.896200889493002</v>
      </c>
      <c r="J1282">
        <v>679880.63079655205</v>
      </c>
      <c r="K1282">
        <v>371089.43472680502</v>
      </c>
      <c r="L1282">
        <v>2470797.3703399999</v>
      </c>
      <c r="M1282">
        <v>864302.19698665105</v>
      </c>
      <c r="N1282">
        <v>2.9855440147471199E-5</v>
      </c>
      <c r="O1282">
        <v>3.4638728050237098E-5</v>
      </c>
      <c r="P1282" t="s">
        <v>257</v>
      </c>
      <c r="Q1282" t="s">
        <v>252</v>
      </c>
    </row>
    <row r="1283" spans="1:17" x14ac:dyDescent="0.35">
      <c r="A1283" t="s">
        <v>274</v>
      </c>
      <c r="B1283" t="s">
        <v>260</v>
      </c>
      <c r="C1283" t="s">
        <v>256</v>
      </c>
      <c r="D1283">
        <v>1.2292198413270401</v>
      </c>
      <c r="E1283">
        <v>2040</v>
      </c>
      <c r="F1283">
        <v>7967319.7783484003</v>
      </c>
      <c r="G1283">
        <v>2402180.9688198501</v>
      </c>
      <c r="H1283">
        <v>274.859497776544</v>
      </c>
      <c r="I1283">
        <v>95.927362533002906</v>
      </c>
      <c r="J1283">
        <v>1173833.74889465</v>
      </c>
      <c r="K1283">
        <v>551685.92044401797</v>
      </c>
      <c r="L1283">
        <v>2549001.0413423898</v>
      </c>
      <c r="M1283">
        <v>895184.37732727395</v>
      </c>
      <c r="N1283">
        <v>3.4498363994814E-5</v>
      </c>
      <c r="O1283">
        <v>3.9933445389058498E-5</v>
      </c>
      <c r="P1283" t="s">
        <v>257</v>
      </c>
      <c r="Q1283" t="s">
        <v>252</v>
      </c>
    </row>
    <row r="1284" spans="1:17" x14ac:dyDescent="0.35">
      <c r="A1284" t="s">
        <v>274</v>
      </c>
      <c r="B1284" t="s">
        <v>260</v>
      </c>
      <c r="C1284" t="s">
        <v>256</v>
      </c>
      <c r="D1284">
        <v>1.35085724597845</v>
      </c>
      <c r="E1284">
        <v>2045</v>
      </c>
      <c r="F1284">
        <v>8211809.5621151105</v>
      </c>
      <c r="G1284">
        <v>2480347.7925595799</v>
      </c>
      <c r="H1284">
        <v>315.56291956985399</v>
      </c>
      <c r="I1284">
        <v>110.138188604475</v>
      </c>
      <c r="J1284">
        <v>1613152.5052347099</v>
      </c>
      <c r="K1284">
        <v>670211.20174938603</v>
      </c>
      <c r="L1284">
        <v>2627259.29080691</v>
      </c>
      <c r="M1284">
        <v>928056.508377422</v>
      </c>
      <c r="N1284">
        <v>3.8427939321156701E-5</v>
      </c>
      <c r="O1284">
        <v>4.4404332704817198E-5</v>
      </c>
      <c r="P1284" t="s">
        <v>257</v>
      </c>
      <c r="Q1284" t="s">
        <v>252</v>
      </c>
    </row>
    <row r="1285" spans="1:17" x14ac:dyDescent="0.35">
      <c r="A1285" t="s">
        <v>274</v>
      </c>
      <c r="B1285" t="s">
        <v>260</v>
      </c>
      <c r="C1285" t="s">
        <v>256</v>
      </c>
      <c r="D1285">
        <v>1.53164784556419</v>
      </c>
      <c r="E1285">
        <v>2050</v>
      </c>
      <c r="F1285">
        <v>8462195.5398305394</v>
      </c>
      <c r="G1285">
        <v>2559780.10796957</v>
      </c>
      <c r="H1285">
        <v>373.05715092232901</v>
      </c>
      <c r="I1285">
        <v>130.17917537030399</v>
      </c>
      <c r="J1285">
        <v>2125714.6479285001</v>
      </c>
      <c r="K1285">
        <v>793691.10430366895</v>
      </c>
      <c r="L1285">
        <v>2681853.74422321</v>
      </c>
      <c r="M1285">
        <v>965275.44004610705</v>
      </c>
      <c r="N1285">
        <v>4.4085148962393299E-5</v>
      </c>
      <c r="O1285">
        <v>5.0855608638025999E-5</v>
      </c>
      <c r="P1285" t="s">
        <v>257</v>
      </c>
      <c r="Q1285" t="s">
        <v>252</v>
      </c>
    </row>
    <row r="1286" spans="1:17" x14ac:dyDescent="0.35">
      <c r="A1286" t="s">
        <v>274</v>
      </c>
      <c r="B1286" t="s">
        <v>260</v>
      </c>
      <c r="C1286" t="s">
        <v>256</v>
      </c>
      <c r="D1286">
        <v>1.64170092024739</v>
      </c>
      <c r="E1286">
        <v>2055</v>
      </c>
      <c r="F1286">
        <v>8712983.5827945098</v>
      </c>
      <c r="G1286">
        <v>2638810.67506972</v>
      </c>
      <c r="H1286">
        <v>410.69883591575098</v>
      </c>
      <c r="I1286">
        <v>143.35899135815799</v>
      </c>
      <c r="J1286">
        <v>2443677.3419003501</v>
      </c>
      <c r="K1286">
        <v>892061.77758236194</v>
      </c>
      <c r="L1286">
        <v>2739789.2619536798</v>
      </c>
      <c r="M1286">
        <v>996913.04616865702</v>
      </c>
      <c r="N1286">
        <v>4.7136417969013001E-5</v>
      </c>
      <c r="O1286">
        <v>5.4327122711965999E-5</v>
      </c>
      <c r="P1286" t="s">
        <v>257</v>
      </c>
      <c r="Q1286" t="s">
        <v>252</v>
      </c>
    </row>
    <row r="1287" spans="1:17" x14ac:dyDescent="0.35">
      <c r="A1287" t="s">
        <v>274</v>
      </c>
      <c r="B1287" t="s">
        <v>260</v>
      </c>
      <c r="C1287" t="s">
        <v>256</v>
      </c>
      <c r="D1287">
        <v>1.79717289473674</v>
      </c>
      <c r="E1287">
        <v>2060</v>
      </c>
      <c r="F1287">
        <v>8988476.9006518405</v>
      </c>
      <c r="G1287">
        <v>2724916.35013441</v>
      </c>
      <c r="H1287">
        <v>462.14726642298399</v>
      </c>
      <c r="I1287">
        <v>161.340429298575</v>
      </c>
      <c r="J1287">
        <v>2872058.8130544201</v>
      </c>
      <c r="K1287">
        <v>1055087.4538756099</v>
      </c>
      <c r="L1287">
        <v>2787643.3943717498</v>
      </c>
      <c r="M1287">
        <v>1024122.21419625</v>
      </c>
      <c r="N1287">
        <v>5.1415525848374801E-5</v>
      </c>
      <c r="O1287">
        <v>5.92093145503775E-5</v>
      </c>
      <c r="P1287" t="s">
        <v>257</v>
      </c>
      <c r="Q1287" t="s">
        <v>252</v>
      </c>
    </row>
    <row r="1288" spans="1:17" x14ac:dyDescent="0.35">
      <c r="A1288" t="s">
        <v>274</v>
      </c>
      <c r="B1288" t="s">
        <v>260</v>
      </c>
      <c r="C1288" t="s">
        <v>256</v>
      </c>
      <c r="D1288">
        <v>1.90209664848524</v>
      </c>
      <c r="E1288">
        <v>2065</v>
      </c>
      <c r="F1288">
        <v>9225089.2358450405</v>
      </c>
      <c r="G1288">
        <v>2798962.0328792902</v>
      </c>
      <c r="H1288">
        <v>501.09548957154601</v>
      </c>
      <c r="I1288">
        <v>174.954464701951</v>
      </c>
      <c r="J1288">
        <v>3203439.0734896902</v>
      </c>
      <c r="K1288">
        <v>1195186.9343295</v>
      </c>
      <c r="L1288">
        <v>2822690.9649045598</v>
      </c>
      <c r="M1288">
        <v>1050651.03747192</v>
      </c>
      <c r="N1288">
        <v>5.43187688227977E-5</v>
      </c>
      <c r="O1288">
        <v>6.2506908863631505E-5</v>
      </c>
      <c r="P1288" t="s">
        <v>257</v>
      </c>
      <c r="Q1288" t="s">
        <v>252</v>
      </c>
    </row>
    <row r="1289" spans="1:17" x14ac:dyDescent="0.35">
      <c r="A1289" t="s">
        <v>274</v>
      </c>
      <c r="B1289" t="s">
        <v>260</v>
      </c>
      <c r="C1289" t="s">
        <v>256</v>
      </c>
      <c r="D1289">
        <v>2.0539225003577899</v>
      </c>
      <c r="E1289">
        <v>2070</v>
      </c>
      <c r="F1289">
        <v>9495663.1152159292</v>
      </c>
      <c r="G1289">
        <v>2883119.4629687699</v>
      </c>
      <c r="H1289">
        <v>555.99194967841004</v>
      </c>
      <c r="I1289">
        <v>194.14003828344801</v>
      </c>
      <c r="J1289">
        <v>3727006.6434709099</v>
      </c>
      <c r="K1289">
        <v>1452899.9545082599</v>
      </c>
      <c r="L1289">
        <v>2868470.4297724101</v>
      </c>
      <c r="M1289">
        <v>1084920.1273962799</v>
      </c>
      <c r="N1289">
        <v>5.8552198296450099E-5</v>
      </c>
      <c r="O1289">
        <v>6.7336799871463003E-5</v>
      </c>
      <c r="P1289" t="s">
        <v>257</v>
      </c>
      <c r="Q1289" t="s">
        <v>252</v>
      </c>
    </row>
    <row r="1290" spans="1:17" x14ac:dyDescent="0.35">
      <c r="A1290" t="s">
        <v>274</v>
      </c>
      <c r="B1290" t="s">
        <v>260</v>
      </c>
      <c r="C1290" t="s">
        <v>256</v>
      </c>
      <c r="D1290">
        <v>2.15113208653396</v>
      </c>
      <c r="E1290">
        <v>2075</v>
      </c>
      <c r="F1290">
        <v>9792971.1667216793</v>
      </c>
      <c r="G1290">
        <v>2975231.2323157801</v>
      </c>
      <c r="H1290">
        <v>600.76934166988099</v>
      </c>
      <c r="I1290">
        <v>209.80700663262999</v>
      </c>
      <c r="J1290">
        <v>4145495.0235017599</v>
      </c>
      <c r="K1290">
        <v>1655642.7021574799</v>
      </c>
      <c r="L1290">
        <v>2944141.3286977401</v>
      </c>
      <c r="M1290">
        <v>1116407.4705346299</v>
      </c>
      <c r="N1290">
        <v>6.13469938226108E-5</v>
      </c>
      <c r="O1290">
        <v>7.0517882561123199E-5</v>
      </c>
      <c r="P1290" t="s">
        <v>257</v>
      </c>
      <c r="Q1290" t="s">
        <v>252</v>
      </c>
    </row>
    <row r="1291" spans="1:17" x14ac:dyDescent="0.35">
      <c r="A1291" t="s">
        <v>274</v>
      </c>
      <c r="B1291" t="s">
        <v>260</v>
      </c>
      <c r="C1291" t="s">
        <v>256</v>
      </c>
      <c r="D1291">
        <v>2.2802661727774698</v>
      </c>
      <c r="E1291">
        <v>2080</v>
      </c>
      <c r="F1291">
        <v>10067006.3298236</v>
      </c>
      <c r="G1291">
        <v>3060094.7881757598</v>
      </c>
      <c r="H1291">
        <v>654.79147412364296</v>
      </c>
      <c r="I1291">
        <v>228.69348590566</v>
      </c>
      <c r="J1291">
        <v>4643628.6194564197</v>
      </c>
      <c r="K1291">
        <v>1874866.2196978901</v>
      </c>
      <c r="L1291">
        <v>2997358.5955278599</v>
      </c>
      <c r="M1291">
        <v>1142874.5752558899</v>
      </c>
      <c r="N1291">
        <v>6.5043316023733597E-5</v>
      </c>
      <c r="O1291">
        <v>7.4734118298993397E-5</v>
      </c>
      <c r="P1291" t="s">
        <v>257</v>
      </c>
      <c r="Q1291" t="s">
        <v>252</v>
      </c>
    </row>
    <row r="1292" spans="1:17" x14ac:dyDescent="0.35">
      <c r="A1292" t="s">
        <v>274</v>
      </c>
      <c r="B1292" t="s">
        <v>260</v>
      </c>
      <c r="C1292" t="s">
        <v>256</v>
      </c>
      <c r="D1292">
        <v>2.4085830961071801</v>
      </c>
      <c r="E1292">
        <v>2085</v>
      </c>
      <c r="F1292">
        <v>10367090.2681286</v>
      </c>
      <c r="G1292">
        <v>3152681.6279970799</v>
      </c>
      <c r="H1292">
        <v>712.37062873026105</v>
      </c>
      <c r="I1292">
        <v>248.80511648134799</v>
      </c>
      <c r="J1292">
        <v>5081929.5703281797</v>
      </c>
      <c r="K1292">
        <v>2030892.14200812</v>
      </c>
      <c r="L1292">
        <v>3058927.3770546201</v>
      </c>
      <c r="M1292">
        <v>1179720.6678025699</v>
      </c>
      <c r="N1292">
        <v>6.8714616185053902E-5</v>
      </c>
      <c r="O1292">
        <v>7.8918567061088006E-5</v>
      </c>
      <c r="P1292" t="s">
        <v>257</v>
      </c>
      <c r="Q1292" t="s">
        <v>252</v>
      </c>
    </row>
    <row r="1293" spans="1:17" x14ac:dyDescent="0.35">
      <c r="A1293" t="s">
        <v>274</v>
      </c>
      <c r="B1293" t="s">
        <v>260</v>
      </c>
      <c r="C1293" t="s">
        <v>256</v>
      </c>
      <c r="D1293">
        <v>2.5200464505927802</v>
      </c>
      <c r="E1293">
        <v>2090</v>
      </c>
      <c r="F1293">
        <v>10619672.2944763</v>
      </c>
      <c r="G1293">
        <v>3229739.0460812501</v>
      </c>
      <c r="H1293">
        <v>763.74867214673702</v>
      </c>
      <c r="I1293">
        <v>266.67349177467503</v>
      </c>
      <c r="J1293">
        <v>5375057.9407264199</v>
      </c>
      <c r="K1293">
        <v>2126370.9649168099</v>
      </c>
      <c r="L1293">
        <v>3087417.0307132001</v>
      </c>
      <c r="M1293">
        <v>1206850.4861683301</v>
      </c>
      <c r="N1293">
        <v>7.1918290034617496E-5</v>
      </c>
      <c r="O1293">
        <v>8.2568123297217501E-5</v>
      </c>
      <c r="P1293" t="s">
        <v>257</v>
      </c>
      <c r="Q1293" t="s">
        <v>252</v>
      </c>
    </row>
    <row r="1294" spans="1:17" x14ac:dyDescent="0.35">
      <c r="A1294" t="s">
        <v>274</v>
      </c>
      <c r="B1294" t="s">
        <v>261</v>
      </c>
      <c r="C1294" t="s">
        <v>256</v>
      </c>
      <c r="D1294">
        <v>0.42862795654826502</v>
      </c>
      <c r="E1294">
        <v>2010</v>
      </c>
      <c r="F1294">
        <v>7394216.0867687501</v>
      </c>
      <c r="G1294">
        <v>328015.535432718</v>
      </c>
      <c r="H1294">
        <v>88.808868476638196</v>
      </c>
      <c r="I1294">
        <v>3.5385052464314399</v>
      </c>
      <c r="J1294">
        <v>536679.14833351295</v>
      </c>
      <c r="K1294">
        <v>22105.3810794862</v>
      </c>
      <c r="L1294">
        <v>2398328.6222161502</v>
      </c>
      <c r="M1294">
        <v>100474.734885875</v>
      </c>
      <c r="N1294">
        <v>1.2010586035692599E-5</v>
      </c>
      <c r="O1294">
        <v>1.0787614805388499E-5</v>
      </c>
      <c r="P1294" t="s">
        <v>257</v>
      </c>
      <c r="Q1294" t="s">
        <v>252</v>
      </c>
    </row>
    <row r="1295" spans="1:17" x14ac:dyDescent="0.35">
      <c r="A1295" t="s">
        <v>274</v>
      </c>
      <c r="B1295" t="s">
        <v>261</v>
      </c>
      <c r="C1295" t="s">
        <v>256</v>
      </c>
      <c r="D1295">
        <v>0.61285996481710903</v>
      </c>
      <c r="E1295">
        <v>2015</v>
      </c>
      <c r="F1295">
        <v>7844105.9237117097</v>
      </c>
      <c r="G1295">
        <v>347450.86357333802</v>
      </c>
      <c r="H1295">
        <v>134.90476162298</v>
      </c>
      <c r="I1295">
        <v>5.3765398169796104</v>
      </c>
      <c r="J1295">
        <v>567806.65307155496</v>
      </c>
      <c r="K1295">
        <v>23347.8423919003</v>
      </c>
      <c r="L1295">
        <v>2546453.03887648</v>
      </c>
      <c r="M1295">
        <v>106633.94986160001</v>
      </c>
      <c r="N1295">
        <v>1.7198233034459798E-5</v>
      </c>
      <c r="O1295">
        <v>1.54742450822683E-5</v>
      </c>
      <c r="P1295" t="s">
        <v>257</v>
      </c>
      <c r="Q1295" t="s">
        <v>252</v>
      </c>
    </row>
    <row r="1296" spans="1:17" x14ac:dyDescent="0.35">
      <c r="A1296" t="s">
        <v>274</v>
      </c>
      <c r="B1296" t="s">
        <v>261</v>
      </c>
      <c r="C1296" t="s">
        <v>256</v>
      </c>
      <c r="D1296">
        <v>0.76234411994100504</v>
      </c>
      <c r="E1296">
        <v>2020</v>
      </c>
      <c r="F1296">
        <v>8257920.3501059497</v>
      </c>
      <c r="G1296">
        <v>365372.85417710798</v>
      </c>
      <c r="H1296">
        <v>177.05933833763001</v>
      </c>
      <c r="I1296">
        <v>7.0576526692375996</v>
      </c>
      <c r="J1296">
        <v>597337.68604182103</v>
      </c>
      <c r="K1296">
        <v>24525.001596709801</v>
      </c>
      <c r="L1296">
        <v>2686835.1584009901</v>
      </c>
      <c r="M1296">
        <v>112469.778345496</v>
      </c>
      <c r="N1296">
        <v>2.1441153562998299E-5</v>
      </c>
      <c r="O1296">
        <v>1.93163027536154E-5</v>
      </c>
      <c r="P1296" t="s">
        <v>257</v>
      </c>
      <c r="Q1296" t="s">
        <v>252</v>
      </c>
    </row>
    <row r="1297" spans="1:17" x14ac:dyDescent="0.35">
      <c r="A1297" t="s">
        <v>274</v>
      </c>
      <c r="B1297" t="s">
        <v>261</v>
      </c>
      <c r="C1297" t="s">
        <v>256</v>
      </c>
      <c r="D1297">
        <v>0.91377128405771901</v>
      </c>
      <c r="E1297">
        <v>2025</v>
      </c>
      <c r="F1297">
        <v>8728297.8477052506</v>
      </c>
      <c r="G1297">
        <v>385761.75764335302</v>
      </c>
      <c r="H1297">
        <v>224.76840754246999</v>
      </c>
      <c r="I1297">
        <v>8.9579737304688702</v>
      </c>
      <c r="J1297">
        <v>630964.06762045005</v>
      </c>
      <c r="K1297">
        <v>25867.399236925699</v>
      </c>
      <c r="L1297">
        <v>2845662.9669860802</v>
      </c>
      <c r="M1297">
        <v>119054.692371678</v>
      </c>
      <c r="N1297">
        <v>2.5751688526711199E-5</v>
      </c>
      <c r="O1297">
        <v>2.32215183412524E-5</v>
      </c>
      <c r="P1297" t="s">
        <v>257</v>
      </c>
      <c r="Q1297" t="s">
        <v>252</v>
      </c>
    </row>
    <row r="1298" spans="1:17" x14ac:dyDescent="0.35">
      <c r="A1298" t="s">
        <v>274</v>
      </c>
      <c r="B1298" t="s">
        <v>261</v>
      </c>
      <c r="C1298" t="s">
        <v>256</v>
      </c>
      <c r="D1298">
        <v>0.96559376426806398</v>
      </c>
      <c r="E1298">
        <v>2030</v>
      </c>
      <c r="F1298">
        <v>9231307.4857573397</v>
      </c>
      <c r="G1298">
        <v>407637.99771656003</v>
      </c>
      <c r="H1298">
        <v>251.64728569734999</v>
      </c>
      <c r="I1298">
        <v>10.026719289697001</v>
      </c>
      <c r="J1298">
        <v>666679.83917216002</v>
      </c>
      <c r="K1298">
        <v>27292.725869297301</v>
      </c>
      <c r="L1298">
        <v>3015080.9867132301</v>
      </c>
      <c r="M1298">
        <v>126063.915431959</v>
      </c>
      <c r="N1298">
        <v>2.7260199715545002E-5</v>
      </c>
      <c r="O1298">
        <v>2.45971164264938E-5</v>
      </c>
      <c r="P1298" t="s">
        <v>257</v>
      </c>
      <c r="Q1298" t="s">
        <v>252</v>
      </c>
    </row>
    <row r="1299" spans="1:17" x14ac:dyDescent="0.35">
      <c r="A1299" t="s">
        <v>274</v>
      </c>
      <c r="B1299" t="s">
        <v>261</v>
      </c>
      <c r="C1299" t="s">
        <v>256</v>
      </c>
      <c r="D1299">
        <v>1.08500668135844</v>
      </c>
      <c r="E1299">
        <v>2035</v>
      </c>
      <c r="F1299">
        <v>9670907.6687076706</v>
      </c>
      <c r="G1299">
        <v>426804.461314396</v>
      </c>
      <c r="H1299">
        <v>300.43061649438698</v>
      </c>
      <c r="I1299">
        <v>12.2120406064065</v>
      </c>
      <c r="J1299">
        <v>1007958.84114163</v>
      </c>
      <c r="K1299">
        <v>43011.224381727501</v>
      </c>
      <c r="L1299">
        <v>3202529.5157208601</v>
      </c>
      <c r="M1299">
        <v>132570.051605788</v>
      </c>
      <c r="N1299">
        <v>3.1065400145065501E-5</v>
      </c>
      <c r="O1299">
        <v>2.8612729512709501E-5</v>
      </c>
      <c r="P1299" t="s">
        <v>257</v>
      </c>
      <c r="Q1299" t="s">
        <v>252</v>
      </c>
    </row>
    <row r="1300" spans="1:17" x14ac:dyDescent="0.35">
      <c r="A1300" t="s">
        <v>274</v>
      </c>
      <c r="B1300" t="s">
        <v>261</v>
      </c>
      <c r="C1300" t="s">
        <v>256</v>
      </c>
      <c r="D1300">
        <v>1.2292198413270401</v>
      </c>
      <c r="E1300">
        <v>2040</v>
      </c>
      <c r="F1300">
        <v>9931378.5032624193</v>
      </c>
      <c r="G1300">
        <v>438122.243905827</v>
      </c>
      <c r="H1300">
        <v>355.93929112114898</v>
      </c>
      <c r="I1300">
        <v>14.847569188398699</v>
      </c>
      <c r="J1300">
        <v>1654514.7019670999</v>
      </c>
      <c r="K1300">
        <v>71004.967371567298</v>
      </c>
      <c r="L1300">
        <v>3308060.9645626098</v>
      </c>
      <c r="M1300">
        <v>136124.454107055</v>
      </c>
      <c r="N1300">
        <v>3.5839867648204498E-5</v>
      </c>
      <c r="O1300">
        <v>3.3889101489195601E-5</v>
      </c>
      <c r="P1300" t="s">
        <v>257</v>
      </c>
      <c r="Q1300" t="s">
        <v>252</v>
      </c>
    </row>
    <row r="1301" spans="1:17" x14ac:dyDescent="0.35">
      <c r="A1301" t="s">
        <v>274</v>
      </c>
      <c r="B1301" t="s">
        <v>261</v>
      </c>
      <c r="C1301" t="s">
        <v>256</v>
      </c>
      <c r="D1301">
        <v>1.35085724597845</v>
      </c>
      <c r="E1301">
        <v>2045</v>
      </c>
      <c r="F1301">
        <v>10240529.5460914</v>
      </c>
      <c r="G1301">
        <v>451627.80858330999</v>
      </c>
      <c r="H1301">
        <v>408.38597521206901</v>
      </c>
      <c r="I1301">
        <v>17.315132962259401</v>
      </c>
      <c r="J1301">
        <v>2190492.2454232001</v>
      </c>
      <c r="K1301">
        <v>92871.461560898606</v>
      </c>
      <c r="L1301">
        <v>3414464.2839109199</v>
      </c>
      <c r="M1301">
        <v>140851.51527341499</v>
      </c>
      <c r="N1301">
        <v>3.9879380590034303E-5</v>
      </c>
      <c r="O1301">
        <v>3.8339386178575697E-5</v>
      </c>
      <c r="P1301" t="s">
        <v>257</v>
      </c>
      <c r="Q1301" t="s">
        <v>252</v>
      </c>
    </row>
    <row r="1302" spans="1:17" x14ac:dyDescent="0.35">
      <c r="A1302" t="s">
        <v>274</v>
      </c>
      <c r="B1302" t="s">
        <v>261</v>
      </c>
      <c r="C1302" t="s">
        <v>256</v>
      </c>
      <c r="D1302">
        <v>1.53164784556419</v>
      </c>
      <c r="E1302">
        <v>2050</v>
      </c>
      <c r="F1302">
        <v>10556537.90858</v>
      </c>
      <c r="G1302">
        <v>465437.73922006699</v>
      </c>
      <c r="H1302">
        <v>482.40996598147001</v>
      </c>
      <c r="I1302">
        <v>20.826360311163501</v>
      </c>
      <c r="J1302">
        <v>2802371.2918189</v>
      </c>
      <c r="K1302">
        <v>117034.460413269</v>
      </c>
      <c r="L1302">
        <v>3500334.2295265598</v>
      </c>
      <c r="M1302">
        <v>146794.954742759</v>
      </c>
      <c r="N1302">
        <v>4.5697743915586297E-5</v>
      </c>
      <c r="O1302">
        <v>4.47457491222395E-5</v>
      </c>
      <c r="P1302" t="s">
        <v>257</v>
      </c>
      <c r="Q1302" t="s">
        <v>252</v>
      </c>
    </row>
    <row r="1303" spans="1:17" x14ac:dyDescent="0.35">
      <c r="A1303" t="s">
        <v>274</v>
      </c>
      <c r="B1303" t="s">
        <v>261</v>
      </c>
      <c r="C1303" t="s">
        <v>256</v>
      </c>
      <c r="D1303">
        <v>1.64170092024739</v>
      </c>
      <c r="E1303">
        <v>2055</v>
      </c>
      <c r="F1303">
        <v>10872547.7325463</v>
      </c>
      <c r="G1303">
        <v>479246.52531787602</v>
      </c>
      <c r="H1303">
        <v>530.96171663964503</v>
      </c>
      <c r="I1303">
        <v>23.096110634263599</v>
      </c>
      <c r="J1303">
        <v>3201535.7909298101</v>
      </c>
      <c r="K1303">
        <v>134203.328552903</v>
      </c>
      <c r="L1303">
        <v>3586027.274528</v>
      </c>
      <c r="M1303">
        <v>150675.03359433601</v>
      </c>
      <c r="N1303">
        <v>4.8835078005704397E-5</v>
      </c>
      <c r="O1303">
        <v>4.8192546871246098E-5</v>
      </c>
      <c r="P1303" t="s">
        <v>257</v>
      </c>
      <c r="Q1303" t="s">
        <v>252</v>
      </c>
    </row>
    <row r="1304" spans="1:17" x14ac:dyDescent="0.35">
      <c r="A1304" t="s">
        <v>274</v>
      </c>
      <c r="B1304" t="s">
        <v>261</v>
      </c>
      <c r="C1304" t="s">
        <v>256</v>
      </c>
      <c r="D1304">
        <v>1.79717289473674</v>
      </c>
      <c r="E1304">
        <v>2060</v>
      </c>
      <c r="F1304">
        <v>11218982.943649299</v>
      </c>
      <c r="G1304">
        <v>494410.307136997</v>
      </c>
      <c r="H1304">
        <v>597.26832409476799</v>
      </c>
      <c r="I1304">
        <v>26.219371626791698</v>
      </c>
      <c r="J1304">
        <v>3767867.9030380701</v>
      </c>
      <c r="K1304">
        <v>159278.363891952</v>
      </c>
      <c r="L1304">
        <v>3656992.3112320499</v>
      </c>
      <c r="M1304">
        <v>154773.297335954</v>
      </c>
      <c r="N1304">
        <v>5.3237296740241901E-5</v>
      </c>
      <c r="O1304">
        <v>5.3031604010485299E-5</v>
      </c>
      <c r="P1304" t="s">
        <v>257</v>
      </c>
      <c r="Q1304" t="s">
        <v>252</v>
      </c>
    </row>
    <row r="1305" spans="1:17" x14ac:dyDescent="0.35">
      <c r="A1305" t="s">
        <v>274</v>
      </c>
      <c r="B1305" t="s">
        <v>261</v>
      </c>
      <c r="C1305" t="s">
        <v>256</v>
      </c>
      <c r="D1305">
        <v>1.90209664848524</v>
      </c>
      <c r="E1305">
        <v>2065</v>
      </c>
      <c r="F1305">
        <v>11516603.014071601</v>
      </c>
      <c r="G1305">
        <v>507448.25465273601</v>
      </c>
      <c r="H1305">
        <v>647.48208055604402</v>
      </c>
      <c r="I1305">
        <v>28.567873717453001</v>
      </c>
      <c r="J1305">
        <v>4219431.5067675402</v>
      </c>
      <c r="K1305">
        <v>179194.501051642</v>
      </c>
      <c r="L1305">
        <v>3715838.0790495998</v>
      </c>
      <c r="M1305">
        <v>157503.92332688201</v>
      </c>
      <c r="N1305">
        <v>5.6221620191728102E-5</v>
      </c>
      <c r="O1305">
        <v>5.6297116908999998E-5</v>
      </c>
      <c r="P1305" t="s">
        <v>257</v>
      </c>
      <c r="Q1305" t="s">
        <v>252</v>
      </c>
    </row>
    <row r="1306" spans="1:17" x14ac:dyDescent="0.35">
      <c r="A1306" t="s">
        <v>274</v>
      </c>
      <c r="B1306" t="s">
        <v>261</v>
      </c>
      <c r="C1306" t="s">
        <v>256</v>
      </c>
      <c r="D1306">
        <v>2.0539225003577899</v>
      </c>
      <c r="E1306">
        <v>2070</v>
      </c>
      <c r="F1306">
        <v>11856409.940811399</v>
      </c>
      <c r="G1306">
        <v>522372.63737327</v>
      </c>
      <c r="H1306">
        <v>718.22691586876499</v>
      </c>
      <c r="I1306">
        <v>31.905072093092802</v>
      </c>
      <c r="J1306">
        <v>4972214.0603976902</v>
      </c>
      <c r="K1306">
        <v>207692.53758147699</v>
      </c>
      <c r="L1306">
        <v>3791278.8870280301</v>
      </c>
      <c r="M1306">
        <v>162111.67014065999</v>
      </c>
      <c r="N1306">
        <v>6.0577098755376801E-5</v>
      </c>
      <c r="O1306">
        <v>6.10772268883114E-5</v>
      </c>
      <c r="P1306" t="s">
        <v>257</v>
      </c>
      <c r="Q1306" t="s">
        <v>252</v>
      </c>
    </row>
    <row r="1307" spans="1:17" x14ac:dyDescent="0.35">
      <c r="A1307" t="s">
        <v>274</v>
      </c>
      <c r="B1307" t="s">
        <v>261</v>
      </c>
      <c r="C1307" t="s">
        <v>256</v>
      </c>
      <c r="D1307">
        <v>2.15113208653396</v>
      </c>
      <c r="E1307">
        <v>2075</v>
      </c>
      <c r="F1307">
        <v>12229420.508389501</v>
      </c>
      <c r="G1307">
        <v>538781.89064793603</v>
      </c>
      <c r="H1307">
        <v>775.97390961160102</v>
      </c>
      <c r="I1307">
        <v>34.602438690908997</v>
      </c>
      <c r="J1307">
        <v>5567217.2985376902</v>
      </c>
      <c r="K1307">
        <v>233920.42712155101</v>
      </c>
      <c r="L1307">
        <v>3893883.3520885198</v>
      </c>
      <c r="M1307">
        <v>166665.44714385399</v>
      </c>
      <c r="N1307">
        <v>6.3451404674430399E-5</v>
      </c>
      <c r="O1307">
        <v>6.4223462762076595E-5</v>
      </c>
      <c r="P1307" t="s">
        <v>257</v>
      </c>
      <c r="Q1307" t="s">
        <v>252</v>
      </c>
    </row>
    <row r="1308" spans="1:17" x14ac:dyDescent="0.35">
      <c r="A1308" t="s">
        <v>274</v>
      </c>
      <c r="B1308" t="s">
        <v>261</v>
      </c>
      <c r="C1308" t="s">
        <v>256</v>
      </c>
      <c r="D1308">
        <v>2.2802661727774698</v>
      </c>
      <c r="E1308">
        <v>2080</v>
      </c>
      <c r="F1308">
        <v>12573186.864022801</v>
      </c>
      <c r="G1308">
        <v>553914.25397653598</v>
      </c>
      <c r="H1308">
        <v>845.601205358725</v>
      </c>
      <c r="I1308">
        <v>37.883754670578199</v>
      </c>
      <c r="J1308">
        <v>6251233.04702897</v>
      </c>
      <c r="K1308">
        <v>267261.79212533502</v>
      </c>
      <c r="L1308">
        <v>3969100.89074519</v>
      </c>
      <c r="M1308">
        <v>171132.28003856199</v>
      </c>
      <c r="N1308">
        <v>6.7254325773073899E-5</v>
      </c>
      <c r="O1308">
        <v>6.8392814228216201E-5</v>
      </c>
      <c r="P1308" t="s">
        <v>257</v>
      </c>
      <c r="Q1308" t="s">
        <v>252</v>
      </c>
    </row>
    <row r="1309" spans="1:17" x14ac:dyDescent="0.35">
      <c r="A1309" t="s">
        <v>274</v>
      </c>
      <c r="B1309" t="s">
        <v>261</v>
      </c>
      <c r="C1309" t="s">
        <v>256</v>
      </c>
      <c r="D1309">
        <v>2.4085830961071801</v>
      </c>
      <c r="E1309">
        <v>2085</v>
      </c>
      <c r="F1309">
        <v>12949295.9116726</v>
      </c>
      <c r="G1309">
        <v>570475.98445300094</v>
      </c>
      <c r="H1309">
        <v>919.79978384498997</v>
      </c>
      <c r="I1309">
        <v>41.375961366618803</v>
      </c>
      <c r="J1309">
        <v>6817753.3064603005</v>
      </c>
      <c r="K1309">
        <v>295068.40587600798</v>
      </c>
      <c r="L1309">
        <v>4060892.8810712001</v>
      </c>
      <c r="M1309">
        <v>177755.163785988</v>
      </c>
      <c r="N1309">
        <v>7.1030872266643696E-5</v>
      </c>
      <c r="O1309">
        <v>7.2528839941074898E-5</v>
      </c>
      <c r="P1309" t="s">
        <v>257</v>
      </c>
      <c r="Q1309" t="s">
        <v>252</v>
      </c>
    </row>
    <row r="1310" spans="1:17" x14ac:dyDescent="0.35">
      <c r="A1310" t="s">
        <v>274</v>
      </c>
      <c r="B1310" t="s">
        <v>261</v>
      </c>
      <c r="C1310" t="s">
        <v>256</v>
      </c>
      <c r="D1310">
        <v>2.5200464505927802</v>
      </c>
      <c r="E1310">
        <v>2090</v>
      </c>
      <c r="F1310">
        <v>13265027.256901801</v>
      </c>
      <c r="G1310">
        <v>584384.08365575003</v>
      </c>
      <c r="H1310">
        <v>985.924369766268</v>
      </c>
      <c r="I1310">
        <v>44.497794155143403</v>
      </c>
      <c r="J1310">
        <v>7189465.9586028298</v>
      </c>
      <c r="K1310">
        <v>311962.94704040402</v>
      </c>
      <c r="L1310">
        <v>4112062.6098326198</v>
      </c>
      <c r="M1310">
        <v>182204.90704890201</v>
      </c>
      <c r="N1310">
        <v>7.4325091888016501E-5</v>
      </c>
      <c r="O1310">
        <v>7.6144774301136305E-5</v>
      </c>
      <c r="P1310" t="s">
        <v>257</v>
      </c>
      <c r="Q1310" t="s">
        <v>252</v>
      </c>
    </row>
    <row r="1311" spans="1:17" x14ac:dyDescent="0.35">
      <c r="A1311" t="s">
        <v>274</v>
      </c>
      <c r="B1311" t="s">
        <v>262</v>
      </c>
      <c r="C1311" t="s">
        <v>256</v>
      </c>
      <c r="D1311">
        <v>0.42862795654826502</v>
      </c>
      <c r="E1311">
        <v>2010</v>
      </c>
      <c r="F1311">
        <v>7020952.10580057</v>
      </c>
      <c r="G1311">
        <v>701279.51640089904</v>
      </c>
      <c r="H1311">
        <v>82.460285968591904</v>
      </c>
      <c r="I1311">
        <v>9.8870877544777098</v>
      </c>
      <c r="J1311">
        <v>475233.77047845197</v>
      </c>
      <c r="K1311">
        <v>83550.758934547106</v>
      </c>
      <c r="L1311">
        <v>2232925.1323557398</v>
      </c>
      <c r="M1311">
        <v>265878.22474627901</v>
      </c>
      <c r="N1311">
        <v>1.1744886551848801E-5</v>
      </c>
      <c r="O1311">
        <v>1.40986404468508E-5</v>
      </c>
      <c r="P1311" t="s">
        <v>257</v>
      </c>
      <c r="Q1311" t="s">
        <v>252</v>
      </c>
    </row>
    <row r="1312" spans="1:17" x14ac:dyDescent="0.35">
      <c r="A1312" t="s">
        <v>274</v>
      </c>
      <c r="B1312" t="s">
        <v>262</v>
      </c>
      <c r="C1312" t="s">
        <v>256</v>
      </c>
      <c r="D1312">
        <v>0.61285996481710903</v>
      </c>
      <c r="E1312">
        <v>2015</v>
      </c>
      <c r="F1312">
        <v>7441451.9804400103</v>
      </c>
      <c r="G1312">
        <v>750104.80684504099</v>
      </c>
      <c r="H1312">
        <v>125.163657163387</v>
      </c>
      <c r="I1312">
        <v>15.117644276573399</v>
      </c>
      <c r="J1312">
        <v>502528.29630105902</v>
      </c>
      <c r="K1312">
        <v>88626.199162396006</v>
      </c>
      <c r="L1312">
        <v>2368761.5879368298</v>
      </c>
      <c r="M1312">
        <v>284325.40080125403</v>
      </c>
      <c r="N1312">
        <v>1.6819789671744399E-5</v>
      </c>
      <c r="O1312">
        <v>2.0154042659929799E-5</v>
      </c>
      <c r="P1312" t="s">
        <v>257</v>
      </c>
      <c r="Q1312" t="s">
        <v>252</v>
      </c>
    </row>
    <row r="1313" spans="1:17" x14ac:dyDescent="0.35">
      <c r="A1313" t="s">
        <v>274</v>
      </c>
      <c r="B1313" t="s">
        <v>262</v>
      </c>
      <c r="C1313" t="s">
        <v>256</v>
      </c>
      <c r="D1313">
        <v>0.76234411994100504</v>
      </c>
      <c r="E1313">
        <v>2020</v>
      </c>
      <c r="F1313">
        <v>7827809.6837418601</v>
      </c>
      <c r="G1313">
        <v>795483.520541201</v>
      </c>
      <c r="H1313">
        <v>164.155258032483</v>
      </c>
      <c r="I1313">
        <v>19.961732974384201</v>
      </c>
      <c r="J1313">
        <v>528374.017590406</v>
      </c>
      <c r="K1313">
        <v>93488.670048125001</v>
      </c>
      <c r="L1313">
        <v>2497422.5190991298</v>
      </c>
      <c r="M1313">
        <v>301882.41764735099</v>
      </c>
      <c r="N1313">
        <v>2.0970777863114E-5</v>
      </c>
      <c r="O1313">
        <v>2.50938359613075E-5</v>
      </c>
      <c r="P1313" t="s">
        <v>257</v>
      </c>
      <c r="Q1313" t="s">
        <v>252</v>
      </c>
    </row>
    <row r="1314" spans="1:17" x14ac:dyDescent="0.35">
      <c r="A1314" t="s">
        <v>274</v>
      </c>
      <c r="B1314" t="s">
        <v>262</v>
      </c>
      <c r="C1314" t="s">
        <v>256</v>
      </c>
      <c r="D1314">
        <v>0.91377128405771901</v>
      </c>
      <c r="E1314">
        <v>2025</v>
      </c>
      <c r="F1314">
        <v>8268196.0383920697</v>
      </c>
      <c r="G1314">
        <v>845863.56695652998</v>
      </c>
      <c r="H1314">
        <v>208.259748688934</v>
      </c>
      <c r="I1314">
        <v>25.4666325840045</v>
      </c>
      <c r="J1314">
        <v>557847.33873373503</v>
      </c>
      <c r="K1314">
        <v>98984.128123640505</v>
      </c>
      <c r="L1314">
        <v>2643356.4134940999</v>
      </c>
      <c r="M1314">
        <v>321361.24586365302</v>
      </c>
      <c r="N1314">
        <v>2.5188051628422E-5</v>
      </c>
      <c r="O1314">
        <v>3.01072579300644E-5</v>
      </c>
      <c r="P1314" t="s">
        <v>257</v>
      </c>
      <c r="Q1314" t="s">
        <v>252</v>
      </c>
    </row>
    <row r="1315" spans="1:17" x14ac:dyDescent="0.35">
      <c r="A1315" t="s">
        <v>274</v>
      </c>
      <c r="B1315" t="s">
        <v>262</v>
      </c>
      <c r="C1315" t="s">
        <v>256</v>
      </c>
      <c r="D1315">
        <v>0.96559376426806398</v>
      </c>
      <c r="E1315">
        <v>2030</v>
      </c>
      <c r="F1315">
        <v>8739558.3162286505</v>
      </c>
      <c r="G1315">
        <v>899387.16724524903</v>
      </c>
      <c r="H1315">
        <v>233.037241241955</v>
      </c>
      <c r="I1315">
        <v>28.6367637450921</v>
      </c>
      <c r="J1315">
        <v>589204.39765942597</v>
      </c>
      <c r="K1315">
        <v>104768.167382031</v>
      </c>
      <c r="L1315">
        <v>2799237.6340883202</v>
      </c>
      <c r="M1315">
        <v>341907.26805686997</v>
      </c>
      <c r="N1315">
        <v>2.66646474352398E-5</v>
      </c>
      <c r="O1315">
        <v>3.1840307253665002E-5</v>
      </c>
      <c r="P1315" t="s">
        <v>257</v>
      </c>
      <c r="Q1315" t="s">
        <v>252</v>
      </c>
    </row>
    <row r="1316" spans="1:17" x14ac:dyDescent="0.35">
      <c r="A1316" t="s">
        <v>274</v>
      </c>
      <c r="B1316" t="s">
        <v>262</v>
      </c>
      <c r="C1316" t="s">
        <v>256</v>
      </c>
      <c r="D1316">
        <v>1.08500668135844</v>
      </c>
      <c r="E1316">
        <v>2035</v>
      </c>
      <c r="F1316">
        <v>9150638.8188586906</v>
      </c>
      <c r="G1316">
        <v>947073.31116337201</v>
      </c>
      <c r="H1316">
        <v>278.53733793690498</v>
      </c>
      <c r="I1316">
        <v>34.1053191638876</v>
      </c>
      <c r="J1316">
        <v>902055.31167002104</v>
      </c>
      <c r="K1316">
        <v>148914.75385333601</v>
      </c>
      <c r="L1316">
        <v>2971880.8935507098</v>
      </c>
      <c r="M1316">
        <v>363218.67377593799</v>
      </c>
      <c r="N1316">
        <v>3.0439113973427001E-5</v>
      </c>
      <c r="O1316">
        <v>3.6011276806009E-5</v>
      </c>
      <c r="P1316" t="s">
        <v>257</v>
      </c>
      <c r="Q1316" t="s">
        <v>252</v>
      </c>
    </row>
    <row r="1317" spans="1:17" x14ac:dyDescent="0.35">
      <c r="A1317" t="s">
        <v>274</v>
      </c>
      <c r="B1317" t="s">
        <v>262</v>
      </c>
      <c r="C1317" t="s">
        <v>256</v>
      </c>
      <c r="D1317">
        <v>1.2292198413270401</v>
      </c>
      <c r="E1317">
        <v>2040</v>
      </c>
      <c r="F1317">
        <v>9392187.2275759894</v>
      </c>
      <c r="G1317">
        <v>977313.519592255</v>
      </c>
      <c r="H1317">
        <v>330.58030091300401</v>
      </c>
      <c r="I1317">
        <v>40.206559396543497</v>
      </c>
      <c r="J1317">
        <v>1505491.97822188</v>
      </c>
      <c r="K1317">
        <v>220027.691116787</v>
      </c>
      <c r="L1317">
        <v>3062753.7855362399</v>
      </c>
      <c r="M1317">
        <v>381431.63313343102</v>
      </c>
      <c r="N1317">
        <v>3.5197371272838498E-5</v>
      </c>
      <c r="O1317">
        <v>4.1139878442813499E-5</v>
      </c>
      <c r="P1317" t="s">
        <v>257</v>
      </c>
      <c r="Q1317" t="s">
        <v>252</v>
      </c>
    </row>
    <row r="1318" spans="1:17" x14ac:dyDescent="0.35">
      <c r="A1318" t="s">
        <v>274</v>
      </c>
      <c r="B1318" t="s">
        <v>262</v>
      </c>
      <c r="C1318" t="s">
        <v>256</v>
      </c>
      <c r="D1318">
        <v>1.35085724597845</v>
      </c>
      <c r="E1318">
        <v>2045</v>
      </c>
      <c r="F1318">
        <v>9679894.0936103407</v>
      </c>
      <c r="G1318">
        <v>1012263.26106435</v>
      </c>
      <c r="H1318">
        <v>379.67592890632301</v>
      </c>
      <c r="I1318">
        <v>46.025179268004997</v>
      </c>
      <c r="J1318">
        <v>2018809.5052435501</v>
      </c>
      <c r="K1318">
        <v>264554.20174054801</v>
      </c>
      <c r="L1318">
        <v>3159442.1557250898</v>
      </c>
      <c r="M1318">
        <v>395873.64345924603</v>
      </c>
      <c r="N1318">
        <v>3.92231490587222E-5</v>
      </c>
      <c r="O1318">
        <v>4.5467598240808898E-5</v>
      </c>
      <c r="P1318" t="s">
        <v>257</v>
      </c>
      <c r="Q1318" t="s">
        <v>252</v>
      </c>
    </row>
    <row r="1319" spans="1:17" x14ac:dyDescent="0.35">
      <c r="A1319" t="s">
        <v>274</v>
      </c>
      <c r="B1319" t="s">
        <v>262</v>
      </c>
      <c r="C1319" t="s">
        <v>256</v>
      </c>
      <c r="D1319">
        <v>1.53164784556419</v>
      </c>
      <c r="E1319">
        <v>2050</v>
      </c>
      <c r="F1319">
        <v>9974362.8558213897</v>
      </c>
      <c r="G1319">
        <v>1047612.79197872</v>
      </c>
      <c r="H1319">
        <v>449.05465353600499</v>
      </c>
      <c r="I1319">
        <v>54.181672756628799</v>
      </c>
      <c r="J1319">
        <v>2599879.5637677601</v>
      </c>
      <c r="K1319">
        <v>319526.18846441002</v>
      </c>
      <c r="L1319">
        <v>3242496.0804286101</v>
      </c>
      <c r="M1319">
        <v>404633.10384070699</v>
      </c>
      <c r="N1319">
        <v>4.5020886048267301E-5</v>
      </c>
      <c r="O1319">
        <v>5.1719178279878399E-5</v>
      </c>
      <c r="P1319" t="s">
        <v>257</v>
      </c>
      <c r="Q1319" t="s">
        <v>252</v>
      </c>
    </row>
    <row r="1320" spans="1:17" x14ac:dyDescent="0.35">
      <c r="A1320" t="s">
        <v>274</v>
      </c>
      <c r="B1320" t="s">
        <v>262</v>
      </c>
      <c r="C1320" t="s">
        <v>256</v>
      </c>
      <c r="D1320">
        <v>1.64170092024739</v>
      </c>
      <c r="E1320">
        <v>2055</v>
      </c>
      <c r="F1320">
        <v>10269170.199637899</v>
      </c>
      <c r="G1320">
        <v>1082624.0582263099</v>
      </c>
      <c r="H1320">
        <v>494.39024549570598</v>
      </c>
      <c r="I1320">
        <v>59.667581778203498</v>
      </c>
      <c r="J1320">
        <v>2972503.6666667298</v>
      </c>
      <c r="K1320">
        <v>363235.45281598298</v>
      </c>
      <c r="L1320">
        <v>3322602.7906938698</v>
      </c>
      <c r="M1320">
        <v>414099.517428466</v>
      </c>
      <c r="N1320">
        <v>4.81431543040486E-5</v>
      </c>
      <c r="O1320">
        <v>5.5113851687314701E-5</v>
      </c>
      <c r="P1320" t="s">
        <v>257</v>
      </c>
      <c r="Q1320" t="s">
        <v>252</v>
      </c>
    </row>
    <row r="1321" spans="1:17" x14ac:dyDescent="0.35">
      <c r="A1321" t="s">
        <v>274</v>
      </c>
      <c r="B1321" t="s">
        <v>262</v>
      </c>
      <c r="C1321" t="s">
        <v>256</v>
      </c>
      <c r="D1321">
        <v>1.79717289473674</v>
      </c>
      <c r="E1321">
        <v>2060</v>
      </c>
      <c r="F1321">
        <v>10592919.014182599</v>
      </c>
      <c r="G1321">
        <v>1120474.2366036701</v>
      </c>
      <c r="H1321">
        <v>556.38679856729595</v>
      </c>
      <c r="I1321">
        <v>67.100897154263606</v>
      </c>
      <c r="J1321">
        <v>3491664.05000534</v>
      </c>
      <c r="K1321">
        <v>435482.216924685</v>
      </c>
      <c r="L1321">
        <v>3393153.7629264998</v>
      </c>
      <c r="M1321">
        <v>418611.845641502</v>
      </c>
      <c r="N1321">
        <v>5.2524407844746501E-5</v>
      </c>
      <c r="O1321">
        <v>5.9886157987582498E-5</v>
      </c>
      <c r="P1321" t="s">
        <v>257</v>
      </c>
      <c r="Q1321" t="s">
        <v>252</v>
      </c>
    </row>
    <row r="1322" spans="1:17" x14ac:dyDescent="0.35">
      <c r="A1322" t="s">
        <v>274</v>
      </c>
      <c r="B1322" t="s">
        <v>262</v>
      </c>
      <c r="C1322" t="s">
        <v>256</v>
      </c>
      <c r="D1322">
        <v>1.90209664848524</v>
      </c>
      <c r="E1322">
        <v>2065</v>
      </c>
      <c r="F1322">
        <v>10870659.459985999</v>
      </c>
      <c r="G1322">
        <v>1153391.80873837</v>
      </c>
      <c r="H1322">
        <v>603.26360066104701</v>
      </c>
      <c r="I1322">
        <v>72.786353612449801</v>
      </c>
      <c r="J1322">
        <v>3902430.2039305302</v>
      </c>
      <c r="K1322">
        <v>496195.803888658</v>
      </c>
      <c r="L1322">
        <v>3444593.8506967099</v>
      </c>
      <c r="M1322">
        <v>428748.15167977102</v>
      </c>
      <c r="N1322">
        <v>5.54946645952449E-5</v>
      </c>
      <c r="O1322">
        <v>6.3106355586196395E-5</v>
      </c>
      <c r="P1322" t="s">
        <v>257</v>
      </c>
      <c r="Q1322" t="s">
        <v>252</v>
      </c>
    </row>
    <row r="1323" spans="1:17" x14ac:dyDescent="0.35">
      <c r="A1323" t="s">
        <v>274</v>
      </c>
      <c r="B1323" t="s">
        <v>262</v>
      </c>
      <c r="C1323" t="s">
        <v>256</v>
      </c>
      <c r="D1323">
        <v>2.0539225003577899</v>
      </c>
      <c r="E1323">
        <v>2070</v>
      </c>
      <c r="F1323">
        <v>11188263.1562544</v>
      </c>
      <c r="G1323">
        <v>1190519.4219303101</v>
      </c>
      <c r="H1323">
        <v>669.35498283430297</v>
      </c>
      <c r="I1323">
        <v>80.777005127555299</v>
      </c>
      <c r="J1323">
        <v>4545484.6970000304</v>
      </c>
      <c r="K1323">
        <v>634421.90097913903</v>
      </c>
      <c r="L1323">
        <v>3518480.85707164</v>
      </c>
      <c r="M1323">
        <v>434909.700097044</v>
      </c>
      <c r="N1323">
        <v>5.9826531918863901E-5</v>
      </c>
      <c r="O1323">
        <v>6.7850220365647993E-5</v>
      </c>
      <c r="P1323" t="s">
        <v>257</v>
      </c>
      <c r="Q1323" t="s">
        <v>252</v>
      </c>
    </row>
    <row r="1324" spans="1:17" x14ac:dyDescent="0.35">
      <c r="A1324" t="s">
        <v>274</v>
      </c>
      <c r="B1324" t="s">
        <v>262</v>
      </c>
      <c r="C1324" t="s">
        <v>256</v>
      </c>
      <c r="D1324">
        <v>2.15113208653396</v>
      </c>
      <c r="E1324">
        <v>2075</v>
      </c>
      <c r="F1324">
        <v>11537189.4142235</v>
      </c>
      <c r="G1324">
        <v>1231012.9848139801</v>
      </c>
      <c r="H1324">
        <v>723.17107930023803</v>
      </c>
      <c r="I1324">
        <v>87.405269002271794</v>
      </c>
      <c r="J1324">
        <v>5068998.03811605</v>
      </c>
      <c r="K1324">
        <v>732139.68754319102</v>
      </c>
      <c r="L1324">
        <v>3614993.73526278</v>
      </c>
      <c r="M1324">
        <v>445555.06396958802</v>
      </c>
      <c r="N1324">
        <v>6.2681737582351402E-5</v>
      </c>
      <c r="O1324">
        <v>7.1002718964397697E-5</v>
      </c>
      <c r="P1324" t="s">
        <v>257</v>
      </c>
      <c r="Q1324" t="s">
        <v>252</v>
      </c>
    </row>
    <row r="1325" spans="1:17" x14ac:dyDescent="0.35">
      <c r="A1325" t="s">
        <v>274</v>
      </c>
      <c r="B1325" t="s">
        <v>262</v>
      </c>
      <c r="C1325" t="s">
        <v>256</v>
      </c>
      <c r="D1325">
        <v>2.2802661727774698</v>
      </c>
      <c r="E1325">
        <v>2080</v>
      </c>
      <c r="F1325">
        <v>11858544.946736701</v>
      </c>
      <c r="G1325">
        <v>1268556.1712627001</v>
      </c>
      <c r="H1325">
        <v>788.11246171763901</v>
      </c>
      <c r="I1325">
        <v>95.372498311663506</v>
      </c>
      <c r="J1325">
        <v>5690067.4548190497</v>
      </c>
      <c r="K1325">
        <v>828427.384335262</v>
      </c>
      <c r="L1325">
        <v>3686410.7197169499</v>
      </c>
      <c r="M1325">
        <v>453822.45106680098</v>
      </c>
      <c r="N1325">
        <v>6.6459457316010698E-5</v>
      </c>
      <c r="O1325">
        <v>7.5181927668785197E-5</v>
      </c>
      <c r="P1325" t="s">
        <v>257</v>
      </c>
      <c r="Q1325" t="s">
        <v>252</v>
      </c>
    </row>
    <row r="1326" spans="1:17" x14ac:dyDescent="0.35">
      <c r="A1326" t="s">
        <v>274</v>
      </c>
      <c r="B1326" t="s">
        <v>262</v>
      </c>
      <c r="C1326" t="s">
        <v>256</v>
      </c>
      <c r="D1326">
        <v>2.4085830961071801</v>
      </c>
      <c r="E1326">
        <v>2085</v>
      </c>
      <c r="F1326">
        <v>12210469.3683042</v>
      </c>
      <c r="G1326">
        <v>1309302.52782146</v>
      </c>
      <c r="H1326">
        <v>857.31094619218197</v>
      </c>
      <c r="I1326">
        <v>103.864799019427</v>
      </c>
      <c r="J1326">
        <v>6209790.0718828598</v>
      </c>
      <c r="K1326">
        <v>903031.64045344898</v>
      </c>
      <c r="L1326">
        <v>3776225.16824592</v>
      </c>
      <c r="M1326">
        <v>462422.876611271</v>
      </c>
      <c r="N1326">
        <v>7.0211137699389498E-5</v>
      </c>
      <c r="O1326">
        <v>7.9328342237486895E-5</v>
      </c>
      <c r="P1326" t="s">
        <v>257</v>
      </c>
      <c r="Q1326" t="s">
        <v>252</v>
      </c>
    </row>
    <row r="1327" spans="1:17" x14ac:dyDescent="0.35">
      <c r="A1327" t="s">
        <v>274</v>
      </c>
      <c r="B1327" t="s">
        <v>262</v>
      </c>
      <c r="C1327" t="s">
        <v>256</v>
      </c>
      <c r="D1327">
        <v>2.5200464505927802</v>
      </c>
      <c r="E1327">
        <v>2090</v>
      </c>
      <c r="F1327">
        <v>12507642.6738734</v>
      </c>
      <c r="G1327">
        <v>1341768.66668413</v>
      </c>
      <c r="H1327">
        <v>919.04727503602498</v>
      </c>
      <c r="I1327">
        <v>111.37488888538699</v>
      </c>
      <c r="J1327">
        <v>6551221.2109329598</v>
      </c>
      <c r="K1327">
        <v>950207.69471027597</v>
      </c>
      <c r="L1327">
        <v>3827181.3799584801</v>
      </c>
      <c r="M1327">
        <v>467086.13692305097</v>
      </c>
      <c r="N1327">
        <v>7.3478856008237102E-5</v>
      </c>
      <c r="O1327">
        <v>8.3006029020355303E-5</v>
      </c>
      <c r="P1327" t="s">
        <v>257</v>
      </c>
      <c r="Q1327" t="s">
        <v>252</v>
      </c>
    </row>
    <row r="1328" spans="1:17" x14ac:dyDescent="0.35">
      <c r="A1328" t="s">
        <v>274</v>
      </c>
      <c r="B1328" t="s">
        <v>263</v>
      </c>
      <c r="C1328" t="s">
        <v>256</v>
      </c>
      <c r="D1328">
        <v>0.42862795654826502</v>
      </c>
      <c r="E1328">
        <v>2010</v>
      </c>
      <c r="F1328">
        <v>7697236.1343172397</v>
      </c>
      <c r="G1328">
        <v>24995.487884226499</v>
      </c>
      <c r="H1328">
        <v>92.111693214329804</v>
      </c>
      <c r="I1328">
        <v>0.23568050873977101</v>
      </c>
      <c r="J1328">
        <v>556810.78744417697</v>
      </c>
      <c r="K1328">
        <v>1973.7419688218199</v>
      </c>
      <c r="L1328">
        <v>2491815.5028781998</v>
      </c>
      <c r="M1328">
        <v>6987.8542238186201</v>
      </c>
      <c r="N1328">
        <v>1.1966852985536E-5</v>
      </c>
      <c r="O1328">
        <v>9.4289221251207701E-6</v>
      </c>
      <c r="P1328" t="s">
        <v>257</v>
      </c>
      <c r="Q1328" t="s">
        <v>252</v>
      </c>
    </row>
    <row r="1329" spans="1:17" x14ac:dyDescent="0.35">
      <c r="A1329" t="s">
        <v>274</v>
      </c>
      <c r="B1329" t="s">
        <v>263</v>
      </c>
      <c r="C1329" t="s">
        <v>256</v>
      </c>
      <c r="D1329">
        <v>0.61285996481710903</v>
      </c>
      <c r="E1329">
        <v>2015</v>
      </c>
      <c r="F1329">
        <v>8165150.3093211902</v>
      </c>
      <c r="G1329">
        <v>26406.477963856902</v>
      </c>
      <c r="H1329">
        <v>139.92294351051899</v>
      </c>
      <c r="I1329">
        <v>0.35835792944126699</v>
      </c>
      <c r="J1329">
        <v>589062.59569066798</v>
      </c>
      <c r="K1329">
        <v>2091.89977278785</v>
      </c>
      <c r="L1329">
        <v>2645656.3253178</v>
      </c>
      <c r="M1329">
        <v>7430.6634202832201</v>
      </c>
      <c r="N1329">
        <v>1.7136603517363898E-5</v>
      </c>
      <c r="O1329">
        <v>1.35708340177649E-5</v>
      </c>
      <c r="P1329" t="s">
        <v>257</v>
      </c>
      <c r="Q1329" t="s">
        <v>252</v>
      </c>
    </row>
    <row r="1330" spans="1:17" x14ac:dyDescent="0.35">
      <c r="A1330" t="s">
        <v>274</v>
      </c>
      <c r="B1330" t="s">
        <v>263</v>
      </c>
      <c r="C1330" t="s">
        <v>256</v>
      </c>
      <c r="D1330">
        <v>0.76234411994100504</v>
      </c>
      <c r="E1330">
        <v>2020</v>
      </c>
      <c r="F1330">
        <v>8595584.6957947891</v>
      </c>
      <c r="G1330">
        <v>27708.508488270301</v>
      </c>
      <c r="H1330">
        <v>183.646209074979</v>
      </c>
      <c r="I1330">
        <v>0.470781931888342</v>
      </c>
      <c r="J1330">
        <v>619659.42523299297</v>
      </c>
      <c r="K1330">
        <v>2203.26240553771</v>
      </c>
      <c r="L1330">
        <v>2791454.7589129698</v>
      </c>
      <c r="M1330">
        <v>7850.1778335183999</v>
      </c>
      <c r="N1330">
        <v>2.1365179400166299E-5</v>
      </c>
      <c r="O1330">
        <v>1.6990518709718199E-5</v>
      </c>
      <c r="P1330" t="s">
        <v>257</v>
      </c>
      <c r="Q1330" t="s">
        <v>252</v>
      </c>
    </row>
    <row r="1331" spans="1:17" x14ac:dyDescent="0.35">
      <c r="A1331" t="s">
        <v>274</v>
      </c>
      <c r="B1331" t="s">
        <v>263</v>
      </c>
      <c r="C1331" t="s">
        <v>256</v>
      </c>
      <c r="D1331">
        <v>0.91377128405771901</v>
      </c>
      <c r="E1331">
        <v>2025</v>
      </c>
      <c r="F1331">
        <v>9084857.8281177003</v>
      </c>
      <c r="G1331">
        <v>29201.7772309053</v>
      </c>
      <c r="H1331">
        <v>233.12848089274701</v>
      </c>
      <c r="I1331">
        <v>0.59790038019163005</v>
      </c>
      <c r="J1331">
        <v>654503.32693696395</v>
      </c>
      <c r="K1331">
        <v>2328.1399204117502</v>
      </c>
      <c r="L1331">
        <v>2956397.5512465299</v>
      </c>
      <c r="M1331">
        <v>8320.1081112221109</v>
      </c>
      <c r="N1331">
        <v>2.5661214000643199E-5</v>
      </c>
      <c r="O1331">
        <v>2.04747942381689E-5</v>
      </c>
      <c r="P1331" t="s">
        <v>257</v>
      </c>
      <c r="Q1331" t="s">
        <v>252</v>
      </c>
    </row>
    <row r="1332" spans="1:17" x14ac:dyDescent="0.35">
      <c r="A1332" t="s">
        <v>274</v>
      </c>
      <c r="B1332" t="s">
        <v>263</v>
      </c>
      <c r="C1332" t="s">
        <v>256</v>
      </c>
      <c r="D1332">
        <v>0.96559376426806398</v>
      </c>
      <c r="E1332">
        <v>2030</v>
      </c>
      <c r="F1332">
        <v>9608127.4418167099</v>
      </c>
      <c r="G1332">
        <v>30818.041657186401</v>
      </c>
      <c r="H1332">
        <v>261.00435193112497</v>
      </c>
      <c r="I1332">
        <v>0.669653055922804</v>
      </c>
      <c r="J1332">
        <v>691511.59326585697</v>
      </c>
      <c r="K1332">
        <v>2460.9717756001401</v>
      </c>
      <c r="L1332">
        <v>3132324.1739917202</v>
      </c>
      <c r="M1332">
        <v>8820.7281534716894</v>
      </c>
      <c r="N1332">
        <v>2.71649552435343E-5</v>
      </c>
      <c r="O1332">
        <v>2.1729254031514701E-5</v>
      </c>
      <c r="P1332" t="s">
        <v>257</v>
      </c>
      <c r="Q1332" t="s">
        <v>252</v>
      </c>
    </row>
    <row r="1333" spans="1:17" x14ac:dyDescent="0.35">
      <c r="A1333" t="s">
        <v>274</v>
      </c>
      <c r="B1333" t="s">
        <v>263</v>
      </c>
      <c r="C1333" t="s">
        <v>256</v>
      </c>
      <c r="D1333">
        <v>1.08500668135844</v>
      </c>
      <c r="E1333">
        <v>2035</v>
      </c>
      <c r="F1333">
        <v>10065478.7531833</v>
      </c>
      <c r="G1333">
        <v>32233.3768387733</v>
      </c>
      <c r="H1333">
        <v>311.81115776665001</v>
      </c>
      <c r="I1333">
        <v>0.831499334143319</v>
      </c>
      <c r="J1333">
        <v>1047490.87259054</v>
      </c>
      <c r="K1333">
        <v>3479.1929328173401</v>
      </c>
      <c r="L1333">
        <v>3325746.3785852101</v>
      </c>
      <c r="M1333">
        <v>9353.1887414388493</v>
      </c>
      <c r="N1333">
        <v>3.0978273901580399E-5</v>
      </c>
      <c r="O1333">
        <v>2.5796221671169002E-5</v>
      </c>
      <c r="P1333" t="s">
        <v>257</v>
      </c>
      <c r="Q1333" t="s">
        <v>252</v>
      </c>
    </row>
    <row r="1334" spans="1:17" x14ac:dyDescent="0.35">
      <c r="A1334" t="s">
        <v>274</v>
      </c>
      <c r="B1334" t="s">
        <v>263</v>
      </c>
      <c r="C1334" t="s">
        <v>256</v>
      </c>
      <c r="D1334">
        <v>1.2292198413270401</v>
      </c>
      <c r="E1334">
        <v>2040</v>
      </c>
      <c r="F1334">
        <v>10336448.018469499</v>
      </c>
      <c r="G1334">
        <v>33052.728698790197</v>
      </c>
      <c r="H1334">
        <v>369.75201967068898</v>
      </c>
      <c r="I1334">
        <v>1.0348406388586899</v>
      </c>
      <c r="J1334">
        <v>1720138.90373665</v>
      </c>
      <c r="K1334">
        <v>5380.7656020194199</v>
      </c>
      <c r="L1334">
        <v>3434554.4803317399</v>
      </c>
      <c r="M1334">
        <v>9630.9383379268402</v>
      </c>
      <c r="N1334">
        <v>3.5771671178532999E-5</v>
      </c>
      <c r="O1334">
        <v>3.1308780835894098E-5</v>
      </c>
      <c r="P1334" t="s">
        <v>257</v>
      </c>
      <c r="Q1334" t="s">
        <v>252</v>
      </c>
    </row>
    <row r="1335" spans="1:17" x14ac:dyDescent="0.35">
      <c r="A1335" t="s">
        <v>274</v>
      </c>
      <c r="B1335" t="s">
        <v>263</v>
      </c>
      <c r="C1335" t="s">
        <v>256</v>
      </c>
      <c r="D1335">
        <v>1.35085724597845</v>
      </c>
      <c r="E1335">
        <v>2045</v>
      </c>
      <c r="F1335">
        <v>10658123.997601399</v>
      </c>
      <c r="G1335">
        <v>34033.357073289502</v>
      </c>
      <c r="H1335">
        <v>424.477114431134</v>
      </c>
      <c r="I1335">
        <v>1.223993743194</v>
      </c>
      <c r="J1335">
        <v>2276744.7431439799</v>
      </c>
      <c r="K1335">
        <v>6618.9638401224802</v>
      </c>
      <c r="L1335">
        <v>3545272.89157482</v>
      </c>
      <c r="M1335">
        <v>10042.9076095113</v>
      </c>
      <c r="N1335">
        <v>3.9826625635680599E-5</v>
      </c>
      <c r="O1335">
        <v>3.5964531520007698E-5</v>
      </c>
      <c r="P1335" t="s">
        <v>257</v>
      </c>
      <c r="Q1335" t="s">
        <v>252</v>
      </c>
    </row>
    <row r="1336" spans="1:17" x14ac:dyDescent="0.35">
      <c r="A1336" t="s">
        <v>274</v>
      </c>
      <c r="B1336" t="s">
        <v>263</v>
      </c>
      <c r="C1336" t="s">
        <v>256</v>
      </c>
      <c r="D1336">
        <v>1.53164784556419</v>
      </c>
      <c r="E1336">
        <v>2050</v>
      </c>
      <c r="F1336">
        <v>10986940.7043136</v>
      </c>
      <c r="G1336">
        <v>35034.9434864871</v>
      </c>
      <c r="H1336">
        <v>501.741740878548</v>
      </c>
      <c r="I1336">
        <v>1.4945854140857799</v>
      </c>
      <c r="J1336">
        <v>2910895.4705954399</v>
      </c>
      <c r="K1336">
        <v>8510.2816367299401</v>
      </c>
      <c r="L1336">
        <v>3636010.95968254</v>
      </c>
      <c r="M1336">
        <v>11118.2245867775</v>
      </c>
      <c r="N1336">
        <v>4.5667101915054197E-5</v>
      </c>
      <c r="O1336">
        <v>4.2659849434672001E-5</v>
      </c>
      <c r="P1336" t="s">
        <v>257</v>
      </c>
      <c r="Q1336" t="s">
        <v>252</v>
      </c>
    </row>
    <row r="1337" spans="1:17" x14ac:dyDescent="0.35">
      <c r="A1337" t="s">
        <v>274</v>
      </c>
      <c r="B1337" t="s">
        <v>263</v>
      </c>
      <c r="C1337" t="s">
        <v>256</v>
      </c>
      <c r="D1337">
        <v>1.64170092024739</v>
      </c>
      <c r="E1337">
        <v>2055</v>
      </c>
      <c r="F1337">
        <v>11315757.8573696</v>
      </c>
      <c r="G1337">
        <v>36036.400494653397</v>
      </c>
      <c r="H1337">
        <v>552.39008001518198</v>
      </c>
      <c r="I1337">
        <v>1.6677472587273301</v>
      </c>
      <c r="J1337">
        <v>3325165.8669603202</v>
      </c>
      <c r="K1337">
        <v>10573.252522397001</v>
      </c>
      <c r="L1337">
        <v>3724627.0971409502</v>
      </c>
      <c r="M1337">
        <v>12075.2109813883</v>
      </c>
      <c r="N1337">
        <v>4.88160039281354E-5</v>
      </c>
      <c r="O1337">
        <v>4.62795183712859E-5</v>
      </c>
      <c r="P1337" t="s">
        <v>257</v>
      </c>
      <c r="Q1337" t="s">
        <v>252</v>
      </c>
    </row>
    <row r="1338" spans="1:17" x14ac:dyDescent="0.35">
      <c r="A1338" t="s">
        <v>274</v>
      </c>
      <c r="B1338" t="s">
        <v>263</v>
      </c>
      <c r="C1338" t="s">
        <v>256</v>
      </c>
      <c r="D1338">
        <v>1.79717289473674</v>
      </c>
      <c r="E1338">
        <v>2060</v>
      </c>
      <c r="F1338">
        <v>11676253.3078916</v>
      </c>
      <c r="G1338">
        <v>37139.942894656</v>
      </c>
      <c r="H1338">
        <v>621.580407029659</v>
      </c>
      <c r="I1338">
        <v>1.90728869190032</v>
      </c>
      <c r="J1338">
        <v>3914124.63792371</v>
      </c>
      <c r="K1338">
        <v>13021.629006315699</v>
      </c>
      <c r="L1338">
        <v>3798950.1739806999</v>
      </c>
      <c r="M1338">
        <v>12815.4345873006</v>
      </c>
      <c r="N1338">
        <v>5.3234577106129898E-5</v>
      </c>
      <c r="O1338">
        <v>5.13541094371138E-5</v>
      </c>
      <c r="P1338" t="s">
        <v>257</v>
      </c>
      <c r="Q1338" t="s">
        <v>252</v>
      </c>
    </row>
    <row r="1339" spans="1:17" x14ac:dyDescent="0.35">
      <c r="A1339" t="s">
        <v>274</v>
      </c>
      <c r="B1339" t="s">
        <v>263</v>
      </c>
      <c r="C1339" t="s">
        <v>256</v>
      </c>
      <c r="D1339">
        <v>1.90209664848524</v>
      </c>
      <c r="E1339">
        <v>2065</v>
      </c>
      <c r="F1339">
        <v>11985968.175681099</v>
      </c>
      <c r="G1339">
        <v>38083.093043226399</v>
      </c>
      <c r="H1339">
        <v>673.96318563812895</v>
      </c>
      <c r="I1339">
        <v>2.0867686353680099</v>
      </c>
      <c r="J1339">
        <v>4384158.3638057997</v>
      </c>
      <c r="K1339">
        <v>14467.644013380201</v>
      </c>
      <c r="L1339">
        <v>3860300.0340483598</v>
      </c>
      <c r="M1339">
        <v>13041.968328122501</v>
      </c>
      <c r="N1339">
        <v>5.6229348831875298E-5</v>
      </c>
      <c r="O1339">
        <v>5.4795145788169297E-5</v>
      </c>
      <c r="P1339" t="s">
        <v>257</v>
      </c>
      <c r="Q1339" t="s">
        <v>252</v>
      </c>
    </row>
    <row r="1340" spans="1:17" x14ac:dyDescent="0.35">
      <c r="A1340" t="s">
        <v>274</v>
      </c>
      <c r="B1340" t="s">
        <v>263</v>
      </c>
      <c r="C1340" t="s">
        <v>256</v>
      </c>
      <c r="D1340">
        <v>2.0539225003577899</v>
      </c>
      <c r="E1340">
        <v>2070</v>
      </c>
      <c r="F1340">
        <v>12339615.586489899</v>
      </c>
      <c r="G1340">
        <v>39166.991694843702</v>
      </c>
      <c r="H1340">
        <v>747.78874813159405</v>
      </c>
      <c r="I1340">
        <v>2.3432398302642801</v>
      </c>
      <c r="J1340">
        <v>5163171.1012777602</v>
      </c>
      <c r="K1340">
        <v>16735.4967014059</v>
      </c>
      <c r="L1340">
        <v>3940102.6066548498</v>
      </c>
      <c r="M1340">
        <v>13287.9505138407</v>
      </c>
      <c r="N1340">
        <v>6.06006518509634E-5</v>
      </c>
      <c r="O1340">
        <v>5.9826903442593698E-5</v>
      </c>
      <c r="P1340" t="s">
        <v>257</v>
      </c>
      <c r="Q1340" t="s">
        <v>252</v>
      </c>
    </row>
    <row r="1341" spans="1:17" x14ac:dyDescent="0.35">
      <c r="A1341" t="s">
        <v>274</v>
      </c>
      <c r="B1341" t="s">
        <v>263</v>
      </c>
      <c r="C1341" t="s">
        <v>256</v>
      </c>
      <c r="D1341">
        <v>2.15113208653396</v>
      </c>
      <c r="E1341">
        <v>2075</v>
      </c>
      <c r="F1341">
        <v>12727840.222202299</v>
      </c>
      <c r="G1341">
        <v>40362.176835110302</v>
      </c>
      <c r="H1341">
        <v>808.02697969990697</v>
      </c>
      <c r="I1341">
        <v>2.5493686026037099</v>
      </c>
      <c r="J1341">
        <v>5782542.3491771398</v>
      </c>
      <c r="K1341">
        <v>18595.376482096701</v>
      </c>
      <c r="L1341">
        <v>4046918.65958062</v>
      </c>
      <c r="M1341">
        <v>13630.139651752401</v>
      </c>
      <c r="N1341">
        <v>6.3485003393615094E-5</v>
      </c>
      <c r="O1341">
        <v>6.3162316864586506E-5</v>
      </c>
      <c r="P1341" t="s">
        <v>257</v>
      </c>
      <c r="Q1341" t="s">
        <v>252</v>
      </c>
    </row>
    <row r="1342" spans="1:17" x14ac:dyDescent="0.35">
      <c r="A1342" t="s">
        <v>274</v>
      </c>
      <c r="B1342" t="s">
        <v>263</v>
      </c>
      <c r="C1342" t="s">
        <v>256</v>
      </c>
      <c r="D1342">
        <v>2.2802661727774698</v>
      </c>
      <c r="E1342">
        <v>2080</v>
      </c>
      <c r="F1342">
        <v>13085638.7030652</v>
      </c>
      <c r="G1342">
        <v>41462.4149341921</v>
      </c>
      <c r="H1342">
        <v>880.68317847492006</v>
      </c>
      <c r="I1342">
        <v>2.8017815543826701</v>
      </c>
      <c r="J1342">
        <v>6497112.9313284503</v>
      </c>
      <c r="K1342">
        <v>21381.9078258597</v>
      </c>
      <c r="L1342">
        <v>4126212.20727607</v>
      </c>
      <c r="M1342">
        <v>14020.9635076834</v>
      </c>
      <c r="N1342">
        <v>6.7301504990247804E-5</v>
      </c>
      <c r="O1342">
        <v>6.7574007901603702E-5</v>
      </c>
      <c r="P1342" t="s">
        <v>257</v>
      </c>
      <c r="Q1342" t="s">
        <v>252</v>
      </c>
    </row>
    <row r="1343" spans="1:17" x14ac:dyDescent="0.35">
      <c r="A1343" t="s">
        <v>274</v>
      </c>
      <c r="B1343" t="s">
        <v>263</v>
      </c>
      <c r="C1343" t="s">
        <v>256</v>
      </c>
      <c r="D1343">
        <v>2.4085830961071801</v>
      </c>
      <c r="E1343">
        <v>2085</v>
      </c>
      <c r="F1343">
        <v>13477100.397763301</v>
      </c>
      <c r="G1343">
        <v>42671.498362375998</v>
      </c>
      <c r="H1343">
        <v>958.105337907337</v>
      </c>
      <c r="I1343">
        <v>3.07040730427161</v>
      </c>
      <c r="J1343">
        <v>7089615.7954575196</v>
      </c>
      <c r="K1343">
        <v>23205.916878785501</v>
      </c>
      <c r="L1343">
        <v>4224148.9206462801</v>
      </c>
      <c r="M1343">
        <v>14499.1242109085</v>
      </c>
      <c r="N1343">
        <v>7.1091355679620103E-5</v>
      </c>
      <c r="O1343">
        <v>7.1954522857318404E-5</v>
      </c>
      <c r="P1343" t="s">
        <v>257</v>
      </c>
      <c r="Q1343" t="s">
        <v>252</v>
      </c>
    </row>
    <row r="1344" spans="1:17" x14ac:dyDescent="0.35">
      <c r="A1344" t="s">
        <v>274</v>
      </c>
      <c r="B1344" t="s">
        <v>263</v>
      </c>
      <c r="C1344" t="s">
        <v>256</v>
      </c>
      <c r="D1344">
        <v>2.5200464505927802</v>
      </c>
      <c r="E1344">
        <v>2090</v>
      </c>
      <c r="F1344">
        <v>13805705.3270087</v>
      </c>
      <c r="G1344">
        <v>43706.013548830801</v>
      </c>
      <c r="H1344">
        <v>1027.1109517024099</v>
      </c>
      <c r="I1344">
        <v>3.3112122190023401</v>
      </c>
      <c r="J1344">
        <v>7477093.1082821302</v>
      </c>
      <c r="K1344">
        <v>24335.797361106201</v>
      </c>
      <c r="L1344">
        <v>4279466.4796900796</v>
      </c>
      <c r="M1344">
        <v>14801.037191446299</v>
      </c>
      <c r="N1344">
        <v>7.4397571683138003E-5</v>
      </c>
      <c r="O1344">
        <v>7.5761021199127803E-5</v>
      </c>
      <c r="P1344" t="s">
        <v>257</v>
      </c>
      <c r="Q1344" t="s">
        <v>252</v>
      </c>
    </row>
    <row r="1345" spans="1:17" x14ac:dyDescent="0.35">
      <c r="A1345" t="s">
        <v>274</v>
      </c>
      <c r="B1345" t="s">
        <v>264</v>
      </c>
      <c r="C1345" t="s">
        <v>256</v>
      </c>
      <c r="D1345">
        <v>0.42862795654826502</v>
      </c>
      <c r="E1345">
        <v>2010</v>
      </c>
      <c r="F1345">
        <v>4081490.6402103701</v>
      </c>
      <c r="G1345">
        <v>3640740.9819910899</v>
      </c>
      <c r="H1345">
        <v>52.242321493876602</v>
      </c>
      <c r="I1345">
        <v>40.105052229192999</v>
      </c>
      <c r="J1345">
        <v>419428.64978328702</v>
      </c>
      <c r="K1345">
        <v>139355.879629712</v>
      </c>
      <c r="L1345">
        <v>1441210.3020669001</v>
      </c>
      <c r="M1345">
        <v>1057593.0550351201</v>
      </c>
      <c r="N1345">
        <v>1.27998141118324E-5</v>
      </c>
      <c r="O1345">
        <v>1.10156290786882E-5</v>
      </c>
      <c r="P1345" t="s">
        <v>257</v>
      </c>
      <c r="Q1345" t="s">
        <v>252</v>
      </c>
    </row>
    <row r="1346" spans="1:17" x14ac:dyDescent="0.35">
      <c r="A1346" t="s">
        <v>274</v>
      </c>
      <c r="B1346" t="s">
        <v>264</v>
      </c>
      <c r="C1346" t="s">
        <v>256</v>
      </c>
      <c r="D1346">
        <v>0.61285996481710903</v>
      </c>
      <c r="E1346">
        <v>2015</v>
      </c>
      <c r="F1346">
        <v>4346773.18769396</v>
      </c>
      <c r="G1346">
        <v>3844783.5995910899</v>
      </c>
      <c r="H1346">
        <v>79.667447272536094</v>
      </c>
      <c r="I1346">
        <v>60.613854167423803</v>
      </c>
      <c r="J1346">
        <v>444253.58636097802</v>
      </c>
      <c r="K1346">
        <v>146900.90910247699</v>
      </c>
      <c r="L1346">
        <v>1535132.8392499599</v>
      </c>
      <c r="M1346">
        <v>1117954.1494881201</v>
      </c>
      <c r="N1346">
        <v>1.83279512945558E-5</v>
      </c>
      <c r="O1346">
        <v>1.5765218665068802E-5</v>
      </c>
      <c r="P1346" t="s">
        <v>257</v>
      </c>
      <c r="Q1346" t="s">
        <v>252</v>
      </c>
    </row>
    <row r="1347" spans="1:17" x14ac:dyDescent="0.35">
      <c r="A1347" t="s">
        <v>274</v>
      </c>
      <c r="B1347" t="s">
        <v>264</v>
      </c>
      <c r="C1347" t="s">
        <v>256</v>
      </c>
      <c r="D1347">
        <v>0.76234411994100504</v>
      </c>
      <c r="E1347">
        <v>2020</v>
      </c>
      <c r="F1347">
        <v>4592197.6874075597</v>
      </c>
      <c r="G1347">
        <v>4031095.5168754901</v>
      </c>
      <c r="H1347">
        <v>104.915288799948</v>
      </c>
      <c r="I1347">
        <v>79.201702206919606</v>
      </c>
      <c r="J1347">
        <v>467824.042218516</v>
      </c>
      <c r="K1347">
        <v>154038.645420015</v>
      </c>
      <c r="L1347">
        <v>1624134.6374637</v>
      </c>
      <c r="M1347">
        <v>1175170.2992827899</v>
      </c>
      <c r="N1347">
        <v>2.2846422550065699E-5</v>
      </c>
      <c r="O1347">
        <v>1.9647686807557698E-5</v>
      </c>
      <c r="P1347" t="s">
        <v>257</v>
      </c>
      <c r="Q1347" t="s">
        <v>252</v>
      </c>
    </row>
    <row r="1348" spans="1:17" x14ac:dyDescent="0.35">
      <c r="A1348" t="s">
        <v>274</v>
      </c>
      <c r="B1348" t="s">
        <v>264</v>
      </c>
      <c r="C1348" t="s">
        <v>256</v>
      </c>
      <c r="D1348">
        <v>0.91377128405771901</v>
      </c>
      <c r="E1348">
        <v>2025</v>
      </c>
      <c r="F1348">
        <v>4867635.3791121496</v>
      </c>
      <c r="G1348">
        <v>4246424.2262364496</v>
      </c>
      <c r="H1348">
        <v>133.53407759525999</v>
      </c>
      <c r="I1348">
        <v>100.192303677678</v>
      </c>
      <c r="J1348">
        <v>494527.65102503699</v>
      </c>
      <c r="K1348">
        <v>162303.81583233899</v>
      </c>
      <c r="L1348">
        <v>1723724.5425948999</v>
      </c>
      <c r="M1348">
        <v>1240993.11676286</v>
      </c>
      <c r="N1348">
        <v>2.7433048532821001E-5</v>
      </c>
      <c r="O1348">
        <v>2.3594511132129001E-5</v>
      </c>
      <c r="P1348" t="s">
        <v>257</v>
      </c>
      <c r="Q1348" t="s">
        <v>252</v>
      </c>
    </row>
    <row r="1349" spans="1:17" x14ac:dyDescent="0.35">
      <c r="A1349" t="s">
        <v>274</v>
      </c>
      <c r="B1349" t="s">
        <v>264</v>
      </c>
      <c r="C1349" t="s">
        <v>256</v>
      </c>
      <c r="D1349">
        <v>0.96559376426806398</v>
      </c>
      <c r="E1349">
        <v>2030</v>
      </c>
      <c r="F1349">
        <v>5161852.4878676096</v>
      </c>
      <c r="G1349">
        <v>4477092.9956062902</v>
      </c>
      <c r="H1349">
        <v>149.835931719927</v>
      </c>
      <c r="I1349">
        <v>111.83807326712</v>
      </c>
      <c r="J1349">
        <v>522846.19550222298</v>
      </c>
      <c r="K1349">
        <v>171126.369539234</v>
      </c>
      <c r="L1349">
        <v>1829348.73122914</v>
      </c>
      <c r="M1349">
        <v>1311796.17091605</v>
      </c>
      <c r="N1349">
        <v>2.9027550103785602E-5</v>
      </c>
      <c r="O1349">
        <v>2.4980064827082099E-5</v>
      </c>
      <c r="P1349" t="s">
        <v>257</v>
      </c>
      <c r="Q1349" t="s">
        <v>252</v>
      </c>
    </row>
    <row r="1350" spans="1:17" x14ac:dyDescent="0.35">
      <c r="A1350" t="s">
        <v>274</v>
      </c>
      <c r="B1350" t="s">
        <v>264</v>
      </c>
      <c r="C1350" t="s">
        <v>256</v>
      </c>
      <c r="D1350">
        <v>1.08500668135844</v>
      </c>
      <c r="E1350">
        <v>2035</v>
      </c>
      <c r="F1350">
        <v>5422398.2001903597</v>
      </c>
      <c r="G1350">
        <v>4675313.9298317097</v>
      </c>
      <c r="H1350">
        <v>179.829876266377</v>
      </c>
      <c r="I1350">
        <v>132.812780834416</v>
      </c>
      <c r="J1350">
        <v>764721.23906705796</v>
      </c>
      <c r="K1350">
        <v>286248.826456298</v>
      </c>
      <c r="L1350">
        <v>1927554.9581332901</v>
      </c>
      <c r="M1350">
        <v>1407544.60919337</v>
      </c>
      <c r="N1350">
        <v>3.31642696879149E-5</v>
      </c>
      <c r="O1350">
        <v>2.84072434124646E-5</v>
      </c>
      <c r="P1350" t="s">
        <v>257</v>
      </c>
      <c r="Q1350" t="s">
        <v>252</v>
      </c>
    </row>
    <row r="1351" spans="1:17" x14ac:dyDescent="0.35">
      <c r="A1351" t="s">
        <v>274</v>
      </c>
      <c r="B1351" t="s">
        <v>264</v>
      </c>
      <c r="C1351" t="s">
        <v>256</v>
      </c>
      <c r="D1351">
        <v>1.2292198413270401</v>
      </c>
      <c r="E1351">
        <v>2040</v>
      </c>
      <c r="F1351">
        <v>5583105.9838155201</v>
      </c>
      <c r="G1351">
        <v>4786394.7633527303</v>
      </c>
      <c r="H1351">
        <v>214.35903682896199</v>
      </c>
      <c r="I1351">
        <v>156.427823480585</v>
      </c>
      <c r="J1351">
        <v>1157553.3183836499</v>
      </c>
      <c r="K1351">
        <v>567966.35095501901</v>
      </c>
      <c r="L1351">
        <v>1999805.30660956</v>
      </c>
      <c r="M1351">
        <v>1444380.1120601101</v>
      </c>
      <c r="N1351">
        <v>3.8394226699323402E-5</v>
      </c>
      <c r="O1351">
        <v>3.2681763877539498E-5</v>
      </c>
      <c r="P1351" t="s">
        <v>257</v>
      </c>
      <c r="Q1351" t="s">
        <v>252</v>
      </c>
    </row>
    <row r="1352" spans="1:17" x14ac:dyDescent="0.35">
      <c r="A1352" t="s">
        <v>274</v>
      </c>
      <c r="B1352" t="s">
        <v>264</v>
      </c>
      <c r="C1352" t="s">
        <v>256</v>
      </c>
      <c r="D1352">
        <v>1.35085724597845</v>
      </c>
      <c r="E1352">
        <v>2045</v>
      </c>
      <c r="F1352">
        <v>5771069.5525007304</v>
      </c>
      <c r="G1352">
        <v>4921087.80217396</v>
      </c>
      <c r="H1352">
        <v>247.02668640680099</v>
      </c>
      <c r="I1352">
        <v>178.67442176752701</v>
      </c>
      <c r="J1352">
        <v>1421398.80370655</v>
      </c>
      <c r="K1352">
        <v>861964.903277545</v>
      </c>
      <c r="L1352">
        <v>2072795.3598607599</v>
      </c>
      <c r="M1352">
        <v>1482520.4393235799</v>
      </c>
      <c r="N1352">
        <v>4.28043162813311E-5</v>
      </c>
      <c r="O1352">
        <v>3.63079117768627E-5</v>
      </c>
      <c r="P1352" t="s">
        <v>257</v>
      </c>
      <c r="Q1352" t="s">
        <v>252</v>
      </c>
    </row>
    <row r="1353" spans="1:17" x14ac:dyDescent="0.35">
      <c r="A1353" t="s">
        <v>274</v>
      </c>
      <c r="B1353" t="s">
        <v>264</v>
      </c>
      <c r="C1353" t="s">
        <v>256</v>
      </c>
      <c r="D1353">
        <v>1.53164784556419</v>
      </c>
      <c r="E1353">
        <v>2050</v>
      </c>
      <c r="F1353">
        <v>5962018.6037085103</v>
      </c>
      <c r="G1353">
        <v>5059957.0440916102</v>
      </c>
      <c r="H1353">
        <v>293.12899827975798</v>
      </c>
      <c r="I1353">
        <v>210.107328012876</v>
      </c>
      <c r="J1353">
        <v>1734751.04161841</v>
      </c>
      <c r="K1353">
        <v>1184654.7106137499</v>
      </c>
      <c r="L1353">
        <v>2160346.8750661998</v>
      </c>
      <c r="M1353">
        <v>1486782.3092031099</v>
      </c>
      <c r="N1353">
        <v>4.91660656840999E-5</v>
      </c>
      <c r="O1353">
        <v>4.1523539860523698E-5</v>
      </c>
      <c r="P1353" t="s">
        <v>257</v>
      </c>
      <c r="Q1353" t="s">
        <v>252</v>
      </c>
    </row>
    <row r="1354" spans="1:17" x14ac:dyDescent="0.35">
      <c r="A1354" t="s">
        <v>274</v>
      </c>
      <c r="B1354" t="s">
        <v>264</v>
      </c>
      <c r="C1354" t="s">
        <v>256</v>
      </c>
      <c r="D1354">
        <v>1.64170092024739</v>
      </c>
      <c r="E1354">
        <v>2055</v>
      </c>
      <c r="F1354">
        <v>6151949.6777647901</v>
      </c>
      <c r="G1354">
        <v>5199844.5800994299</v>
      </c>
      <c r="H1354">
        <v>323.58776683181799</v>
      </c>
      <c r="I1354">
        <v>230.47006044209101</v>
      </c>
      <c r="J1354">
        <v>1977509.7984776499</v>
      </c>
      <c r="K1354">
        <v>1358229.3210050601</v>
      </c>
      <c r="L1354">
        <v>2229152.2088720398</v>
      </c>
      <c r="M1354">
        <v>1507550.0992503001</v>
      </c>
      <c r="N1354">
        <v>5.2599221999713801E-5</v>
      </c>
      <c r="O1354">
        <v>4.4322490199828998E-5</v>
      </c>
      <c r="P1354" t="s">
        <v>257</v>
      </c>
      <c r="Q1354" t="s">
        <v>252</v>
      </c>
    </row>
    <row r="1355" spans="1:17" x14ac:dyDescent="0.35">
      <c r="A1355" t="s">
        <v>274</v>
      </c>
      <c r="B1355" t="s">
        <v>264</v>
      </c>
      <c r="C1355" t="s">
        <v>256</v>
      </c>
      <c r="D1355">
        <v>1.79717289473674</v>
      </c>
      <c r="E1355">
        <v>2060</v>
      </c>
      <c r="F1355">
        <v>6358622.0045184996</v>
      </c>
      <c r="G1355">
        <v>5354771.2462677499</v>
      </c>
      <c r="H1355">
        <v>365.14446956259201</v>
      </c>
      <c r="I1355">
        <v>258.34322615896701</v>
      </c>
      <c r="J1355">
        <v>2350777.5296263001</v>
      </c>
      <c r="K1355">
        <v>1576368.7373037201</v>
      </c>
      <c r="L1355">
        <v>2278134.6759935501</v>
      </c>
      <c r="M1355">
        <v>1533630.9325744601</v>
      </c>
      <c r="N1355">
        <v>5.7425094509961001E-5</v>
      </c>
      <c r="O1355">
        <v>4.8245427167226101E-5</v>
      </c>
      <c r="P1355" t="s">
        <v>257</v>
      </c>
      <c r="Q1355" t="s">
        <v>252</v>
      </c>
    </row>
    <row r="1356" spans="1:17" x14ac:dyDescent="0.35">
      <c r="A1356" t="s">
        <v>274</v>
      </c>
      <c r="B1356" t="s">
        <v>264</v>
      </c>
      <c r="C1356" t="s">
        <v>256</v>
      </c>
      <c r="D1356">
        <v>1.90209664848524</v>
      </c>
      <c r="E1356">
        <v>2065</v>
      </c>
      <c r="F1356">
        <v>6537599.0708376998</v>
      </c>
      <c r="G1356">
        <v>5486452.19788663</v>
      </c>
      <c r="H1356">
        <v>396.68864195038901</v>
      </c>
      <c r="I1356">
        <v>279.361312323108</v>
      </c>
      <c r="J1356">
        <v>2646163.9142599199</v>
      </c>
      <c r="K1356">
        <v>1752462.09355927</v>
      </c>
      <c r="L1356">
        <v>2325501.8067766498</v>
      </c>
      <c r="M1356">
        <v>1547840.19559983</v>
      </c>
      <c r="N1356">
        <v>6.0678031438162001E-5</v>
      </c>
      <c r="O1356">
        <v>5.0918389926137998E-5</v>
      </c>
      <c r="P1356" t="s">
        <v>257</v>
      </c>
      <c r="Q1356" t="s">
        <v>252</v>
      </c>
    </row>
    <row r="1357" spans="1:17" x14ac:dyDescent="0.35">
      <c r="A1357" t="s">
        <v>274</v>
      </c>
      <c r="B1357" t="s">
        <v>264</v>
      </c>
      <c r="C1357" t="s">
        <v>256</v>
      </c>
      <c r="D1357">
        <v>2.0539225003577899</v>
      </c>
      <c r="E1357">
        <v>2070</v>
      </c>
      <c r="F1357">
        <v>6740610.1384696001</v>
      </c>
      <c r="G1357">
        <v>5638172.4397151005</v>
      </c>
      <c r="H1357">
        <v>441.22461717660599</v>
      </c>
      <c r="I1357">
        <v>308.907370785252</v>
      </c>
      <c r="J1357">
        <v>3184152.1038873601</v>
      </c>
      <c r="K1357">
        <v>1995754.49409181</v>
      </c>
      <c r="L1357">
        <v>2352496.9528270401</v>
      </c>
      <c r="M1357">
        <v>1600893.6043416499</v>
      </c>
      <c r="N1357">
        <v>6.5457667497853899E-5</v>
      </c>
      <c r="O1357">
        <v>5.4788563863233203E-5</v>
      </c>
      <c r="P1357" t="s">
        <v>257</v>
      </c>
      <c r="Q1357" t="s">
        <v>252</v>
      </c>
    </row>
    <row r="1358" spans="1:17" x14ac:dyDescent="0.35">
      <c r="A1358" t="s">
        <v>274</v>
      </c>
      <c r="B1358" t="s">
        <v>264</v>
      </c>
      <c r="C1358" t="s">
        <v>256</v>
      </c>
      <c r="D1358">
        <v>2.15113208653396</v>
      </c>
      <c r="E1358">
        <v>2075</v>
      </c>
      <c r="F1358">
        <v>6962666.8489024304</v>
      </c>
      <c r="G1358">
        <v>5805535.5501350304</v>
      </c>
      <c r="H1358">
        <v>477.73707587162102</v>
      </c>
      <c r="I1358">
        <v>332.83927243088999</v>
      </c>
      <c r="J1358">
        <v>3617488.4087498798</v>
      </c>
      <c r="K1358">
        <v>2183649.3169093598</v>
      </c>
      <c r="L1358">
        <v>2406729.23262305</v>
      </c>
      <c r="M1358">
        <v>1653819.56660933</v>
      </c>
      <c r="N1358">
        <v>6.8614093742964296E-5</v>
      </c>
      <c r="O1358">
        <v>5.7331364101826601E-5</v>
      </c>
      <c r="P1358" t="s">
        <v>257</v>
      </c>
      <c r="Q1358" t="s">
        <v>252</v>
      </c>
    </row>
    <row r="1359" spans="1:17" x14ac:dyDescent="0.35">
      <c r="A1359" t="s">
        <v>274</v>
      </c>
      <c r="B1359" t="s">
        <v>264</v>
      </c>
      <c r="C1359" t="s">
        <v>256</v>
      </c>
      <c r="D1359">
        <v>2.2802661727774698</v>
      </c>
      <c r="E1359">
        <v>2080</v>
      </c>
      <c r="F1359">
        <v>7168089.1010223599</v>
      </c>
      <c r="G1359">
        <v>5959012.0169770103</v>
      </c>
      <c r="H1359">
        <v>521.84056689085605</v>
      </c>
      <c r="I1359">
        <v>361.64439313844701</v>
      </c>
      <c r="J1359">
        <v>4100928.40803653</v>
      </c>
      <c r="K1359">
        <v>2417566.43111778</v>
      </c>
      <c r="L1359">
        <v>2453737.8848954099</v>
      </c>
      <c r="M1359">
        <v>1686495.2858883401</v>
      </c>
      <c r="N1359">
        <v>7.2800513433409701E-5</v>
      </c>
      <c r="O1359">
        <v>6.0688649747329798E-5</v>
      </c>
      <c r="P1359" t="s">
        <v>257</v>
      </c>
      <c r="Q1359" t="s">
        <v>252</v>
      </c>
    </row>
    <row r="1360" spans="1:17" x14ac:dyDescent="0.35">
      <c r="A1360" t="s">
        <v>274</v>
      </c>
      <c r="B1360" t="s">
        <v>264</v>
      </c>
      <c r="C1360" t="s">
        <v>256</v>
      </c>
      <c r="D1360">
        <v>2.4085830961071801</v>
      </c>
      <c r="E1360">
        <v>2085</v>
      </c>
      <c r="F1360">
        <v>7391782.7736036796</v>
      </c>
      <c r="G1360">
        <v>6127989.1225219602</v>
      </c>
      <c r="H1360">
        <v>568.82385251898802</v>
      </c>
      <c r="I1360">
        <v>392.35189269262099</v>
      </c>
      <c r="J1360">
        <v>4489106.8941663597</v>
      </c>
      <c r="K1360">
        <v>2623714.81816995</v>
      </c>
      <c r="L1360">
        <v>2512811.2960412102</v>
      </c>
      <c r="M1360">
        <v>1725836.74881597</v>
      </c>
      <c r="N1360">
        <v>7.6953540159523901E-5</v>
      </c>
      <c r="O1360">
        <v>6.4026205798999505E-5</v>
      </c>
      <c r="P1360" t="s">
        <v>257</v>
      </c>
      <c r="Q1360" t="s">
        <v>252</v>
      </c>
    </row>
    <row r="1361" spans="1:17" x14ac:dyDescent="0.35">
      <c r="A1361" t="s">
        <v>274</v>
      </c>
      <c r="B1361" t="s">
        <v>264</v>
      </c>
      <c r="C1361" t="s">
        <v>256</v>
      </c>
      <c r="D1361">
        <v>2.5200464505927802</v>
      </c>
      <c r="E1361">
        <v>2090</v>
      </c>
      <c r="F1361">
        <v>7573810.9985563802</v>
      </c>
      <c r="G1361">
        <v>6275600.3420011504</v>
      </c>
      <c r="H1361">
        <v>610.53203336371303</v>
      </c>
      <c r="I1361">
        <v>419.890130557698</v>
      </c>
      <c r="J1361">
        <v>4736600.1890895599</v>
      </c>
      <c r="K1361">
        <v>2764828.7165536801</v>
      </c>
      <c r="L1361">
        <v>2561038.8749839999</v>
      </c>
      <c r="M1361">
        <v>1733228.6418975301</v>
      </c>
      <c r="N1361">
        <v>8.0610941239500798E-5</v>
      </c>
      <c r="O1361">
        <v>6.6908360583045793E-5</v>
      </c>
      <c r="P1361" t="s">
        <v>257</v>
      </c>
      <c r="Q1361" t="s">
        <v>252</v>
      </c>
    </row>
    <row r="1362" spans="1:17" x14ac:dyDescent="0.35">
      <c r="A1362" t="s">
        <v>274</v>
      </c>
      <c r="B1362" t="s">
        <v>265</v>
      </c>
      <c r="C1362" t="s">
        <v>256</v>
      </c>
      <c r="D1362">
        <v>0.42862795654826502</v>
      </c>
      <c r="E1362">
        <v>2010</v>
      </c>
      <c r="F1362">
        <v>5432488.4920963403</v>
      </c>
      <c r="G1362">
        <v>2289743.1301051299</v>
      </c>
      <c r="H1362">
        <v>62.990655751529999</v>
      </c>
      <c r="I1362">
        <v>29.356717971539599</v>
      </c>
      <c r="J1362">
        <v>321233.25502497598</v>
      </c>
      <c r="K1362">
        <v>237551.27438802301</v>
      </c>
      <c r="L1362">
        <v>1706923.85803573</v>
      </c>
      <c r="M1362">
        <v>791879.49906629103</v>
      </c>
      <c r="N1362">
        <v>1.15951751841121E-5</v>
      </c>
      <c r="O1362">
        <v>1.2820965629534099E-5</v>
      </c>
      <c r="P1362" t="s">
        <v>257</v>
      </c>
      <c r="Q1362" t="s">
        <v>252</v>
      </c>
    </row>
    <row r="1363" spans="1:17" x14ac:dyDescent="0.35">
      <c r="A1363" t="s">
        <v>274</v>
      </c>
      <c r="B1363" t="s">
        <v>265</v>
      </c>
      <c r="C1363" t="s">
        <v>256</v>
      </c>
      <c r="D1363">
        <v>0.61285996481710903</v>
      </c>
      <c r="E1363">
        <v>2015</v>
      </c>
      <c r="F1363">
        <v>5758545.2363952203</v>
      </c>
      <c r="G1363">
        <v>2433011.5508898301</v>
      </c>
      <c r="H1363">
        <v>95.656538564981503</v>
      </c>
      <c r="I1363">
        <v>44.624762874978501</v>
      </c>
      <c r="J1363">
        <v>339843.74257813999</v>
      </c>
      <c r="K1363">
        <v>251310.752885316</v>
      </c>
      <c r="L1363">
        <v>1811305.99589326</v>
      </c>
      <c r="M1363">
        <v>841780.99284481804</v>
      </c>
      <c r="N1363">
        <v>1.6611233330323101E-5</v>
      </c>
      <c r="O1363">
        <v>1.83413690981688E-5</v>
      </c>
      <c r="P1363" t="s">
        <v>257</v>
      </c>
      <c r="Q1363" t="s">
        <v>252</v>
      </c>
    </row>
    <row r="1364" spans="1:17" x14ac:dyDescent="0.35">
      <c r="A1364" t="s">
        <v>274</v>
      </c>
      <c r="B1364" t="s">
        <v>265</v>
      </c>
      <c r="C1364" t="s">
        <v>256</v>
      </c>
      <c r="D1364">
        <v>0.76234411994100504</v>
      </c>
      <c r="E1364">
        <v>2020</v>
      </c>
      <c r="F1364">
        <v>6058633.44392992</v>
      </c>
      <c r="G1364">
        <v>2564659.7603531401</v>
      </c>
      <c r="H1364">
        <v>125.520255668575</v>
      </c>
      <c r="I1364">
        <v>58.596735338292198</v>
      </c>
      <c r="J1364">
        <v>357491.580541028</v>
      </c>
      <c r="K1364">
        <v>264371.10709750402</v>
      </c>
      <c r="L1364">
        <v>1910316.57474609</v>
      </c>
      <c r="M1364">
        <v>888988.362000391</v>
      </c>
      <c r="N1364">
        <v>2.0717585381293001E-5</v>
      </c>
      <c r="O1364">
        <v>2.2847761813919399E-5</v>
      </c>
      <c r="P1364" t="s">
        <v>257</v>
      </c>
      <c r="Q1364" t="s">
        <v>252</v>
      </c>
    </row>
    <row r="1365" spans="1:17" x14ac:dyDescent="0.35">
      <c r="A1365" t="s">
        <v>274</v>
      </c>
      <c r="B1365" t="s">
        <v>265</v>
      </c>
      <c r="C1365" t="s">
        <v>256</v>
      </c>
      <c r="D1365">
        <v>0.91377128405771901</v>
      </c>
      <c r="E1365">
        <v>2025</v>
      </c>
      <c r="F1365">
        <v>6400377.9528425299</v>
      </c>
      <c r="G1365">
        <v>2713681.6525060702</v>
      </c>
      <c r="H1365">
        <v>159.310148727669</v>
      </c>
      <c r="I1365">
        <v>74.416232545269594</v>
      </c>
      <c r="J1365">
        <v>377567.29623599502</v>
      </c>
      <c r="K1365">
        <v>279264.17062137998</v>
      </c>
      <c r="L1365">
        <v>2022501.8363708099</v>
      </c>
      <c r="M1365">
        <v>942215.82298694295</v>
      </c>
      <c r="N1365">
        <v>2.4890740812722798E-5</v>
      </c>
      <c r="O1365">
        <v>2.7422609603652899E-5</v>
      </c>
      <c r="P1365" t="s">
        <v>257</v>
      </c>
      <c r="Q1365" t="s">
        <v>252</v>
      </c>
    </row>
    <row r="1366" spans="1:17" x14ac:dyDescent="0.35">
      <c r="A1366" t="s">
        <v>274</v>
      </c>
      <c r="B1366" t="s">
        <v>265</v>
      </c>
      <c r="C1366" t="s">
        <v>256</v>
      </c>
      <c r="D1366">
        <v>0.96559376426806398</v>
      </c>
      <c r="E1366">
        <v>2030</v>
      </c>
      <c r="F1366">
        <v>6767092.3084446602</v>
      </c>
      <c r="G1366">
        <v>2871853.1750292401</v>
      </c>
      <c r="H1366">
        <v>178.33682346192001</v>
      </c>
      <c r="I1366">
        <v>83.337181525127804</v>
      </c>
      <c r="J1366">
        <v>398894.963910727</v>
      </c>
      <c r="K1366">
        <v>295077.60113073001</v>
      </c>
      <c r="L1366">
        <v>2142375.8811624302</v>
      </c>
      <c r="M1366">
        <v>998769.02098275803</v>
      </c>
      <c r="N1366">
        <v>2.6353537876138201E-5</v>
      </c>
      <c r="O1366">
        <v>2.9018608001879999E-5</v>
      </c>
      <c r="P1366" t="s">
        <v>257</v>
      </c>
      <c r="Q1366" t="s">
        <v>252</v>
      </c>
    </row>
    <row r="1367" spans="1:17" x14ac:dyDescent="0.35">
      <c r="A1367" t="s">
        <v>274</v>
      </c>
      <c r="B1367" t="s">
        <v>265</v>
      </c>
      <c r="C1367" t="s">
        <v>256</v>
      </c>
      <c r="D1367">
        <v>1.08500668135844</v>
      </c>
      <c r="E1367">
        <v>2035</v>
      </c>
      <c r="F1367">
        <v>7088444.9357047202</v>
      </c>
      <c r="G1367">
        <v>3009267.1943173399</v>
      </c>
      <c r="H1367">
        <v>212.786084594649</v>
      </c>
      <c r="I1367">
        <v>99.856572506143607</v>
      </c>
      <c r="J1367">
        <v>621355.13360839302</v>
      </c>
      <c r="K1367">
        <v>429614.93191496399</v>
      </c>
      <c r="L1367">
        <v>2275155.6539395298</v>
      </c>
      <c r="M1367">
        <v>1059943.91338713</v>
      </c>
      <c r="N1367">
        <v>3.0018725760686801E-5</v>
      </c>
      <c r="O1367">
        <v>3.3183019671603597E-5</v>
      </c>
      <c r="P1367" t="s">
        <v>257</v>
      </c>
      <c r="Q1367" t="s">
        <v>252</v>
      </c>
    </row>
    <row r="1368" spans="1:17" x14ac:dyDescent="0.35">
      <c r="A1368" t="s">
        <v>274</v>
      </c>
      <c r="B1368" t="s">
        <v>265</v>
      </c>
      <c r="C1368" t="s">
        <v>256</v>
      </c>
      <c r="D1368">
        <v>1.2292198413270401</v>
      </c>
      <c r="E1368">
        <v>2040</v>
      </c>
      <c r="F1368">
        <v>7278899.2497799499</v>
      </c>
      <c r="G1368">
        <v>3090601.4973883</v>
      </c>
      <c r="H1368">
        <v>251.918044417912</v>
      </c>
      <c r="I1368">
        <v>118.868815891636</v>
      </c>
      <c r="J1368">
        <v>1079213.09874455</v>
      </c>
      <c r="K1368">
        <v>646306.57059411902</v>
      </c>
      <c r="L1368">
        <v>2346854.17031</v>
      </c>
      <c r="M1368">
        <v>1097331.2483596599</v>
      </c>
      <c r="N1368">
        <v>3.4609359983314398E-5</v>
      </c>
      <c r="O1368">
        <v>3.8461385588561097E-5</v>
      </c>
      <c r="P1368" t="s">
        <v>257</v>
      </c>
      <c r="Q1368" t="s">
        <v>252</v>
      </c>
    </row>
    <row r="1369" spans="1:17" x14ac:dyDescent="0.35">
      <c r="A1369" t="s">
        <v>274</v>
      </c>
      <c r="B1369" t="s">
        <v>265</v>
      </c>
      <c r="C1369" t="s">
        <v>256</v>
      </c>
      <c r="D1369">
        <v>1.35085724597845</v>
      </c>
      <c r="E1369">
        <v>2045</v>
      </c>
      <c r="F1369">
        <v>7505201.8753638696</v>
      </c>
      <c r="G1369">
        <v>3186955.4793108199</v>
      </c>
      <c r="H1369">
        <v>288.90140426896602</v>
      </c>
      <c r="I1369">
        <v>136.799703905363</v>
      </c>
      <c r="J1369">
        <v>1488206.12880729</v>
      </c>
      <c r="K1369">
        <v>795157.57817681099</v>
      </c>
      <c r="L1369">
        <v>2419171.9054351998</v>
      </c>
      <c r="M1369">
        <v>1136143.89374914</v>
      </c>
      <c r="N1369">
        <v>3.8493488791726697E-5</v>
      </c>
      <c r="O1369">
        <v>4.29248870257033E-5</v>
      </c>
      <c r="P1369" t="s">
        <v>257</v>
      </c>
      <c r="Q1369" t="s">
        <v>252</v>
      </c>
    </row>
    <row r="1370" spans="1:17" x14ac:dyDescent="0.35">
      <c r="A1370" t="s">
        <v>274</v>
      </c>
      <c r="B1370" t="s">
        <v>265</v>
      </c>
      <c r="C1370" t="s">
        <v>256</v>
      </c>
      <c r="D1370">
        <v>1.53164784556419</v>
      </c>
      <c r="E1370">
        <v>2050</v>
      </c>
      <c r="F1370">
        <v>7736537.4501658296</v>
      </c>
      <c r="G1370">
        <v>3285438.19763429</v>
      </c>
      <c r="H1370">
        <v>341.07772031867898</v>
      </c>
      <c r="I1370">
        <v>162.158605973954</v>
      </c>
      <c r="J1370">
        <v>1947818.2660161799</v>
      </c>
      <c r="K1370">
        <v>971587.48621598899</v>
      </c>
      <c r="L1370">
        <v>2453402.9520908799</v>
      </c>
      <c r="M1370">
        <v>1193726.2321784301</v>
      </c>
      <c r="N1370">
        <v>4.4086611422189697E-5</v>
      </c>
      <c r="O1370">
        <v>4.9356766500955101E-5</v>
      </c>
      <c r="P1370" t="s">
        <v>257</v>
      </c>
      <c r="Q1370" t="s">
        <v>252</v>
      </c>
    </row>
    <row r="1371" spans="1:17" x14ac:dyDescent="0.35">
      <c r="A1371" t="s">
        <v>274</v>
      </c>
      <c r="B1371" t="s">
        <v>265</v>
      </c>
      <c r="C1371" t="s">
        <v>256</v>
      </c>
      <c r="D1371">
        <v>1.64170092024739</v>
      </c>
      <c r="E1371">
        <v>2055</v>
      </c>
      <c r="F1371">
        <v>7967936.1434379499</v>
      </c>
      <c r="G1371">
        <v>3383858.1144262799</v>
      </c>
      <c r="H1371">
        <v>375.29159961246103</v>
      </c>
      <c r="I1371">
        <v>178.766227661448</v>
      </c>
      <c r="J1371">
        <v>2220308.85027195</v>
      </c>
      <c r="K1371">
        <v>1115430.26921076</v>
      </c>
      <c r="L1371">
        <v>2494492.0082758698</v>
      </c>
      <c r="M1371">
        <v>1242210.2998464699</v>
      </c>
      <c r="N1371">
        <v>4.7100226816141701E-5</v>
      </c>
      <c r="O1371">
        <v>5.2829114465326098E-5</v>
      </c>
      <c r="P1371" t="s">
        <v>257</v>
      </c>
      <c r="Q1371" t="s">
        <v>252</v>
      </c>
    </row>
    <row r="1372" spans="1:17" x14ac:dyDescent="0.35">
      <c r="A1372" t="s">
        <v>274</v>
      </c>
      <c r="B1372" t="s">
        <v>265</v>
      </c>
      <c r="C1372" t="s">
        <v>256</v>
      </c>
      <c r="D1372">
        <v>1.79717289473674</v>
      </c>
      <c r="E1372">
        <v>2060</v>
      </c>
      <c r="F1372">
        <v>8221801.5244458197</v>
      </c>
      <c r="G1372">
        <v>3491591.7263404299</v>
      </c>
      <c r="H1372">
        <v>422.01034880960498</v>
      </c>
      <c r="I1372">
        <v>201.47734691195399</v>
      </c>
      <c r="J1372">
        <v>2596073.8576390999</v>
      </c>
      <c r="K1372">
        <v>1331072.40929093</v>
      </c>
      <c r="L1372">
        <v>2518641.0510499501</v>
      </c>
      <c r="M1372">
        <v>1293124.5575180501</v>
      </c>
      <c r="N1372">
        <v>5.13282092197002E-5</v>
      </c>
      <c r="O1372">
        <v>5.77035812612388E-5</v>
      </c>
      <c r="P1372" t="s">
        <v>257</v>
      </c>
      <c r="Q1372" t="s">
        <v>252</v>
      </c>
    </row>
    <row r="1373" spans="1:17" x14ac:dyDescent="0.35">
      <c r="A1373" t="s">
        <v>274</v>
      </c>
      <c r="B1373" t="s">
        <v>265</v>
      </c>
      <c r="C1373" t="s">
        <v>256</v>
      </c>
      <c r="D1373">
        <v>1.90209664848524</v>
      </c>
      <c r="E1373">
        <v>2065</v>
      </c>
      <c r="F1373">
        <v>8440085.4411437195</v>
      </c>
      <c r="G1373">
        <v>3583965.8275806098</v>
      </c>
      <c r="H1373">
        <v>457.40722163135098</v>
      </c>
      <c r="I1373">
        <v>218.642732642146</v>
      </c>
      <c r="J1373">
        <v>2891511.56020921</v>
      </c>
      <c r="K1373">
        <v>1507114.4476099701</v>
      </c>
      <c r="L1373">
        <v>2539044.2362734298</v>
      </c>
      <c r="M1373">
        <v>1334297.76610305</v>
      </c>
      <c r="N1373">
        <v>5.4194619808181399E-5</v>
      </c>
      <c r="O1373">
        <v>6.1005808414680802E-5</v>
      </c>
      <c r="P1373" t="s">
        <v>257</v>
      </c>
      <c r="Q1373" t="s">
        <v>252</v>
      </c>
    </row>
    <row r="1374" spans="1:17" x14ac:dyDescent="0.35">
      <c r="A1374" t="s">
        <v>274</v>
      </c>
      <c r="B1374" t="s">
        <v>265</v>
      </c>
      <c r="C1374" t="s">
        <v>256</v>
      </c>
      <c r="D1374">
        <v>2.0539225003577899</v>
      </c>
      <c r="E1374">
        <v>2070</v>
      </c>
      <c r="F1374">
        <v>8689429.2744142897</v>
      </c>
      <c r="G1374">
        <v>3689353.3037704099</v>
      </c>
      <c r="H1374">
        <v>507.25742505468298</v>
      </c>
      <c r="I1374">
        <v>242.874562907176</v>
      </c>
      <c r="J1374">
        <v>3369048.3324764399</v>
      </c>
      <c r="K1374">
        <v>1810858.2655027299</v>
      </c>
      <c r="L1374">
        <v>2579354.06659861</v>
      </c>
      <c r="M1374">
        <v>1374036.49057008</v>
      </c>
      <c r="N1374">
        <v>5.8376379971039501E-5</v>
      </c>
      <c r="O1374">
        <v>6.5831202086003707E-5</v>
      </c>
      <c r="P1374" t="s">
        <v>257</v>
      </c>
      <c r="Q1374" t="s">
        <v>252</v>
      </c>
    </row>
    <row r="1375" spans="1:17" x14ac:dyDescent="0.35">
      <c r="A1375" t="s">
        <v>274</v>
      </c>
      <c r="B1375" t="s">
        <v>265</v>
      </c>
      <c r="C1375" t="s">
        <v>256</v>
      </c>
      <c r="D1375">
        <v>2.15113208653396</v>
      </c>
      <c r="E1375">
        <v>2075</v>
      </c>
      <c r="F1375">
        <v>8963232.3613934293</v>
      </c>
      <c r="G1375">
        <v>3804970.0376440301</v>
      </c>
      <c r="H1375">
        <v>547.96413325169499</v>
      </c>
      <c r="I1375">
        <v>262.612215050815</v>
      </c>
      <c r="J1375">
        <v>3757372.7738415999</v>
      </c>
      <c r="K1375">
        <v>2043764.9518176401</v>
      </c>
      <c r="L1375">
        <v>2640034.15357156</v>
      </c>
      <c r="M1375">
        <v>1420514.6456608099</v>
      </c>
      <c r="N1375">
        <v>6.1134656690581201E-5</v>
      </c>
      <c r="O1375">
        <v>6.9018208409709394E-5</v>
      </c>
      <c r="P1375" t="s">
        <v>257</v>
      </c>
      <c r="Q1375" t="s">
        <v>252</v>
      </c>
    </row>
    <row r="1376" spans="1:17" x14ac:dyDescent="0.35">
      <c r="A1376" t="s">
        <v>274</v>
      </c>
      <c r="B1376" t="s">
        <v>265</v>
      </c>
      <c r="C1376" t="s">
        <v>256</v>
      </c>
      <c r="D1376">
        <v>2.2802661727774698</v>
      </c>
      <c r="E1376">
        <v>2080</v>
      </c>
      <c r="F1376">
        <v>9215707.0989774093</v>
      </c>
      <c r="G1376">
        <v>3911394.0190219502</v>
      </c>
      <c r="H1376">
        <v>597.03262721466501</v>
      </c>
      <c r="I1376">
        <v>286.452332814638</v>
      </c>
      <c r="J1376">
        <v>4219530.7807104196</v>
      </c>
      <c r="K1376">
        <v>2298964.05844389</v>
      </c>
      <c r="L1376">
        <v>2680963.5384560102</v>
      </c>
      <c r="M1376">
        <v>1459269.6323277401</v>
      </c>
      <c r="N1376">
        <v>6.4784245072297601E-5</v>
      </c>
      <c r="O1376">
        <v>7.3235355840285703E-5</v>
      </c>
      <c r="P1376" t="s">
        <v>257</v>
      </c>
      <c r="Q1376" t="s">
        <v>252</v>
      </c>
    </row>
    <row r="1377" spans="1:17" x14ac:dyDescent="0.35">
      <c r="A1377" t="s">
        <v>274</v>
      </c>
      <c r="B1377" t="s">
        <v>265</v>
      </c>
      <c r="C1377" t="s">
        <v>256</v>
      </c>
      <c r="D1377">
        <v>2.4085830961071801</v>
      </c>
      <c r="E1377">
        <v>2085</v>
      </c>
      <c r="F1377">
        <v>9491976.6346231904</v>
      </c>
      <c r="G1377">
        <v>4027795.2615024401</v>
      </c>
      <c r="H1377">
        <v>649.33539616693599</v>
      </c>
      <c r="I1377">
        <v>311.84034904467302</v>
      </c>
      <c r="J1377">
        <v>4614648.0647329399</v>
      </c>
      <c r="K1377">
        <v>2498173.6476033698</v>
      </c>
      <c r="L1377">
        <v>2732490.0176730701</v>
      </c>
      <c r="M1377">
        <v>1506158.0271841199</v>
      </c>
      <c r="N1377">
        <v>6.8408870055411099E-5</v>
      </c>
      <c r="O1377">
        <v>7.7422095414142399E-5</v>
      </c>
      <c r="P1377" t="s">
        <v>257</v>
      </c>
      <c r="Q1377" t="s">
        <v>252</v>
      </c>
    </row>
    <row r="1378" spans="1:17" x14ac:dyDescent="0.35">
      <c r="A1378" t="s">
        <v>274</v>
      </c>
      <c r="B1378" t="s">
        <v>265</v>
      </c>
      <c r="C1378" t="s">
        <v>256</v>
      </c>
      <c r="D1378">
        <v>2.5200464505927802</v>
      </c>
      <c r="E1378">
        <v>2090</v>
      </c>
      <c r="F1378">
        <v>9723536.6388611794</v>
      </c>
      <c r="G1378">
        <v>4125874.70169634</v>
      </c>
      <c r="H1378">
        <v>695.97243388684399</v>
      </c>
      <c r="I1378">
        <v>334.44973003456801</v>
      </c>
      <c r="J1378">
        <v>4874290.4214139497</v>
      </c>
      <c r="K1378">
        <v>2627138.4842292801</v>
      </c>
      <c r="L1378">
        <v>2761555.7649579798</v>
      </c>
      <c r="M1378">
        <v>1532711.7519235499</v>
      </c>
      <c r="N1378">
        <v>7.1576059178438605E-5</v>
      </c>
      <c r="O1378">
        <v>8.1061533423945099E-5</v>
      </c>
      <c r="P1378" t="s">
        <v>257</v>
      </c>
      <c r="Q1378" t="s">
        <v>252</v>
      </c>
    </row>
    <row r="1379" spans="1:17" x14ac:dyDescent="0.35">
      <c r="A1379" t="s">
        <v>274</v>
      </c>
      <c r="B1379" t="s">
        <v>266</v>
      </c>
      <c r="C1379" t="s">
        <v>256</v>
      </c>
      <c r="D1379">
        <v>0.42862795654826502</v>
      </c>
      <c r="E1379">
        <v>2010</v>
      </c>
      <c r="F1379">
        <v>3640740.9819910899</v>
      </c>
      <c r="G1379">
        <v>4081490.6402103701</v>
      </c>
      <c r="H1379">
        <v>40.105052229192999</v>
      </c>
      <c r="I1379">
        <v>52.242321493876602</v>
      </c>
      <c r="J1379">
        <v>139355.879629712</v>
      </c>
      <c r="K1379">
        <v>419428.64978328702</v>
      </c>
      <c r="L1379">
        <v>1057593.0550351201</v>
      </c>
      <c r="M1379">
        <v>1441210.3020669001</v>
      </c>
      <c r="N1379">
        <v>1.10156290786882E-5</v>
      </c>
      <c r="O1379">
        <v>1.27998141118324E-5</v>
      </c>
      <c r="P1379" t="s">
        <v>257</v>
      </c>
      <c r="Q1379" t="s">
        <v>252</v>
      </c>
    </row>
    <row r="1380" spans="1:17" x14ac:dyDescent="0.35">
      <c r="A1380" t="s">
        <v>274</v>
      </c>
      <c r="B1380" t="s">
        <v>266</v>
      </c>
      <c r="C1380" t="s">
        <v>256</v>
      </c>
      <c r="D1380">
        <v>0.61285996481710903</v>
      </c>
      <c r="E1380">
        <v>2015</v>
      </c>
      <c r="F1380">
        <v>3844783.5995910899</v>
      </c>
      <c r="G1380">
        <v>4346773.18769396</v>
      </c>
      <c r="H1380">
        <v>60.613854167423803</v>
      </c>
      <c r="I1380">
        <v>79.667447272536094</v>
      </c>
      <c r="J1380">
        <v>146900.90910247699</v>
      </c>
      <c r="K1380">
        <v>444253.58636097802</v>
      </c>
      <c r="L1380">
        <v>1117954.1494881201</v>
      </c>
      <c r="M1380">
        <v>1535132.8392499599</v>
      </c>
      <c r="N1380">
        <v>1.5765218665068802E-5</v>
      </c>
      <c r="O1380">
        <v>1.83279512945558E-5</v>
      </c>
      <c r="P1380" t="s">
        <v>257</v>
      </c>
      <c r="Q1380" t="s">
        <v>252</v>
      </c>
    </row>
    <row r="1381" spans="1:17" x14ac:dyDescent="0.35">
      <c r="A1381" t="s">
        <v>274</v>
      </c>
      <c r="B1381" t="s">
        <v>266</v>
      </c>
      <c r="C1381" t="s">
        <v>256</v>
      </c>
      <c r="D1381">
        <v>0.76234411994100504</v>
      </c>
      <c r="E1381">
        <v>2020</v>
      </c>
      <c r="F1381">
        <v>4031095.5168754901</v>
      </c>
      <c r="G1381">
        <v>4592197.6874075597</v>
      </c>
      <c r="H1381">
        <v>79.201702206919606</v>
      </c>
      <c r="I1381">
        <v>104.915288799948</v>
      </c>
      <c r="J1381">
        <v>154038.645420015</v>
      </c>
      <c r="K1381">
        <v>467824.042218516</v>
      </c>
      <c r="L1381">
        <v>1175170.2992827899</v>
      </c>
      <c r="M1381">
        <v>1624134.6374637</v>
      </c>
      <c r="N1381">
        <v>1.9647686807557698E-5</v>
      </c>
      <c r="O1381">
        <v>2.2846422550065699E-5</v>
      </c>
      <c r="P1381" t="s">
        <v>257</v>
      </c>
      <c r="Q1381" t="s">
        <v>252</v>
      </c>
    </row>
    <row r="1382" spans="1:17" x14ac:dyDescent="0.35">
      <c r="A1382" t="s">
        <v>274</v>
      </c>
      <c r="B1382" t="s">
        <v>266</v>
      </c>
      <c r="C1382" t="s">
        <v>256</v>
      </c>
      <c r="D1382">
        <v>0.91377128405771901</v>
      </c>
      <c r="E1382">
        <v>2025</v>
      </c>
      <c r="F1382">
        <v>4246424.2262364496</v>
      </c>
      <c r="G1382">
        <v>4867635.3791121496</v>
      </c>
      <c r="H1382">
        <v>100.192303677678</v>
      </c>
      <c r="I1382">
        <v>133.53407759525999</v>
      </c>
      <c r="J1382">
        <v>162303.81583233899</v>
      </c>
      <c r="K1382">
        <v>494527.65102503699</v>
      </c>
      <c r="L1382">
        <v>1240993.11676286</v>
      </c>
      <c r="M1382">
        <v>1723724.5425948999</v>
      </c>
      <c r="N1382">
        <v>2.3594511132129001E-5</v>
      </c>
      <c r="O1382">
        <v>2.7433048532821001E-5</v>
      </c>
      <c r="P1382" t="s">
        <v>257</v>
      </c>
      <c r="Q1382" t="s">
        <v>252</v>
      </c>
    </row>
    <row r="1383" spans="1:17" x14ac:dyDescent="0.35">
      <c r="A1383" t="s">
        <v>274</v>
      </c>
      <c r="B1383" t="s">
        <v>266</v>
      </c>
      <c r="C1383" t="s">
        <v>256</v>
      </c>
      <c r="D1383">
        <v>0.96559376426806398</v>
      </c>
      <c r="E1383">
        <v>2030</v>
      </c>
      <c r="F1383">
        <v>4477092.9956062902</v>
      </c>
      <c r="G1383">
        <v>5161852.4878676096</v>
      </c>
      <c r="H1383">
        <v>111.83807326712</v>
      </c>
      <c r="I1383">
        <v>149.835931719927</v>
      </c>
      <c r="J1383">
        <v>171126.369539234</v>
      </c>
      <c r="K1383">
        <v>522846.19550222298</v>
      </c>
      <c r="L1383">
        <v>1311796.17091605</v>
      </c>
      <c r="M1383">
        <v>1829348.73122914</v>
      </c>
      <c r="N1383">
        <v>2.4980064827082099E-5</v>
      </c>
      <c r="O1383">
        <v>2.9027550103785602E-5</v>
      </c>
      <c r="P1383" t="s">
        <v>257</v>
      </c>
      <c r="Q1383" t="s">
        <v>252</v>
      </c>
    </row>
    <row r="1384" spans="1:17" x14ac:dyDescent="0.35">
      <c r="A1384" t="s">
        <v>274</v>
      </c>
      <c r="B1384" t="s">
        <v>266</v>
      </c>
      <c r="C1384" t="s">
        <v>256</v>
      </c>
      <c r="D1384">
        <v>1.08500668135844</v>
      </c>
      <c r="E1384">
        <v>2035</v>
      </c>
      <c r="F1384">
        <v>4675313.9298317097</v>
      </c>
      <c r="G1384">
        <v>5422398.2001903597</v>
      </c>
      <c r="H1384">
        <v>132.812780834416</v>
      </c>
      <c r="I1384">
        <v>179.829876266377</v>
      </c>
      <c r="J1384">
        <v>286248.826456298</v>
      </c>
      <c r="K1384">
        <v>764721.23906705796</v>
      </c>
      <c r="L1384">
        <v>1407544.60919337</v>
      </c>
      <c r="M1384">
        <v>1927554.9581332901</v>
      </c>
      <c r="N1384">
        <v>2.84072434124646E-5</v>
      </c>
      <c r="O1384">
        <v>3.31642696879149E-5</v>
      </c>
      <c r="P1384" t="s">
        <v>257</v>
      </c>
      <c r="Q1384" t="s">
        <v>252</v>
      </c>
    </row>
    <row r="1385" spans="1:17" x14ac:dyDescent="0.35">
      <c r="A1385" t="s">
        <v>274</v>
      </c>
      <c r="B1385" t="s">
        <v>266</v>
      </c>
      <c r="C1385" t="s">
        <v>256</v>
      </c>
      <c r="D1385">
        <v>1.2292198413270401</v>
      </c>
      <c r="E1385">
        <v>2040</v>
      </c>
      <c r="F1385">
        <v>4786394.7633527303</v>
      </c>
      <c r="G1385">
        <v>5583105.9838155201</v>
      </c>
      <c r="H1385">
        <v>156.427823480585</v>
      </c>
      <c r="I1385">
        <v>214.35903682896199</v>
      </c>
      <c r="J1385">
        <v>567966.35095501901</v>
      </c>
      <c r="K1385">
        <v>1157553.3183836499</v>
      </c>
      <c r="L1385">
        <v>1444380.1120601101</v>
      </c>
      <c r="M1385">
        <v>1999805.30660956</v>
      </c>
      <c r="N1385">
        <v>3.2681763877539498E-5</v>
      </c>
      <c r="O1385">
        <v>3.8394226699323402E-5</v>
      </c>
      <c r="P1385" t="s">
        <v>257</v>
      </c>
      <c r="Q1385" t="s">
        <v>252</v>
      </c>
    </row>
    <row r="1386" spans="1:17" x14ac:dyDescent="0.35">
      <c r="A1386" t="s">
        <v>274</v>
      </c>
      <c r="B1386" t="s">
        <v>266</v>
      </c>
      <c r="C1386" t="s">
        <v>256</v>
      </c>
      <c r="D1386">
        <v>1.35085724597845</v>
      </c>
      <c r="E1386">
        <v>2045</v>
      </c>
      <c r="F1386">
        <v>4921087.80217396</v>
      </c>
      <c r="G1386">
        <v>5771069.5525007304</v>
      </c>
      <c r="H1386">
        <v>178.67442176752701</v>
      </c>
      <c r="I1386">
        <v>247.02668640680099</v>
      </c>
      <c r="J1386">
        <v>861964.903277545</v>
      </c>
      <c r="K1386">
        <v>1421398.80370655</v>
      </c>
      <c r="L1386">
        <v>1482520.4393235799</v>
      </c>
      <c r="M1386">
        <v>2072795.3598607599</v>
      </c>
      <c r="N1386">
        <v>3.63079117768627E-5</v>
      </c>
      <c r="O1386">
        <v>4.28043162813311E-5</v>
      </c>
      <c r="P1386" t="s">
        <v>257</v>
      </c>
      <c r="Q1386" t="s">
        <v>252</v>
      </c>
    </row>
    <row r="1387" spans="1:17" x14ac:dyDescent="0.35">
      <c r="A1387" t="s">
        <v>274</v>
      </c>
      <c r="B1387" t="s">
        <v>266</v>
      </c>
      <c r="C1387" t="s">
        <v>256</v>
      </c>
      <c r="D1387">
        <v>1.53164784556419</v>
      </c>
      <c r="E1387">
        <v>2050</v>
      </c>
      <c r="F1387">
        <v>5059957.0440916102</v>
      </c>
      <c r="G1387">
        <v>5962018.6037085103</v>
      </c>
      <c r="H1387">
        <v>210.107328012876</v>
      </c>
      <c r="I1387">
        <v>293.12899827975798</v>
      </c>
      <c r="J1387">
        <v>1184654.7106137499</v>
      </c>
      <c r="K1387">
        <v>1734751.04161841</v>
      </c>
      <c r="L1387">
        <v>1486782.3092031099</v>
      </c>
      <c r="M1387">
        <v>2160346.8750661998</v>
      </c>
      <c r="N1387">
        <v>4.1523539860523698E-5</v>
      </c>
      <c r="O1387">
        <v>4.91660656840999E-5</v>
      </c>
      <c r="P1387" t="s">
        <v>257</v>
      </c>
      <c r="Q1387" t="s">
        <v>252</v>
      </c>
    </row>
    <row r="1388" spans="1:17" x14ac:dyDescent="0.35">
      <c r="A1388" t="s">
        <v>274</v>
      </c>
      <c r="B1388" t="s">
        <v>266</v>
      </c>
      <c r="C1388" t="s">
        <v>256</v>
      </c>
      <c r="D1388">
        <v>1.64170092024739</v>
      </c>
      <c r="E1388">
        <v>2055</v>
      </c>
      <c r="F1388">
        <v>5199844.5800994299</v>
      </c>
      <c r="G1388">
        <v>6151949.6777647901</v>
      </c>
      <c r="H1388">
        <v>230.47006044209101</v>
      </c>
      <c r="I1388">
        <v>323.58776683181799</v>
      </c>
      <c r="J1388">
        <v>1358229.3210050601</v>
      </c>
      <c r="K1388">
        <v>1977509.7984776499</v>
      </c>
      <c r="L1388">
        <v>1507550.0992503001</v>
      </c>
      <c r="M1388">
        <v>2229152.2088720398</v>
      </c>
      <c r="N1388">
        <v>4.4322490199828998E-5</v>
      </c>
      <c r="O1388">
        <v>5.2599221999713801E-5</v>
      </c>
      <c r="P1388" t="s">
        <v>257</v>
      </c>
      <c r="Q1388" t="s">
        <v>252</v>
      </c>
    </row>
    <row r="1389" spans="1:17" x14ac:dyDescent="0.35">
      <c r="A1389" t="s">
        <v>274</v>
      </c>
      <c r="B1389" t="s">
        <v>266</v>
      </c>
      <c r="C1389" t="s">
        <v>256</v>
      </c>
      <c r="D1389">
        <v>1.79717289473674</v>
      </c>
      <c r="E1389">
        <v>2060</v>
      </c>
      <c r="F1389">
        <v>5354771.2462677499</v>
      </c>
      <c r="G1389">
        <v>6358622.0045184996</v>
      </c>
      <c r="H1389">
        <v>258.34322615896701</v>
      </c>
      <c r="I1389">
        <v>365.14446956259201</v>
      </c>
      <c r="J1389">
        <v>1576368.7373037201</v>
      </c>
      <c r="K1389">
        <v>2350777.5296263001</v>
      </c>
      <c r="L1389">
        <v>1533630.9325744601</v>
      </c>
      <c r="M1389">
        <v>2278134.6759935501</v>
      </c>
      <c r="N1389">
        <v>4.8245427167226101E-5</v>
      </c>
      <c r="O1389">
        <v>5.7425094509961001E-5</v>
      </c>
      <c r="P1389" t="s">
        <v>257</v>
      </c>
      <c r="Q1389" t="s">
        <v>252</v>
      </c>
    </row>
    <row r="1390" spans="1:17" x14ac:dyDescent="0.35">
      <c r="A1390" t="s">
        <v>274</v>
      </c>
      <c r="B1390" t="s">
        <v>266</v>
      </c>
      <c r="C1390" t="s">
        <v>256</v>
      </c>
      <c r="D1390">
        <v>1.90209664848524</v>
      </c>
      <c r="E1390">
        <v>2065</v>
      </c>
      <c r="F1390">
        <v>5486452.19788663</v>
      </c>
      <c r="G1390">
        <v>6537599.0708376998</v>
      </c>
      <c r="H1390">
        <v>279.361312323108</v>
      </c>
      <c r="I1390">
        <v>396.68864195038901</v>
      </c>
      <c r="J1390">
        <v>1752462.09355927</v>
      </c>
      <c r="K1390">
        <v>2646163.9142599199</v>
      </c>
      <c r="L1390">
        <v>1547840.19559983</v>
      </c>
      <c r="M1390">
        <v>2325501.8067766498</v>
      </c>
      <c r="N1390">
        <v>5.0918389926137998E-5</v>
      </c>
      <c r="O1390">
        <v>6.0678031438162001E-5</v>
      </c>
      <c r="P1390" t="s">
        <v>257</v>
      </c>
      <c r="Q1390" t="s">
        <v>252</v>
      </c>
    </row>
    <row r="1391" spans="1:17" x14ac:dyDescent="0.35">
      <c r="A1391" t="s">
        <v>274</v>
      </c>
      <c r="B1391" t="s">
        <v>266</v>
      </c>
      <c r="C1391" t="s">
        <v>256</v>
      </c>
      <c r="D1391">
        <v>2.0539225003577899</v>
      </c>
      <c r="E1391">
        <v>2070</v>
      </c>
      <c r="F1391">
        <v>5638172.4397151005</v>
      </c>
      <c r="G1391">
        <v>6740610.1384696001</v>
      </c>
      <c r="H1391">
        <v>308.907370785252</v>
      </c>
      <c r="I1391">
        <v>441.22461717660599</v>
      </c>
      <c r="J1391">
        <v>1995754.49409181</v>
      </c>
      <c r="K1391">
        <v>3184152.1038873601</v>
      </c>
      <c r="L1391">
        <v>1600893.6043416499</v>
      </c>
      <c r="M1391">
        <v>2352496.9528270401</v>
      </c>
      <c r="N1391">
        <v>5.4788563863233203E-5</v>
      </c>
      <c r="O1391">
        <v>6.5457667497853899E-5</v>
      </c>
      <c r="P1391" t="s">
        <v>257</v>
      </c>
      <c r="Q1391" t="s">
        <v>252</v>
      </c>
    </row>
    <row r="1392" spans="1:17" x14ac:dyDescent="0.35">
      <c r="A1392" t="s">
        <v>274</v>
      </c>
      <c r="B1392" t="s">
        <v>266</v>
      </c>
      <c r="C1392" t="s">
        <v>256</v>
      </c>
      <c r="D1392">
        <v>2.15113208653396</v>
      </c>
      <c r="E1392">
        <v>2075</v>
      </c>
      <c r="F1392">
        <v>5805535.5501350304</v>
      </c>
      <c r="G1392">
        <v>6962666.8489024304</v>
      </c>
      <c r="H1392">
        <v>332.83927243088999</v>
      </c>
      <c r="I1392">
        <v>477.73707587162102</v>
      </c>
      <c r="J1392">
        <v>2183649.3169093598</v>
      </c>
      <c r="K1392">
        <v>3617488.4087498798</v>
      </c>
      <c r="L1392">
        <v>1653819.56660933</v>
      </c>
      <c r="M1392">
        <v>2406729.23262305</v>
      </c>
      <c r="N1392">
        <v>5.7331364101826601E-5</v>
      </c>
      <c r="O1392">
        <v>6.8614093742964296E-5</v>
      </c>
      <c r="P1392" t="s">
        <v>257</v>
      </c>
      <c r="Q1392" t="s">
        <v>252</v>
      </c>
    </row>
    <row r="1393" spans="1:17" x14ac:dyDescent="0.35">
      <c r="A1393" t="s">
        <v>274</v>
      </c>
      <c r="B1393" t="s">
        <v>266</v>
      </c>
      <c r="C1393" t="s">
        <v>256</v>
      </c>
      <c r="D1393">
        <v>2.2802661727774698</v>
      </c>
      <c r="E1393">
        <v>2080</v>
      </c>
      <c r="F1393">
        <v>5959012.0169770103</v>
      </c>
      <c r="G1393">
        <v>7168089.1010223599</v>
      </c>
      <c r="H1393">
        <v>361.64439313844701</v>
      </c>
      <c r="I1393">
        <v>521.84056689085605</v>
      </c>
      <c r="J1393">
        <v>2417566.43111778</v>
      </c>
      <c r="K1393">
        <v>4100928.40803653</v>
      </c>
      <c r="L1393">
        <v>1686495.2858883401</v>
      </c>
      <c r="M1393">
        <v>2453737.8848954099</v>
      </c>
      <c r="N1393">
        <v>6.0688649747329798E-5</v>
      </c>
      <c r="O1393">
        <v>7.2800513433409701E-5</v>
      </c>
      <c r="P1393" t="s">
        <v>257</v>
      </c>
      <c r="Q1393" t="s">
        <v>252</v>
      </c>
    </row>
    <row r="1394" spans="1:17" x14ac:dyDescent="0.35">
      <c r="A1394" t="s">
        <v>274</v>
      </c>
      <c r="B1394" t="s">
        <v>266</v>
      </c>
      <c r="C1394" t="s">
        <v>256</v>
      </c>
      <c r="D1394">
        <v>2.4085830961071801</v>
      </c>
      <c r="E1394">
        <v>2085</v>
      </c>
      <c r="F1394">
        <v>6127989.1225219602</v>
      </c>
      <c r="G1394">
        <v>7391782.7736036796</v>
      </c>
      <c r="H1394">
        <v>392.35189269262099</v>
      </c>
      <c r="I1394">
        <v>568.82385251898802</v>
      </c>
      <c r="J1394">
        <v>2623714.81816995</v>
      </c>
      <c r="K1394">
        <v>4489106.8941663597</v>
      </c>
      <c r="L1394">
        <v>1725836.74881597</v>
      </c>
      <c r="M1394">
        <v>2512811.2960412102</v>
      </c>
      <c r="N1394">
        <v>6.4026205798999505E-5</v>
      </c>
      <c r="O1394">
        <v>7.6953540159523901E-5</v>
      </c>
      <c r="P1394" t="s">
        <v>257</v>
      </c>
      <c r="Q1394" t="s">
        <v>252</v>
      </c>
    </row>
    <row r="1395" spans="1:17" x14ac:dyDescent="0.35">
      <c r="A1395" t="s">
        <v>274</v>
      </c>
      <c r="B1395" t="s">
        <v>266</v>
      </c>
      <c r="C1395" t="s">
        <v>256</v>
      </c>
      <c r="D1395">
        <v>2.5200464505927802</v>
      </c>
      <c r="E1395">
        <v>2090</v>
      </c>
      <c r="F1395">
        <v>6275600.3420011504</v>
      </c>
      <c r="G1395">
        <v>7573810.9985563802</v>
      </c>
      <c r="H1395">
        <v>419.890130557698</v>
      </c>
      <c r="I1395">
        <v>610.53203336371303</v>
      </c>
      <c r="J1395">
        <v>2764828.7165536801</v>
      </c>
      <c r="K1395">
        <v>4736600.1890895599</v>
      </c>
      <c r="L1395">
        <v>1733228.6418975301</v>
      </c>
      <c r="M1395">
        <v>2561038.8749839999</v>
      </c>
      <c r="N1395">
        <v>6.6908360583045793E-5</v>
      </c>
      <c r="O1395">
        <v>8.0610941239500798E-5</v>
      </c>
      <c r="P1395" t="s">
        <v>257</v>
      </c>
      <c r="Q1395" t="s">
        <v>252</v>
      </c>
    </row>
    <row r="1396" spans="1:17" x14ac:dyDescent="0.35">
      <c r="A1396" t="s">
        <v>274</v>
      </c>
      <c r="B1396" t="s">
        <v>267</v>
      </c>
      <c r="C1396" t="s">
        <v>256</v>
      </c>
      <c r="D1396">
        <v>0.42862795654826502</v>
      </c>
      <c r="E1396">
        <v>2010</v>
      </c>
      <c r="F1396">
        <v>6688881.1968500298</v>
      </c>
      <c r="G1396">
        <v>1033350.42535144</v>
      </c>
      <c r="H1396">
        <v>78.632262058332302</v>
      </c>
      <c r="I1396">
        <v>13.7151116647373</v>
      </c>
      <c r="J1396">
        <v>434588.19538087898</v>
      </c>
      <c r="K1396">
        <v>124196.33403211999</v>
      </c>
      <c r="L1396">
        <v>2124062.7448383998</v>
      </c>
      <c r="M1396">
        <v>374740.61226362298</v>
      </c>
      <c r="N1396">
        <v>1.17556673147913E-5</v>
      </c>
      <c r="O1396">
        <v>1.32724691723748E-5</v>
      </c>
      <c r="P1396" t="s">
        <v>257</v>
      </c>
      <c r="Q1396" t="s">
        <v>252</v>
      </c>
    </row>
    <row r="1397" spans="1:17" x14ac:dyDescent="0.35">
      <c r="A1397" t="s">
        <v>274</v>
      </c>
      <c r="B1397" t="s">
        <v>267</v>
      </c>
      <c r="C1397" t="s">
        <v>256</v>
      </c>
      <c r="D1397">
        <v>0.61285996481710903</v>
      </c>
      <c r="E1397">
        <v>2015</v>
      </c>
      <c r="F1397">
        <v>7089376.2838807199</v>
      </c>
      <c r="G1397">
        <v>1102180.50340433</v>
      </c>
      <c r="H1397">
        <v>119.35446383535</v>
      </c>
      <c r="I1397">
        <v>20.926837604609901</v>
      </c>
      <c r="J1397">
        <v>459545.065617944</v>
      </c>
      <c r="K1397">
        <v>131609.42984551101</v>
      </c>
      <c r="L1397">
        <v>2253394.7220692802</v>
      </c>
      <c r="M1397">
        <v>399692.26666879997</v>
      </c>
      <c r="N1397">
        <v>1.68356790577937E-5</v>
      </c>
      <c r="O1397">
        <v>1.8986760825447901E-5</v>
      </c>
      <c r="P1397" t="s">
        <v>257</v>
      </c>
      <c r="Q1397" t="s">
        <v>252</v>
      </c>
    </row>
    <row r="1398" spans="1:17" x14ac:dyDescent="0.35">
      <c r="A1398" t="s">
        <v>274</v>
      </c>
      <c r="B1398" t="s">
        <v>267</v>
      </c>
      <c r="C1398" t="s">
        <v>256</v>
      </c>
      <c r="D1398">
        <v>0.76234411994100504</v>
      </c>
      <c r="E1398">
        <v>2020</v>
      </c>
      <c r="F1398">
        <v>7457480.99494645</v>
      </c>
      <c r="G1398">
        <v>1165812.2093366</v>
      </c>
      <c r="H1398">
        <v>156.54606623098701</v>
      </c>
      <c r="I1398">
        <v>27.570924775880702</v>
      </c>
      <c r="J1398">
        <v>483224.45983667002</v>
      </c>
      <c r="K1398">
        <v>138638.22780186101</v>
      </c>
      <c r="L1398">
        <v>2376009.6788850799</v>
      </c>
      <c r="M1398">
        <v>423295.25786140101</v>
      </c>
      <c r="N1398">
        <v>2.0991815646204101E-5</v>
      </c>
      <c r="O1398">
        <v>2.3649541971746599E-5</v>
      </c>
      <c r="P1398" t="s">
        <v>257</v>
      </c>
      <c r="Q1398" t="s">
        <v>252</v>
      </c>
    </row>
    <row r="1399" spans="1:17" x14ac:dyDescent="0.35">
      <c r="A1399" t="s">
        <v>274</v>
      </c>
      <c r="B1399" t="s">
        <v>267</v>
      </c>
      <c r="C1399" t="s">
        <v>256</v>
      </c>
      <c r="D1399">
        <v>0.91377128405771901</v>
      </c>
      <c r="E1399">
        <v>2025</v>
      </c>
      <c r="F1399">
        <v>7876954.6269472903</v>
      </c>
      <c r="G1399">
        <v>1237104.97840131</v>
      </c>
      <c r="H1399">
        <v>198.616719711439</v>
      </c>
      <c r="I1399">
        <v>35.109661561499898</v>
      </c>
      <c r="J1399">
        <v>510232.38006859599</v>
      </c>
      <c r="K1399">
        <v>146599.08678878</v>
      </c>
      <c r="L1399">
        <v>2515069.2469412801</v>
      </c>
      <c r="M1399">
        <v>449648.41241647402</v>
      </c>
      <c r="N1399">
        <v>2.5214912249458099E-5</v>
      </c>
      <c r="O1399">
        <v>2.8380503008622201E-5</v>
      </c>
      <c r="P1399" t="s">
        <v>257</v>
      </c>
      <c r="Q1399" t="s">
        <v>252</v>
      </c>
    </row>
    <row r="1400" spans="1:17" x14ac:dyDescent="0.35">
      <c r="A1400" t="s">
        <v>274</v>
      </c>
      <c r="B1400" t="s">
        <v>267</v>
      </c>
      <c r="C1400" t="s">
        <v>256</v>
      </c>
      <c r="D1400">
        <v>0.96559376426806398</v>
      </c>
      <c r="E1400">
        <v>2030</v>
      </c>
      <c r="F1400">
        <v>8326132.8930212697</v>
      </c>
      <c r="G1400">
        <v>1312812.5904526301</v>
      </c>
      <c r="H1400">
        <v>222.25906098704101</v>
      </c>
      <c r="I1400">
        <v>39.414944000006699</v>
      </c>
      <c r="J1400">
        <v>538939.38255790295</v>
      </c>
      <c r="K1400">
        <v>155033.182483554</v>
      </c>
      <c r="L1400">
        <v>2663589.6259568101</v>
      </c>
      <c r="M1400">
        <v>477555.27618838201</v>
      </c>
      <c r="N1400">
        <v>2.6694152476635598E-5</v>
      </c>
      <c r="O1400">
        <v>3.0023283053994299E-5</v>
      </c>
      <c r="P1400" t="s">
        <v>257</v>
      </c>
      <c r="Q1400" t="s">
        <v>252</v>
      </c>
    </row>
    <row r="1401" spans="1:17" x14ac:dyDescent="0.35">
      <c r="A1401" t="s">
        <v>274</v>
      </c>
      <c r="B1401" t="s">
        <v>267</v>
      </c>
      <c r="C1401" t="s">
        <v>256</v>
      </c>
      <c r="D1401">
        <v>1.08500668135844</v>
      </c>
      <c r="E1401">
        <v>2035</v>
      </c>
      <c r="F1401">
        <v>8718276.0398853794</v>
      </c>
      <c r="G1401">
        <v>1379436.0901366801</v>
      </c>
      <c r="H1401">
        <v>265.33745670482801</v>
      </c>
      <c r="I1401">
        <v>47.305200395964597</v>
      </c>
      <c r="J1401">
        <v>831824.13405917201</v>
      </c>
      <c r="K1401">
        <v>219145.93146418399</v>
      </c>
      <c r="L1401">
        <v>2829890.74172037</v>
      </c>
      <c r="M1401">
        <v>505208.825606286</v>
      </c>
      <c r="N1401">
        <v>3.0434624401766101E-5</v>
      </c>
      <c r="O1401">
        <v>3.4293143940635498E-5</v>
      </c>
      <c r="P1401" t="s">
        <v>257</v>
      </c>
      <c r="Q1401" t="s">
        <v>252</v>
      </c>
    </row>
    <row r="1402" spans="1:17" x14ac:dyDescent="0.35">
      <c r="A1402" t="s">
        <v>274</v>
      </c>
      <c r="B1402" t="s">
        <v>267</v>
      </c>
      <c r="C1402" t="s">
        <v>256</v>
      </c>
      <c r="D1402">
        <v>1.2292198413270401</v>
      </c>
      <c r="E1402">
        <v>2040</v>
      </c>
      <c r="F1402">
        <v>8949117.7700736392</v>
      </c>
      <c r="G1402">
        <v>1420382.97709461</v>
      </c>
      <c r="H1402">
        <v>314.40812284289802</v>
      </c>
      <c r="I1402">
        <v>56.3787374666489</v>
      </c>
      <c r="J1402">
        <v>1407335.24963876</v>
      </c>
      <c r="K1402">
        <v>318184.41969990998</v>
      </c>
      <c r="L1402">
        <v>2918402.6200615</v>
      </c>
      <c r="M1402">
        <v>525782.79860816803</v>
      </c>
      <c r="N1402">
        <v>3.5132862358153001E-5</v>
      </c>
      <c r="O1402">
        <v>3.9692631055021097E-5</v>
      </c>
      <c r="P1402" t="s">
        <v>257</v>
      </c>
      <c r="Q1402" t="s">
        <v>252</v>
      </c>
    </row>
    <row r="1403" spans="1:17" x14ac:dyDescent="0.35">
      <c r="A1403" t="s">
        <v>274</v>
      </c>
      <c r="B1403" t="s">
        <v>267</v>
      </c>
      <c r="C1403" t="s">
        <v>256</v>
      </c>
      <c r="D1403">
        <v>1.35085724597845</v>
      </c>
      <c r="E1403">
        <v>2045</v>
      </c>
      <c r="F1403">
        <v>9224038.5450386796</v>
      </c>
      <c r="G1403">
        <v>1468118.8096360101</v>
      </c>
      <c r="H1403">
        <v>360.73466259267701</v>
      </c>
      <c r="I1403">
        <v>64.966445581651101</v>
      </c>
      <c r="J1403">
        <v>1901014.60253013</v>
      </c>
      <c r="K1403">
        <v>382349.10445396701</v>
      </c>
      <c r="L1403">
        <v>3009223.67084949</v>
      </c>
      <c r="M1403">
        <v>546092.12833484903</v>
      </c>
      <c r="N1403">
        <v>3.9108104419913199E-5</v>
      </c>
      <c r="O1403">
        <v>4.4251490516464503E-5</v>
      </c>
      <c r="P1403" t="s">
        <v>257</v>
      </c>
      <c r="Q1403" t="s">
        <v>252</v>
      </c>
    </row>
    <row r="1404" spans="1:17" x14ac:dyDescent="0.35">
      <c r="A1404" t="s">
        <v>274</v>
      </c>
      <c r="B1404" t="s">
        <v>267</v>
      </c>
      <c r="C1404" t="s">
        <v>256</v>
      </c>
      <c r="D1404">
        <v>1.53164784556419</v>
      </c>
      <c r="E1404">
        <v>2050</v>
      </c>
      <c r="F1404">
        <v>9505374.3561551999</v>
      </c>
      <c r="G1404">
        <v>1516601.2916449099</v>
      </c>
      <c r="H1404">
        <v>426.15257925146699</v>
      </c>
      <c r="I1404">
        <v>77.083747041166404</v>
      </c>
      <c r="J1404">
        <v>2460867.8794937399</v>
      </c>
      <c r="K1404">
        <v>458537.872738423</v>
      </c>
      <c r="L1404">
        <v>3077260.8811152</v>
      </c>
      <c r="M1404">
        <v>569868.30315411696</v>
      </c>
      <c r="N1404">
        <v>4.4832803347246602E-5</v>
      </c>
      <c r="O1404">
        <v>5.0826639450874498E-5</v>
      </c>
      <c r="P1404" t="s">
        <v>257</v>
      </c>
      <c r="Q1404" t="s">
        <v>252</v>
      </c>
    </row>
    <row r="1405" spans="1:17" x14ac:dyDescent="0.35">
      <c r="A1405" t="s">
        <v>274</v>
      </c>
      <c r="B1405" t="s">
        <v>267</v>
      </c>
      <c r="C1405" t="s">
        <v>256</v>
      </c>
      <c r="D1405">
        <v>1.64170092024739</v>
      </c>
      <c r="E1405">
        <v>2055</v>
      </c>
      <c r="F1405">
        <v>9786985.09582939</v>
      </c>
      <c r="G1405">
        <v>1564809.1620348401</v>
      </c>
      <c r="H1405">
        <v>468.96077658100302</v>
      </c>
      <c r="I1405">
        <v>85.097050692906194</v>
      </c>
      <c r="J1405">
        <v>2810897.1527666999</v>
      </c>
      <c r="K1405">
        <v>524841.96671601199</v>
      </c>
      <c r="L1405">
        <v>3147308.0148344301</v>
      </c>
      <c r="M1405">
        <v>589394.29328791203</v>
      </c>
      <c r="N1405">
        <v>4.7916776411649497E-5</v>
      </c>
      <c r="O1405">
        <v>5.4381743638469101E-5</v>
      </c>
      <c r="P1405" t="s">
        <v>257</v>
      </c>
      <c r="Q1405" t="s">
        <v>252</v>
      </c>
    </row>
    <row r="1406" spans="1:17" x14ac:dyDescent="0.35">
      <c r="A1406" t="s">
        <v>274</v>
      </c>
      <c r="B1406" t="s">
        <v>267</v>
      </c>
      <c r="C1406" t="s">
        <v>256</v>
      </c>
      <c r="D1406">
        <v>1.79717289473674</v>
      </c>
      <c r="E1406">
        <v>2060</v>
      </c>
      <c r="F1406">
        <v>10096191.453706</v>
      </c>
      <c r="G1406">
        <v>1617201.79708028</v>
      </c>
      <c r="H1406">
        <v>527.46434148839705</v>
      </c>
      <c r="I1406">
        <v>96.023354233161896</v>
      </c>
      <c r="J1406">
        <v>3298757.6208808799</v>
      </c>
      <c r="K1406">
        <v>628388.64604914398</v>
      </c>
      <c r="L1406">
        <v>3203013.4084366602</v>
      </c>
      <c r="M1406">
        <v>608752.20013134601</v>
      </c>
      <c r="N1406">
        <v>5.2243892551659502E-5</v>
      </c>
      <c r="O1406">
        <v>5.9376235177653002E-5</v>
      </c>
      <c r="P1406" t="s">
        <v>257</v>
      </c>
      <c r="Q1406" t="s">
        <v>252</v>
      </c>
    </row>
    <row r="1407" spans="1:17" x14ac:dyDescent="0.35">
      <c r="A1407" t="s">
        <v>274</v>
      </c>
      <c r="B1407" t="s">
        <v>267</v>
      </c>
      <c r="C1407" t="s">
        <v>256</v>
      </c>
      <c r="D1407">
        <v>1.90209664848524</v>
      </c>
      <c r="E1407">
        <v>2065</v>
      </c>
      <c r="F1407">
        <v>10361600.7425311</v>
      </c>
      <c r="G1407">
        <v>1662450.5261931799</v>
      </c>
      <c r="H1407">
        <v>571.73111903373695</v>
      </c>
      <c r="I1407">
        <v>104.31883523976001</v>
      </c>
      <c r="J1407">
        <v>3679771.5961257801</v>
      </c>
      <c r="K1407">
        <v>718854.41169340105</v>
      </c>
      <c r="L1407">
        <v>3245450.1095818202</v>
      </c>
      <c r="M1407">
        <v>627891.89279465703</v>
      </c>
      <c r="N1407">
        <v>5.5177875816712302E-5</v>
      </c>
      <c r="O1407">
        <v>6.2750038931165997E-5</v>
      </c>
      <c r="P1407" t="s">
        <v>257</v>
      </c>
      <c r="Q1407" t="s">
        <v>252</v>
      </c>
    </row>
    <row r="1408" spans="1:17" x14ac:dyDescent="0.35">
      <c r="A1408" t="s">
        <v>274</v>
      </c>
      <c r="B1408" t="s">
        <v>267</v>
      </c>
      <c r="C1408" t="s">
        <v>256</v>
      </c>
      <c r="D1408">
        <v>2.0539225003577899</v>
      </c>
      <c r="E1408">
        <v>2070</v>
      </c>
      <c r="F1408">
        <v>10665056.5744975</v>
      </c>
      <c r="G1408">
        <v>1713726.0036871601</v>
      </c>
      <c r="H1408">
        <v>634.11402795190395</v>
      </c>
      <c r="I1408">
        <v>116.017960009955</v>
      </c>
      <c r="J1408">
        <v>4281620.09869924</v>
      </c>
      <c r="K1408">
        <v>898286.49927993095</v>
      </c>
      <c r="L1408">
        <v>3308101.4606241202</v>
      </c>
      <c r="M1408">
        <v>645289.09654456598</v>
      </c>
      <c r="N1408">
        <v>5.9457164950086403E-5</v>
      </c>
      <c r="O1408">
        <v>6.7699246997674501E-5</v>
      </c>
      <c r="P1408" t="s">
        <v>257</v>
      </c>
      <c r="Q1408" t="s">
        <v>252</v>
      </c>
    </row>
    <row r="1409" spans="1:17" x14ac:dyDescent="0.35">
      <c r="A1409" t="s">
        <v>274</v>
      </c>
      <c r="B1409" t="s">
        <v>267</v>
      </c>
      <c r="C1409" t="s">
        <v>256</v>
      </c>
      <c r="D1409">
        <v>2.15113208653396</v>
      </c>
      <c r="E1409">
        <v>2075</v>
      </c>
      <c r="F1409">
        <v>10998422.635585001</v>
      </c>
      <c r="G1409">
        <v>1769779.76345242</v>
      </c>
      <c r="H1409">
        <v>684.97059681992096</v>
      </c>
      <c r="I1409">
        <v>125.605751482589</v>
      </c>
      <c r="J1409">
        <v>4771803.9794001197</v>
      </c>
      <c r="K1409">
        <v>1029333.7462591199</v>
      </c>
      <c r="L1409">
        <v>3395869.6232583602</v>
      </c>
      <c r="M1409">
        <v>664679.17597401596</v>
      </c>
      <c r="N1409">
        <v>6.2278984861312894E-5</v>
      </c>
      <c r="O1409">
        <v>7.0972532332250299E-5</v>
      </c>
      <c r="P1409" t="s">
        <v>257</v>
      </c>
      <c r="Q1409" t="s">
        <v>252</v>
      </c>
    </row>
    <row r="1410" spans="1:17" x14ac:dyDescent="0.35">
      <c r="A1410" t="s">
        <v>274</v>
      </c>
      <c r="B1410" t="s">
        <v>267</v>
      </c>
      <c r="C1410" t="s">
        <v>256</v>
      </c>
      <c r="D1410">
        <v>2.2802661727774698</v>
      </c>
      <c r="E1410">
        <v>2080</v>
      </c>
      <c r="F1410">
        <v>11305541.6565878</v>
      </c>
      <c r="G1410">
        <v>1821559.4614115499</v>
      </c>
      <c r="H1410">
        <v>746.30566915764302</v>
      </c>
      <c r="I1410">
        <v>137.17929087165899</v>
      </c>
      <c r="J1410">
        <v>5354291.1190536497</v>
      </c>
      <c r="K1410">
        <v>1164203.7201006601</v>
      </c>
      <c r="L1410">
        <v>3458110.8174214899</v>
      </c>
      <c r="M1410">
        <v>682122.35336225503</v>
      </c>
      <c r="N1410">
        <v>6.6012376215761998E-5</v>
      </c>
      <c r="O1410">
        <v>7.5308708706855806E-5</v>
      </c>
      <c r="P1410" t="s">
        <v>257</v>
      </c>
      <c r="Q1410" t="s">
        <v>252</v>
      </c>
    </row>
    <row r="1411" spans="1:17" x14ac:dyDescent="0.35">
      <c r="A1411" t="s">
        <v>274</v>
      </c>
      <c r="B1411" t="s">
        <v>267</v>
      </c>
      <c r="C1411" t="s">
        <v>256</v>
      </c>
      <c r="D1411">
        <v>2.4085830961071801</v>
      </c>
      <c r="E1411">
        <v>2085</v>
      </c>
      <c r="F1411">
        <v>11641817.582224701</v>
      </c>
      <c r="G1411">
        <v>1877954.31390088</v>
      </c>
      <c r="H1411">
        <v>811.67011192960604</v>
      </c>
      <c r="I1411">
        <v>149.505633282003</v>
      </c>
      <c r="J1411">
        <v>5848873.67166855</v>
      </c>
      <c r="K1411">
        <v>1263948.0406677499</v>
      </c>
      <c r="L1411">
        <v>3533797.6475219</v>
      </c>
      <c r="M1411">
        <v>704850.39733529196</v>
      </c>
      <c r="N1411">
        <v>6.9720222482175007E-5</v>
      </c>
      <c r="O1411">
        <v>7.96109001030223E-5</v>
      </c>
      <c r="P1411" t="s">
        <v>257</v>
      </c>
      <c r="Q1411" t="s">
        <v>252</v>
      </c>
    </row>
    <row r="1412" spans="1:17" x14ac:dyDescent="0.35">
      <c r="A1412" t="s">
        <v>274</v>
      </c>
      <c r="B1412" t="s">
        <v>267</v>
      </c>
      <c r="C1412" t="s">
        <v>256</v>
      </c>
      <c r="D1412">
        <v>2.5200464505927802</v>
      </c>
      <c r="E1412">
        <v>2090</v>
      </c>
      <c r="F1412">
        <v>11925301.844932999</v>
      </c>
      <c r="G1412">
        <v>1924109.4956245101</v>
      </c>
      <c r="H1412">
        <v>869.99134607504595</v>
      </c>
      <c r="I1412">
        <v>160.43081784636601</v>
      </c>
      <c r="J1412">
        <v>6174397.8132930202</v>
      </c>
      <c r="K1412">
        <v>1327031.0923502201</v>
      </c>
      <c r="L1412">
        <v>3577367.4706636602</v>
      </c>
      <c r="M1412">
        <v>716900.04621786403</v>
      </c>
      <c r="N1412">
        <v>7.2953402554309295E-5</v>
      </c>
      <c r="O1412">
        <v>8.33792558122034E-5</v>
      </c>
      <c r="P1412" t="s">
        <v>257</v>
      </c>
      <c r="Q1412" t="s">
        <v>252</v>
      </c>
    </row>
    <row r="1413" spans="1:17" x14ac:dyDescent="0.35">
      <c r="A1413" t="s">
        <v>274</v>
      </c>
      <c r="B1413" t="s">
        <v>268</v>
      </c>
      <c r="C1413" t="s">
        <v>256</v>
      </c>
      <c r="D1413">
        <v>0.42862795654826502</v>
      </c>
      <c r="E1413">
        <v>2010</v>
      </c>
      <c r="F1413">
        <v>0</v>
      </c>
      <c r="G1413">
        <v>0</v>
      </c>
      <c r="H1413">
        <v>0</v>
      </c>
      <c r="I1413">
        <v>0</v>
      </c>
      <c r="J1413">
        <v>0</v>
      </c>
      <c r="K1413">
        <v>0</v>
      </c>
      <c r="L1413">
        <v>0</v>
      </c>
      <c r="M1413">
        <v>0</v>
      </c>
      <c r="N1413">
        <v>0</v>
      </c>
      <c r="O1413">
        <v>0</v>
      </c>
      <c r="P1413" t="s">
        <v>257</v>
      </c>
      <c r="Q1413" t="s">
        <v>252</v>
      </c>
    </row>
    <row r="1414" spans="1:17" x14ac:dyDescent="0.35">
      <c r="A1414" t="s">
        <v>274</v>
      </c>
      <c r="B1414" t="s">
        <v>268</v>
      </c>
      <c r="C1414" t="s">
        <v>256</v>
      </c>
      <c r="D1414">
        <v>0.61285996481710903</v>
      </c>
      <c r="E1414">
        <v>2015</v>
      </c>
      <c r="F1414">
        <v>0</v>
      </c>
      <c r="G1414">
        <v>0</v>
      </c>
      <c r="H1414">
        <v>0</v>
      </c>
      <c r="I1414">
        <v>0</v>
      </c>
      <c r="J1414">
        <v>0</v>
      </c>
      <c r="K1414">
        <v>0</v>
      </c>
      <c r="L1414">
        <v>0</v>
      </c>
      <c r="M1414">
        <v>0</v>
      </c>
      <c r="N1414">
        <v>0</v>
      </c>
      <c r="O1414">
        <v>0</v>
      </c>
      <c r="P1414" t="s">
        <v>257</v>
      </c>
      <c r="Q1414" t="s">
        <v>252</v>
      </c>
    </row>
    <row r="1415" spans="1:17" x14ac:dyDescent="0.35">
      <c r="A1415" t="s">
        <v>274</v>
      </c>
      <c r="B1415" t="s">
        <v>268</v>
      </c>
      <c r="C1415" t="s">
        <v>256</v>
      </c>
      <c r="D1415">
        <v>0.76234411994100504</v>
      </c>
      <c r="E1415">
        <v>2020</v>
      </c>
      <c r="F1415">
        <v>0</v>
      </c>
      <c r="G1415">
        <v>0</v>
      </c>
      <c r="H1415">
        <v>0</v>
      </c>
      <c r="I1415">
        <v>0</v>
      </c>
      <c r="J1415">
        <v>0</v>
      </c>
      <c r="K1415">
        <v>0</v>
      </c>
      <c r="L1415">
        <v>0</v>
      </c>
      <c r="M1415">
        <v>0</v>
      </c>
      <c r="N1415">
        <v>0</v>
      </c>
      <c r="O1415">
        <v>0</v>
      </c>
      <c r="P1415" t="s">
        <v>257</v>
      </c>
      <c r="Q1415" t="s">
        <v>252</v>
      </c>
    </row>
    <row r="1416" spans="1:17" x14ac:dyDescent="0.35">
      <c r="A1416" t="s">
        <v>274</v>
      </c>
      <c r="B1416" t="s">
        <v>268</v>
      </c>
      <c r="C1416" t="s">
        <v>256</v>
      </c>
      <c r="D1416">
        <v>0.91377128405771901</v>
      </c>
      <c r="E1416">
        <v>2025</v>
      </c>
      <c r="F1416">
        <v>0</v>
      </c>
      <c r="G1416">
        <v>0</v>
      </c>
      <c r="H1416">
        <v>0</v>
      </c>
      <c r="I1416">
        <v>0</v>
      </c>
      <c r="J1416">
        <v>0</v>
      </c>
      <c r="K1416">
        <v>0</v>
      </c>
      <c r="L1416">
        <v>0</v>
      </c>
      <c r="M1416">
        <v>0</v>
      </c>
      <c r="N1416">
        <v>0</v>
      </c>
      <c r="O1416">
        <v>0</v>
      </c>
      <c r="P1416" t="s">
        <v>257</v>
      </c>
      <c r="Q1416" t="s">
        <v>252</v>
      </c>
    </row>
    <row r="1417" spans="1:17" x14ac:dyDescent="0.35">
      <c r="A1417" t="s">
        <v>274</v>
      </c>
      <c r="B1417" t="s">
        <v>268</v>
      </c>
      <c r="C1417" t="s">
        <v>256</v>
      </c>
      <c r="D1417">
        <v>0.96559376426806398</v>
      </c>
      <c r="E1417">
        <v>2030</v>
      </c>
      <c r="F1417">
        <v>0</v>
      </c>
      <c r="G1417">
        <v>0</v>
      </c>
      <c r="H1417">
        <v>0</v>
      </c>
      <c r="I1417">
        <v>0</v>
      </c>
      <c r="J1417">
        <v>0</v>
      </c>
      <c r="K1417">
        <v>0</v>
      </c>
      <c r="L1417">
        <v>0</v>
      </c>
      <c r="M1417">
        <v>0</v>
      </c>
      <c r="N1417">
        <v>0</v>
      </c>
      <c r="O1417">
        <v>0</v>
      </c>
      <c r="P1417" t="s">
        <v>257</v>
      </c>
      <c r="Q1417" t="s">
        <v>252</v>
      </c>
    </row>
    <row r="1418" spans="1:17" x14ac:dyDescent="0.35">
      <c r="A1418" t="s">
        <v>274</v>
      </c>
      <c r="B1418" t="s">
        <v>268</v>
      </c>
      <c r="C1418" t="s">
        <v>256</v>
      </c>
      <c r="D1418">
        <v>1.08500668135844</v>
      </c>
      <c r="E1418">
        <v>2035</v>
      </c>
      <c r="F1418">
        <v>0</v>
      </c>
      <c r="G1418">
        <v>0</v>
      </c>
      <c r="H1418">
        <v>0</v>
      </c>
      <c r="I1418">
        <v>0</v>
      </c>
      <c r="J1418">
        <v>0</v>
      </c>
      <c r="K1418">
        <v>0</v>
      </c>
      <c r="L1418">
        <v>0</v>
      </c>
      <c r="M1418">
        <v>0</v>
      </c>
      <c r="N1418">
        <v>0</v>
      </c>
      <c r="O1418">
        <v>0</v>
      </c>
      <c r="P1418" t="s">
        <v>257</v>
      </c>
      <c r="Q1418" t="s">
        <v>252</v>
      </c>
    </row>
    <row r="1419" spans="1:17" x14ac:dyDescent="0.35">
      <c r="A1419" t="s">
        <v>274</v>
      </c>
      <c r="B1419" t="s">
        <v>268</v>
      </c>
      <c r="C1419" t="s">
        <v>256</v>
      </c>
      <c r="D1419">
        <v>1.2292198413270401</v>
      </c>
      <c r="E1419">
        <v>2040</v>
      </c>
      <c r="F1419">
        <v>0</v>
      </c>
      <c r="G1419">
        <v>0</v>
      </c>
      <c r="H1419">
        <v>0</v>
      </c>
      <c r="I1419">
        <v>0</v>
      </c>
      <c r="J1419">
        <v>0</v>
      </c>
      <c r="K1419">
        <v>0</v>
      </c>
      <c r="L1419">
        <v>0</v>
      </c>
      <c r="M1419">
        <v>0</v>
      </c>
      <c r="N1419">
        <v>0</v>
      </c>
      <c r="O1419">
        <v>0</v>
      </c>
      <c r="P1419" t="s">
        <v>257</v>
      </c>
      <c r="Q1419" t="s">
        <v>252</v>
      </c>
    </row>
    <row r="1420" spans="1:17" x14ac:dyDescent="0.35">
      <c r="A1420" t="s">
        <v>274</v>
      </c>
      <c r="B1420" t="s">
        <v>268</v>
      </c>
      <c r="C1420" t="s">
        <v>256</v>
      </c>
      <c r="D1420">
        <v>1.35085724597845</v>
      </c>
      <c r="E1420">
        <v>2045</v>
      </c>
      <c r="F1420">
        <v>0</v>
      </c>
      <c r="G1420">
        <v>0</v>
      </c>
      <c r="H1420">
        <v>0</v>
      </c>
      <c r="I1420">
        <v>0</v>
      </c>
      <c r="J1420">
        <v>0</v>
      </c>
      <c r="K1420">
        <v>0</v>
      </c>
      <c r="L1420">
        <v>0</v>
      </c>
      <c r="M1420">
        <v>0</v>
      </c>
      <c r="N1420">
        <v>0</v>
      </c>
      <c r="O1420">
        <v>0</v>
      </c>
      <c r="P1420" t="s">
        <v>257</v>
      </c>
      <c r="Q1420" t="s">
        <v>252</v>
      </c>
    </row>
    <row r="1421" spans="1:17" x14ac:dyDescent="0.35">
      <c r="A1421" t="s">
        <v>274</v>
      </c>
      <c r="B1421" t="s">
        <v>268</v>
      </c>
      <c r="C1421" t="s">
        <v>256</v>
      </c>
      <c r="D1421">
        <v>1.53164784556419</v>
      </c>
      <c r="E1421">
        <v>2050</v>
      </c>
      <c r="F1421">
        <v>0</v>
      </c>
      <c r="G1421">
        <v>0</v>
      </c>
      <c r="H1421">
        <v>0</v>
      </c>
      <c r="I1421">
        <v>0</v>
      </c>
      <c r="J1421">
        <v>0</v>
      </c>
      <c r="K1421">
        <v>0</v>
      </c>
      <c r="L1421">
        <v>0</v>
      </c>
      <c r="M1421">
        <v>0</v>
      </c>
      <c r="N1421">
        <v>0</v>
      </c>
      <c r="O1421">
        <v>0</v>
      </c>
      <c r="P1421" t="s">
        <v>257</v>
      </c>
      <c r="Q1421" t="s">
        <v>252</v>
      </c>
    </row>
    <row r="1422" spans="1:17" x14ac:dyDescent="0.35">
      <c r="A1422" t="s">
        <v>274</v>
      </c>
      <c r="B1422" t="s">
        <v>268</v>
      </c>
      <c r="C1422" t="s">
        <v>256</v>
      </c>
      <c r="D1422">
        <v>1.64170092024739</v>
      </c>
      <c r="E1422">
        <v>2055</v>
      </c>
      <c r="F1422">
        <v>0</v>
      </c>
      <c r="G1422">
        <v>0</v>
      </c>
      <c r="H1422">
        <v>0</v>
      </c>
      <c r="I1422">
        <v>0</v>
      </c>
      <c r="J1422">
        <v>0</v>
      </c>
      <c r="K1422">
        <v>0</v>
      </c>
      <c r="L1422">
        <v>0</v>
      </c>
      <c r="M1422">
        <v>0</v>
      </c>
      <c r="N1422">
        <v>0</v>
      </c>
      <c r="O1422">
        <v>0</v>
      </c>
      <c r="P1422" t="s">
        <v>257</v>
      </c>
      <c r="Q1422" t="s">
        <v>252</v>
      </c>
    </row>
    <row r="1423" spans="1:17" x14ac:dyDescent="0.35">
      <c r="A1423" t="s">
        <v>274</v>
      </c>
      <c r="B1423" t="s">
        <v>268</v>
      </c>
      <c r="C1423" t="s">
        <v>256</v>
      </c>
      <c r="D1423">
        <v>1.79717289473674</v>
      </c>
      <c r="E1423">
        <v>2060</v>
      </c>
      <c r="F1423">
        <v>0</v>
      </c>
      <c r="G1423">
        <v>0</v>
      </c>
      <c r="H1423">
        <v>0</v>
      </c>
      <c r="I1423">
        <v>0</v>
      </c>
      <c r="J1423">
        <v>0</v>
      </c>
      <c r="K1423">
        <v>0</v>
      </c>
      <c r="L1423">
        <v>0</v>
      </c>
      <c r="M1423">
        <v>0</v>
      </c>
      <c r="N1423">
        <v>0</v>
      </c>
      <c r="O1423">
        <v>0</v>
      </c>
      <c r="P1423" t="s">
        <v>257</v>
      </c>
      <c r="Q1423" t="s">
        <v>252</v>
      </c>
    </row>
    <row r="1424" spans="1:17" x14ac:dyDescent="0.35">
      <c r="A1424" t="s">
        <v>274</v>
      </c>
      <c r="B1424" t="s">
        <v>268</v>
      </c>
      <c r="C1424" t="s">
        <v>256</v>
      </c>
      <c r="D1424">
        <v>1.90209664848524</v>
      </c>
      <c r="E1424">
        <v>2065</v>
      </c>
      <c r="F1424">
        <v>0</v>
      </c>
      <c r="G1424">
        <v>0</v>
      </c>
      <c r="H1424">
        <v>0</v>
      </c>
      <c r="I1424">
        <v>0</v>
      </c>
      <c r="J1424">
        <v>0</v>
      </c>
      <c r="K1424">
        <v>0</v>
      </c>
      <c r="L1424">
        <v>0</v>
      </c>
      <c r="M1424">
        <v>0</v>
      </c>
      <c r="N1424">
        <v>0</v>
      </c>
      <c r="O1424">
        <v>0</v>
      </c>
      <c r="P1424" t="s">
        <v>257</v>
      </c>
      <c r="Q1424" t="s">
        <v>252</v>
      </c>
    </row>
    <row r="1425" spans="1:17" x14ac:dyDescent="0.35">
      <c r="A1425" t="s">
        <v>274</v>
      </c>
      <c r="B1425" t="s">
        <v>268</v>
      </c>
      <c r="C1425" t="s">
        <v>256</v>
      </c>
      <c r="D1425">
        <v>2.0539225003577899</v>
      </c>
      <c r="E1425">
        <v>2070</v>
      </c>
      <c r="F1425">
        <v>0</v>
      </c>
      <c r="G1425">
        <v>0</v>
      </c>
      <c r="H1425">
        <v>0</v>
      </c>
      <c r="I1425">
        <v>0</v>
      </c>
      <c r="J1425">
        <v>0</v>
      </c>
      <c r="K1425">
        <v>0</v>
      </c>
      <c r="L1425">
        <v>0</v>
      </c>
      <c r="M1425">
        <v>0</v>
      </c>
      <c r="N1425">
        <v>0</v>
      </c>
      <c r="O1425">
        <v>0</v>
      </c>
      <c r="P1425" t="s">
        <v>257</v>
      </c>
      <c r="Q1425" t="s">
        <v>252</v>
      </c>
    </row>
    <row r="1426" spans="1:17" x14ac:dyDescent="0.35">
      <c r="A1426" t="s">
        <v>274</v>
      </c>
      <c r="B1426" t="s">
        <v>268</v>
      </c>
      <c r="C1426" t="s">
        <v>256</v>
      </c>
      <c r="D1426">
        <v>2.15113208653396</v>
      </c>
      <c r="E1426">
        <v>2075</v>
      </c>
      <c r="F1426">
        <v>0</v>
      </c>
      <c r="G1426">
        <v>0</v>
      </c>
      <c r="H1426">
        <v>0</v>
      </c>
      <c r="I1426">
        <v>0</v>
      </c>
      <c r="J1426">
        <v>0</v>
      </c>
      <c r="K1426">
        <v>0</v>
      </c>
      <c r="L1426">
        <v>0</v>
      </c>
      <c r="M1426">
        <v>0</v>
      </c>
      <c r="N1426">
        <v>0</v>
      </c>
      <c r="O1426">
        <v>0</v>
      </c>
      <c r="P1426" t="s">
        <v>257</v>
      </c>
      <c r="Q1426" t="s">
        <v>252</v>
      </c>
    </row>
    <row r="1427" spans="1:17" x14ac:dyDescent="0.35">
      <c r="A1427" t="s">
        <v>274</v>
      </c>
      <c r="B1427" t="s">
        <v>268</v>
      </c>
      <c r="C1427" t="s">
        <v>256</v>
      </c>
      <c r="D1427">
        <v>2.2802661727774698</v>
      </c>
      <c r="E1427">
        <v>2080</v>
      </c>
      <c r="F1427">
        <v>0</v>
      </c>
      <c r="G1427">
        <v>0</v>
      </c>
      <c r="H1427">
        <v>0</v>
      </c>
      <c r="I1427">
        <v>0</v>
      </c>
      <c r="J1427">
        <v>0</v>
      </c>
      <c r="K1427">
        <v>0</v>
      </c>
      <c r="L1427">
        <v>0</v>
      </c>
      <c r="M1427">
        <v>0</v>
      </c>
      <c r="N1427">
        <v>0</v>
      </c>
      <c r="O1427">
        <v>0</v>
      </c>
      <c r="P1427" t="s">
        <v>257</v>
      </c>
      <c r="Q1427" t="s">
        <v>252</v>
      </c>
    </row>
    <row r="1428" spans="1:17" x14ac:dyDescent="0.35">
      <c r="A1428" t="s">
        <v>274</v>
      </c>
      <c r="B1428" t="s">
        <v>268</v>
      </c>
      <c r="C1428" t="s">
        <v>256</v>
      </c>
      <c r="D1428">
        <v>2.4085830961071801</v>
      </c>
      <c r="E1428">
        <v>2085</v>
      </c>
      <c r="F1428">
        <v>0</v>
      </c>
      <c r="G1428">
        <v>0</v>
      </c>
      <c r="H1428">
        <v>0</v>
      </c>
      <c r="I1428">
        <v>0</v>
      </c>
      <c r="J1428">
        <v>0</v>
      </c>
      <c r="K1428">
        <v>0</v>
      </c>
      <c r="L1428">
        <v>0</v>
      </c>
      <c r="M1428">
        <v>0</v>
      </c>
      <c r="N1428">
        <v>0</v>
      </c>
      <c r="O1428">
        <v>0</v>
      </c>
      <c r="P1428" t="s">
        <v>257</v>
      </c>
      <c r="Q1428" t="s">
        <v>252</v>
      </c>
    </row>
    <row r="1429" spans="1:17" x14ac:dyDescent="0.35">
      <c r="A1429" t="s">
        <v>274</v>
      </c>
      <c r="B1429" t="s">
        <v>268</v>
      </c>
      <c r="C1429" t="s">
        <v>256</v>
      </c>
      <c r="D1429">
        <v>2.5200464505927802</v>
      </c>
      <c r="E1429">
        <v>2090</v>
      </c>
      <c r="F1429">
        <v>0</v>
      </c>
      <c r="G1429">
        <v>0</v>
      </c>
      <c r="H1429">
        <v>0</v>
      </c>
      <c r="I1429">
        <v>0</v>
      </c>
      <c r="J1429">
        <v>0</v>
      </c>
      <c r="K1429">
        <v>0</v>
      </c>
      <c r="L1429">
        <v>0</v>
      </c>
      <c r="M1429">
        <v>0</v>
      </c>
      <c r="N1429">
        <v>0</v>
      </c>
      <c r="O1429">
        <v>0</v>
      </c>
      <c r="P1429" t="s">
        <v>257</v>
      </c>
      <c r="Q1429" t="s">
        <v>252</v>
      </c>
    </row>
    <row r="6806" spans="1:1" x14ac:dyDescent="0.35">
      <c r="A6806" s="12"/>
    </row>
    <row r="6807" spans="1:1" x14ac:dyDescent="0.35">
      <c r="A6807" s="12"/>
    </row>
    <row r="6808" spans="1:1" x14ac:dyDescent="0.35">
      <c r="A6808" s="12"/>
    </row>
    <row r="6809" spans="1:1" x14ac:dyDescent="0.35">
      <c r="A6809" s="12"/>
    </row>
    <row r="6810" spans="1:1" x14ac:dyDescent="0.35">
      <c r="A6810" s="12"/>
    </row>
    <row r="6811" spans="1:1" x14ac:dyDescent="0.35">
      <c r="A6811" s="12"/>
    </row>
    <row r="6812" spans="1:1" x14ac:dyDescent="0.35">
      <c r="A6812" s="12"/>
    </row>
    <row r="6813" spans="1:1" x14ac:dyDescent="0.35">
      <c r="A6813" s="12"/>
    </row>
    <row r="6814" spans="1:1" x14ac:dyDescent="0.35">
      <c r="A6814" s="12"/>
    </row>
    <row r="6815" spans="1:1" x14ac:dyDescent="0.35">
      <c r="A6815" s="12"/>
    </row>
    <row r="6816" spans="1:1" x14ac:dyDescent="0.35">
      <c r="A6816" s="12"/>
    </row>
    <row r="6817" spans="1:1" x14ac:dyDescent="0.35">
      <c r="A6817" s="12"/>
    </row>
    <row r="6818" spans="1:1" x14ac:dyDescent="0.35">
      <c r="A6818" s="12"/>
    </row>
    <row r="6819" spans="1:1" x14ac:dyDescent="0.35">
      <c r="A6819" s="12"/>
    </row>
    <row r="6820" spans="1:1" x14ac:dyDescent="0.35">
      <c r="A6820" s="12"/>
    </row>
    <row r="6821" spans="1:1" x14ac:dyDescent="0.35">
      <c r="A6821" s="12"/>
    </row>
    <row r="6822" spans="1:1" x14ac:dyDescent="0.35">
      <c r="A6822" s="12"/>
    </row>
    <row r="6823" spans="1:1" x14ac:dyDescent="0.35">
      <c r="A6823" s="12"/>
    </row>
    <row r="6824" spans="1:1" x14ac:dyDescent="0.35">
      <c r="A6824" s="12"/>
    </row>
    <row r="6825" spans="1:1" x14ac:dyDescent="0.35">
      <c r="A6825" s="12"/>
    </row>
    <row r="6826" spans="1:1" x14ac:dyDescent="0.35">
      <c r="A6826" s="12"/>
    </row>
    <row r="6827" spans="1:1" x14ac:dyDescent="0.35">
      <c r="A6827" s="12"/>
    </row>
    <row r="6828" spans="1:1" x14ac:dyDescent="0.35">
      <c r="A6828" s="12"/>
    </row>
    <row r="6829" spans="1:1" x14ac:dyDescent="0.35">
      <c r="A6829" s="12"/>
    </row>
    <row r="6830" spans="1:1" x14ac:dyDescent="0.35">
      <c r="A6830" s="12"/>
    </row>
    <row r="6831" spans="1:1" x14ac:dyDescent="0.35">
      <c r="A6831" s="12"/>
    </row>
    <row r="6832" spans="1:1" x14ac:dyDescent="0.35">
      <c r="A6832" s="12"/>
    </row>
    <row r="6833" spans="1:1" x14ac:dyDescent="0.35">
      <c r="A6833" s="12"/>
    </row>
    <row r="6834" spans="1:1" x14ac:dyDescent="0.35">
      <c r="A6834" s="12"/>
    </row>
    <row r="6835" spans="1:1" x14ac:dyDescent="0.35">
      <c r="A6835" s="12"/>
    </row>
    <row r="6836" spans="1:1" x14ac:dyDescent="0.35">
      <c r="A6836" s="12"/>
    </row>
    <row r="6837" spans="1:1" x14ac:dyDescent="0.35">
      <c r="A6837" s="12"/>
    </row>
    <row r="6838" spans="1:1" x14ac:dyDescent="0.35">
      <c r="A6838" s="12"/>
    </row>
    <row r="6839" spans="1:1" x14ac:dyDescent="0.35">
      <c r="A6839" s="12"/>
    </row>
    <row r="6840" spans="1:1" x14ac:dyDescent="0.35">
      <c r="A6840" s="12"/>
    </row>
    <row r="6841" spans="1:1" x14ac:dyDescent="0.35">
      <c r="A6841" s="12"/>
    </row>
    <row r="6842" spans="1:1" x14ac:dyDescent="0.35">
      <c r="A6842" s="12"/>
    </row>
    <row r="6843" spans="1:1" x14ac:dyDescent="0.35">
      <c r="A6843" s="12"/>
    </row>
    <row r="6844" spans="1:1" x14ac:dyDescent="0.35">
      <c r="A6844" s="12"/>
    </row>
    <row r="6845" spans="1:1" x14ac:dyDescent="0.35">
      <c r="A6845" s="12"/>
    </row>
    <row r="6846" spans="1:1" x14ac:dyDescent="0.35">
      <c r="A6846" s="12"/>
    </row>
    <row r="6847" spans="1:1" x14ac:dyDescent="0.35">
      <c r="A6847" s="12"/>
    </row>
    <row r="6848" spans="1:1" x14ac:dyDescent="0.35">
      <c r="A6848" s="12"/>
    </row>
    <row r="6849" spans="1:1" x14ac:dyDescent="0.35">
      <c r="A6849" s="12"/>
    </row>
    <row r="6850" spans="1:1" x14ac:dyDescent="0.35">
      <c r="A6850" s="12"/>
    </row>
    <row r="6851" spans="1:1" x14ac:dyDescent="0.35">
      <c r="A6851" s="12"/>
    </row>
    <row r="6852" spans="1:1" x14ac:dyDescent="0.35">
      <c r="A6852" s="12"/>
    </row>
    <row r="6853" spans="1:1" x14ac:dyDescent="0.35">
      <c r="A6853" s="12"/>
    </row>
    <row r="6854" spans="1:1" x14ac:dyDescent="0.35">
      <c r="A6854" s="12"/>
    </row>
    <row r="6855" spans="1:1" x14ac:dyDescent="0.35">
      <c r="A6855" s="12"/>
    </row>
    <row r="6856" spans="1:1" x14ac:dyDescent="0.35">
      <c r="A6856" s="12"/>
    </row>
    <row r="6857" spans="1:1" x14ac:dyDescent="0.35">
      <c r="A6857" s="12"/>
    </row>
    <row r="6858" spans="1:1" x14ac:dyDescent="0.35">
      <c r="A6858" s="12"/>
    </row>
    <row r="6859" spans="1:1" x14ac:dyDescent="0.35">
      <c r="A6859" s="12"/>
    </row>
    <row r="6860" spans="1:1" x14ac:dyDescent="0.35">
      <c r="A6860" s="12"/>
    </row>
    <row r="6861" spans="1:1" x14ac:dyDescent="0.35">
      <c r="A6861" s="12"/>
    </row>
    <row r="6862" spans="1:1" x14ac:dyDescent="0.35">
      <c r="A6862" s="12"/>
    </row>
    <row r="6863" spans="1:1" x14ac:dyDescent="0.35">
      <c r="A6863" s="12"/>
    </row>
    <row r="6864" spans="1:1" x14ac:dyDescent="0.35">
      <c r="A6864" s="12"/>
    </row>
    <row r="6865" spans="1:1" x14ac:dyDescent="0.35">
      <c r="A6865" s="12"/>
    </row>
    <row r="6866" spans="1:1" x14ac:dyDescent="0.35">
      <c r="A6866" s="12"/>
    </row>
    <row r="6867" spans="1:1" x14ac:dyDescent="0.35">
      <c r="A6867" s="12"/>
    </row>
    <row r="6868" spans="1:1" x14ac:dyDescent="0.35">
      <c r="A6868" s="12"/>
    </row>
    <row r="6869" spans="1:1" x14ac:dyDescent="0.35">
      <c r="A6869" s="12"/>
    </row>
    <row r="6870" spans="1:1" x14ac:dyDescent="0.35">
      <c r="A6870" s="12"/>
    </row>
    <row r="6871" spans="1:1" x14ac:dyDescent="0.35">
      <c r="A6871" s="12"/>
    </row>
    <row r="6872" spans="1:1" x14ac:dyDescent="0.35">
      <c r="A6872" s="12"/>
    </row>
    <row r="6873" spans="1:1" x14ac:dyDescent="0.35">
      <c r="A6873" s="12"/>
    </row>
    <row r="6874" spans="1:1" x14ac:dyDescent="0.35">
      <c r="A6874" s="12"/>
    </row>
    <row r="6875" spans="1:1" x14ac:dyDescent="0.35">
      <c r="A6875" s="12"/>
    </row>
    <row r="6876" spans="1:1" x14ac:dyDescent="0.35">
      <c r="A6876" s="12"/>
    </row>
    <row r="6877" spans="1:1" x14ac:dyDescent="0.35">
      <c r="A6877" s="12"/>
    </row>
    <row r="6878" spans="1:1" x14ac:dyDescent="0.35">
      <c r="A6878" s="12"/>
    </row>
    <row r="6879" spans="1:1" x14ac:dyDescent="0.35">
      <c r="A6879" s="12"/>
    </row>
    <row r="6880" spans="1:1" x14ac:dyDescent="0.35">
      <c r="A6880" s="12"/>
    </row>
    <row r="6881" spans="1:1" x14ac:dyDescent="0.35">
      <c r="A6881" s="12"/>
    </row>
    <row r="6882" spans="1:1" x14ac:dyDescent="0.35">
      <c r="A6882" s="12"/>
    </row>
    <row r="6883" spans="1:1" x14ac:dyDescent="0.35">
      <c r="A6883" s="12"/>
    </row>
    <row r="6884" spans="1:1" x14ac:dyDescent="0.35">
      <c r="A6884" s="12"/>
    </row>
    <row r="6885" spans="1:1" x14ac:dyDescent="0.35">
      <c r="A6885" s="12"/>
    </row>
    <row r="6886" spans="1:1" x14ac:dyDescent="0.35">
      <c r="A6886" s="12"/>
    </row>
    <row r="6887" spans="1:1" x14ac:dyDescent="0.35">
      <c r="A6887" s="12"/>
    </row>
    <row r="6888" spans="1:1" x14ac:dyDescent="0.35">
      <c r="A6888" s="12"/>
    </row>
    <row r="6889" spans="1:1" x14ac:dyDescent="0.35">
      <c r="A6889" s="12"/>
    </row>
    <row r="6890" spans="1:1" x14ac:dyDescent="0.35">
      <c r="A6890" s="12"/>
    </row>
    <row r="6891" spans="1:1" x14ac:dyDescent="0.35">
      <c r="A6891" s="12"/>
    </row>
    <row r="6892" spans="1:1" x14ac:dyDescent="0.35">
      <c r="A6892" s="12"/>
    </row>
    <row r="6893" spans="1:1" x14ac:dyDescent="0.35">
      <c r="A6893" s="12"/>
    </row>
    <row r="6894" spans="1:1" x14ac:dyDescent="0.35">
      <c r="A6894" s="12"/>
    </row>
    <row r="6895" spans="1:1" x14ac:dyDescent="0.35">
      <c r="A6895" s="12"/>
    </row>
    <row r="6896" spans="1:1" x14ac:dyDescent="0.35">
      <c r="A6896" s="12"/>
    </row>
    <row r="6897" spans="1:1" x14ac:dyDescent="0.35">
      <c r="A6897" s="12"/>
    </row>
    <row r="6898" spans="1:1" x14ac:dyDescent="0.35">
      <c r="A6898" s="12"/>
    </row>
    <row r="6899" spans="1:1" x14ac:dyDescent="0.35">
      <c r="A6899" s="12"/>
    </row>
    <row r="6900" spans="1:1" x14ac:dyDescent="0.35">
      <c r="A6900" s="12"/>
    </row>
    <row r="6901" spans="1:1" x14ac:dyDescent="0.35">
      <c r="A6901" s="12"/>
    </row>
    <row r="6902" spans="1:1" x14ac:dyDescent="0.35">
      <c r="A6902" s="12"/>
    </row>
    <row r="6903" spans="1:1" x14ac:dyDescent="0.35">
      <c r="A6903" s="12"/>
    </row>
    <row r="6904" spans="1:1" x14ac:dyDescent="0.35">
      <c r="A6904" s="12"/>
    </row>
    <row r="6905" spans="1:1" x14ac:dyDescent="0.35">
      <c r="A6905" s="12"/>
    </row>
    <row r="6906" spans="1:1" x14ac:dyDescent="0.35">
      <c r="A6906" s="12"/>
    </row>
    <row r="6907" spans="1:1" x14ac:dyDescent="0.35">
      <c r="A6907" s="12"/>
    </row>
    <row r="6908" spans="1:1" x14ac:dyDescent="0.35">
      <c r="A6908" s="12"/>
    </row>
    <row r="6909" spans="1:1" x14ac:dyDescent="0.35">
      <c r="A6909" s="12"/>
    </row>
    <row r="6910" spans="1:1" x14ac:dyDescent="0.35">
      <c r="A6910" s="12"/>
    </row>
    <row r="6911" spans="1:1" x14ac:dyDescent="0.35">
      <c r="A6911" s="12"/>
    </row>
    <row r="6912" spans="1:1" x14ac:dyDescent="0.35">
      <c r="A6912" s="12"/>
    </row>
    <row r="6913" spans="1:1" x14ac:dyDescent="0.35">
      <c r="A6913" s="12"/>
    </row>
    <row r="6914" spans="1:1" x14ac:dyDescent="0.35">
      <c r="A6914" s="12"/>
    </row>
    <row r="6915" spans="1:1" x14ac:dyDescent="0.35">
      <c r="A6915" s="12"/>
    </row>
    <row r="6916" spans="1:1" x14ac:dyDescent="0.35">
      <c r="A6916" s="12"/>
    </row>
    <row r="6917" spans="1:1" x14ac:dyDescent="0.35">
      <c r="A6917" s="12"/>
    </row>
    <row r="6918" spans="1:1" x14ac:dyDescent="0.35">
      <c r="A6918" s="12"/>
    </row>
    <row r="6919" spans="1:1" x14ac:dyDescent="0.35">
      <c r="A6919" s="12"/>
    </row>
    <row r="6920" spans="1:1" x14ac:dyDescent="0.35">
      <c r="A6920" s="12"/>
    </row>
    <row r="6921" spans="1:1" x14ac:dyDescent="0.35">
      <c r="A6921" s="12"/>
    </row>
    <row r="6922" spans="1:1" x14ac:dyDescent="0.35">
      <c r="A6922" s="12"/>
    </row>
    <row r="6923" spans="1:1" x14ac:dyDescent="0.35">
      <c r="A6923" s="12"/>
    </row>
    <row r="6924" spans="1:1" x14ac:dyDescent="0.35">
      <c r="A6924" s="12"/>
    </row>
    <row r="6925" spans="1:1" x14ac:dyDescent="0.35">
      <c r="A6925" s="12"/>
    </row>
    <row r="6926" spans="1:1" x14ac:dyDescent="0.35">
      <c r="A6926" s="12"/>
    </row>
    <row r="6927" spans="1:1" x14ac:dyDescent="0.35">
      <c r="A6927" s="12"/>
    </row>
    <row r="6928" spans="1:1" x14ac:dyDescent="0.35">
      <c r="A6928" s="12"/>
    </row>
    <row r="6929" spans="1:1" x14ac:dyDescent="0.35">
      <c r="A6929" s="12"/>
    </row>
    <row r="6930" spans="1:1" x14ac:dyDescent="0.35">
      <c r="A6930" s="12"/>
    </row>
    <row r="6931" spans="1:1" x14ac:dyDescent="0.35">
      <c r="A6931" s="12"/>
    </row>
    <row r="6932" spans="1:1" x14ac:dyDescent="0.35">
      <c r="A6932" s="12"/>
    </row>
    <row r="6933" spans="1:1" x14ac:dyDescent="0.35">
      <c r="A6933" s="12"/>
    </row>
    <row r="6934" spans="1:1" x14ac:dyDescent="0.35">
      <c r="A6934" s="12"/>
    </row>
    <row r="6935" spans="1:1" x14ac:dyDescent="0.35">
      <c r="A6935" s="12"/>
    </row>
    <row r="6936" spans="1:1" x14ac:dyDescent="0.35">
      <c r="A6936" s="12"/>
    </row>
    <row r="6937" spans="1:1" x14ac:dyDescent="0.35">
      <c r="A6937" s="12"/>
    </row>
    <row r="6938" spans="1:1" x14ac:dyDescent="0.35">
      <c r="A6938" s="12"/>
    </row>
    <row r="6939" spans="1:1" x14ac:dyDescent="0.35">
      <c r="A6939" s="12"/>
    </row>
    <row r="6940" spans="1:1" x14ac:dyDescent="0.35">
      <c r="A6940" s="12"/>
    </row>
    <row r="6941" spans="1:1" x14ac:dyDescent="0.35">
      <c r="A6941" s="12"/>
    </row>
    <row r="6942" spans="1:1" x14ac:dyDescent="0.35">
      <c r="A6942" s="12"/>
    </row>
    <row r="6943" spans="1:1" x14ac:dyDescent="0.35">
      <c r="A6943" s="12"/>
    </row>
    <row r="6944" spans="1:1" x14ac:dyDescent="0.35">
      <c r="A6944" s="12"/>
    </row>
    <row r="6945" spans="1:1" x14ac:dyDescent="0.35">
      <c r="A6945" s="12"/>
    </row>
    <row r="6946" spans="1:1" x14ac:dyDescent="0.35">
      <c r="A6946" s="12"/>
    </row>
    <row r="6947" spans="1:1" x14ac:dyDescent="0.35">
      <c r="A6947" s="12"/>
    </row>
    <row r="6948" spans="1:1" x14ac:dyDescent="0.35">
      <c r="A6948" s="12"/>
    </row>
    <row r="6949" spans="1:1" x14ac:dyDescent="0.35">
      <c r="A6949" s="12"/>
    </row>
    <row r="6950" spans="1:1" x14ac:dyDescent="0.35">
      <c r="A6950" s="12"/>
    </row>
    <row r="6951" spans="1:1" x14ac:dyDescent="0.35">
      <c r="A6951" s="12"/>
    </row>
    <row r="6952" spans="1:1" x14ac:dyDescent="0.35">
      <c r="A6952" s="12"/>
    </row>
    <row r="6953" spans="1:1" x14ac:dyDescent="0.35">
      <c r="A6953" s="12"/>
    </row>
    <row r="6954" spans="1:1" x14ac:dyDescent="0.35">
      <c r="A6954" s="12"/>
    </row>
    <row r="6955" spans="1:1" x14ac:dyDescent="0.35">
      <c r="A6955" s="12"/>
    </row>
    <row r="6956" spans="1:1" x14ac:dyDescent="0.35">
      <c r="A6956" s="12"/>
    </row>
    <row r="6957" spans="1:1" x14ac:dyDescent="0.35">
      <c r="A6957" s="12"/>
    </row>
    <row r="6958" spans="1:1" x14ac:dyDescent="0.35">
      <c r="A6958" s="12"/>
    </row>
    <row r="6959" spans="1:1" x14ac:dyDescent="0.35">
      <c r="A6959" s="12"/>
    </row>
    <row r="6960" spans="1:1" x14ac:dyDescent="0.35">
      <c r="A6960" s="12"/>
    </row>
    <row r="6961" spans="1:1" x14ac:dyDescent="0.35">
      <c r="A6961" s="12"/>
    </row>
    <row r="6962" spans="1:1" x14ac:dyDescent="0.35">
      <c r="A6962" s="12"/>
    </row>
    <row r="6963" spans="1:1" x14ac:dyDescent="0.35">
      <c r="A6963" s="12"/>
    </row>
    <row r="6964" spans="1:1" x14ac:dyDescent="0.35">
      <c r="A6964" s="12"/>
    </row>
    <row r="6965" spans="1:1" x14ac:dyDescent="0.35">
      <c r="A6965" s="12"/>
    </row>
    <row r="6966" spans="1:1" x14ac:dyDescent="0.35">
      <c r="A6966" s="12"/>
    </row>
    <row r="6967" spans="1:1" x14ac:dyDescent="0.35">
      <c r="A6967" s="12"/>
    </row>
    <row r="6968" spans="1:1" x14ac:dyDescent="0.35">
      <c r="A6968" s="12"/>
    </row>
    <row r="6969" spans="1:1" x14ac:dyDescent="0.35">
      <c r="A6969" s="12"/>
    </row>
    <row r="6970" spans="1:1" x14ac:dyDescent="0.35">
      <c r="A6970" s="12"/>
    </row>
    <row r="6971" spans="1:1" x14ac:dyDescent="0.35">
      <c r="A6971" s="12"/>
    </row>
    <row r="6972" spans="1:1" x14ac:dyDescent="0.35">
      <c r="A6972" s="12"/>
    </row>
    <row r="6973" spans="1:1" x14ac:dyDescent="0.35">
      <c r="A6973" s="12"/>
    </row>
    <row r="6974" spans="1:1" x14ac:dyDescent="0.35">
      <c r="A6974" s="12"/>
    </row>
    <row r="6975" spans="1:1" x14ac:dyDescent="0.35">
      <c r="A6975" s="12"/>
    </row>
    <row r="6976" spans="1:1" x14ac:dyDescent="0.35">
      <c r="A6976" s="12"/>
    </row>
    <row r="6977" spans="1:1" x14ac:dyDescent="0.35">
      <c r="A6977" s="12"/>
    </row>
    <row r="6978" spans="1:1" x14ac:dyDescent="0.35">
      <c r="A6978" s="12"/>
    </row>
    <row r="6979" spans="1:1" x14ac:dyDescent="0.35">
      <c r="A6979" s="12"/>
    </row>
    <row r="6980" spans="1:1" x14ac:dyDescent="0.35">
      <c r="A6980" s="12"/>
    </row>
    <row r="6981" spans="1:1" x14ac:dyDescent="0.35">
      <c r="A6981" s="12"/>
    </row>
    <row r="6982" spans="1:1" x14ac:dyDescent="0.35">
      <c r="A6982" s="12"/>
    </row>
    <row r="6983" spans="1:1" x14ac:dyDescent="0.35">
      <c r="A6983" s="12"/>
    </row>
    <row r="6984" spans="1:1" x14ac:dyDescent="0.35">
      <c r="A6984" s="12"/>
    </row>
    <row r="6985" spans="1:1" x14ac:dyDescent="0.35">
      <c r="A6985" s="12"/>
    </row>
    <row r="6986" spans="1:1" x14ac:dyDescent="0.35">
      <c r="A6986" s="12"/>
    </row>
    <row r="6987" spans="1:1" x14ac:dyDescent="0.35">
      <c r="A6987" s="12"/>
    </row>
    <row r="6988" spans="1:1" x14ac:dyDescent="0.35">
      <c r="A6988" s="12"/>
    </row>
    <row r="6989" spans="1:1" x14ac:dyDescent="0.35">
      <c r="A6989" s="12"/>
    </row>
    <row r="6990" spans="1:1" x14ac:dyDescent="0.35">
      <c r="A6990" s="12"/>
    </row>
    <row r="6991" spans="1:1" x14ac:dyDescent="0.35">
      <c r="A6991" s="12"/>
    </row>
    <row r="6992" spans="1:1" x14ac:dyDescent="0.35">
      <c r="A6992" s="12"/>
    </row>
    <row r="6993" spans="1:1" x14ac:dyDescent="0.35">
      <c r="A6993" s="12"/>
    </row>
    <row r="6994" spans="1:1" x14ac:dyDescent="0.35">
      <c r="A6994" s="12"/>
    </row>
    <row r="6995" spans="1:1" x14ac:dyDescent="0.35">
      <c r="A6995" s="12"/>
    </row>
    <row r="6996" spans="1:1" x14ac:dyDescent="0.35">
      <c r="A6996" s="12"/>
    </row>
    <row r="6997" spans="1:1" x14ac:dyDescent="0.35">
      <c r="A6997" s="12"/>
    </row>
    <row r="6998" spans="1:1" x14ac:dyDescent="0.35">
      <c r="A6998" s="12"/>
    </row>
    <row r="6999" spans="1:1" x14ac:dyDescent="0.35">
      <c r="A6999" s="12"/>
    </row>
    <row r="7000" spans="1:1" x14ac:dyDescent="0.35">
      <c r="A7000" s="12"/>
    </row>
    <row r="7001" spans="1:1" x14ac:dyDescent="0.35">
      <c r="A7001" s="12"/>
    </row>
    <row r="7002" spans="1:1" x14ac:dyDescent="0.35">
      <c r="A7002" s="12"/>
    </row>
    <row r="7003" spans="1:1" x14ac:dyDescent="0.35">
      <c r="A7003" s="12"/>
    </row>
    <row r="7004" spans="1:1" x14ac:dyDescent="0.35">
      <c r="A7004" s="12"/>
    </row>
    <row r="7005" spans="1:1" x14ac:dyDescent="0.35">
      <c r="A7005" s="12"/>
    </row>
    <row r="7006" spans="1:1" x14ac:dyDescent="0.35">
      <c r="A7006" s="12"/>
    </row>
    <row r="7007" spans="1:1" x14ac:dyDescent="0.35">
      <c r="A7007" s="12"/>
    </row>
    <row r="7008" spans="1:1" x14ac:dyDescent="0.35">
      <c r="A7008" s="12"/>
    </row>
    <row r="7009" spans="1:1" x14ac:dyDescent="0.35">
      <c r="A7009" s="12"/>
    </row>
    <row r="7010" spans="1:1" x14ac:dyDescent="0.35">
      <c r="A7010" s="12"/>
    </row>
    <row r="7011" spans="1:1" x14ac:dyDescent="0.35">
      <c r="A7011" s="12"/>
    </row>
    <row r="7012" spans="1:1" x14ac:dyDescent="0.35">
      <c r="A7012" s="12"/>
    </row>
    <row r="7013" spans="1:1" x14ac:dyDescent="0.35">
      <c r="A7013" s="12"/>
    </row>
    <row r="7014" spans="1:1" x14ac:dyDescent="0.35">
      <c r="A7014" s="12"/>
    </row>
    <row r="7015" spans="1:1" x14ac:dyDescent="0.35">
      <c r="A7015" s="12"/>
    </row>
    <row r="7016" spans="1:1" x14ac:dyDescent="0.35">
      <c r="A7016" s="12"/>
    </row>
    <row r="7017" spans="1:1" x14ac:dyDescent="0.35">
      <c r="A7017" s="12"/>
    </row>
    <row r="7018" spans="1:1" x14ac:dyDescent="0.35">
      <c r="A7018" s="12"/>
    </row>
    <row r="7019" spans="1:1" x14ac:dyDescent="0.35">
      <c r="A7019" s="12"/>
    </row>
    <row r="7020" spans="1:1" x14ac:dyDescent="0.35">
      <c r="A7020" s="12"/>
    </row>
    <row r="7021" spans="1:1" x14ac:dyDescent="0.35">
      <c r="A7021" s="12"/>
    </row>
    <row r="7022" spans="1:1" x14ac:dyDescent="0.35">
      <c r="A7022" s="12"/>
    </row>
    <row r="7023" spans="1:1" x14ac:dyDescent="0.35">
      <c r="A7023" s="12"/>
    </row>
    <row r="7024" spans="1:1" x14ac:dyDescent="0.35">
      <c r="A7024" s="12"/>
    </row>
    <row r="7025" spans="1:1" x14ac:dyDescent="0.35">
      <c r="A7025" s="12"/>
    </row>
    <row r="7026" spans="1:1" x14ac:dyDescent="0.35">
      <c r="A7026" s="12"/>
    </row>
    <row r="7027" spans="1:1" x14ac:dyDescent="0.35">
      <c r="A7027" s="12"/>
    </row>
    <row r="7028" spans="1:1" x14ac:dyDescent="0.35">
      <c r="A7028" s="12"/>
    </row>
    <row r="7029" spans="1:1" x14ac:dyDescent="0.35">
      <c r="A7029" s="12"/>
    </row>
    <row r="7030" spans="1:1" x14ac:dyDescent="0.35">
      <c r="A7030" s="12"/>
    </row>
    <row r="7031" spans="1:1" x14ac:dyDescent="0.35">
      <c r="A7031" s="12"/>
    </row>
    <row r="7032" spans="1:1" x14ac:dyDescent="0.35">
      <c r="A7032" s="12"/>
    </row>
    <row r="7033" spans="1:1" x14ac:dyDescent="0.35">
      <c r="A7033" s="12"/>
    </row>
    <row r="7034" spans="1:1" x14ac:dyDescent="0.35">
      <c r="A7034" s="12"/>
    </row>
    <row r="7035" spans="1:1" x14ac:dyDescent="0.35">
      <c r="A7035" s="12"/>
    </row>
    <row r="7036" spans="1:1" x14ac:dyDescent="0.35">
      <c r="A7036" s="12"/>
    </row>
    <row r="7037" spans="1:1" x14ac:dyDescent="0.35">
      <c r="A7037" s="12"/>
    </row>
    <row r="7038" spans="1:1" x14ac:dyDescent="0.35">
      <c r="A7038" s="12"/>
    </row>
    <row r="7039" spans="1:1" x14ac:dyDescent="0.35">
      <c r="A7039" s="12"/>
    </row>
    <row r="7040" spans="1:1" x14ac:dyDescent="0.35">
      <c r="A7040" s="12"/>
    </row>
    <row r="7041" spans="1:1" x14ac:dyDescent="0.35">
      <c r="A7041" s="12"/>
    </row>
    <row r="7042" spans="1:1" x14ac:dyDescent="0.35">
      <c r="A7042" s="12"/>
    </row>
    <row r="7043" spans="1:1" x14ac:dyDescent="0.35">
      <c r="A7043" s="12"/>
    </row>
    <row r="7044" spans="1:1" x14ac:dyDescent="0.35">
      <c r="A7044" s="12"/>
    </row>
    <row r="7045" spans="1:1" x14ac:dyDescent="0.35">
      <c r="A7045" s="12"/>
    </row>
    <row r="7046" spans="1:1" x14ac:dyDescent="0.35">
      <c r="A7046" s="12"/>
    </row>
    <row r="7047" spans="1:1" x14ac:dyDescent="0.35">
      <c r="A7047" s="12"/>
    </row>
    <row r="7048" spans="1:1" x14ac:dyDescent="0.35">
      <c r="A7048" s="12"/>
    </row>
    <row r="7049" spans="1:1" x14ac:dyDescent="0.35">
      <c r="A7049" s="12"/>
    </row>
    <row r="7050" spans="1:1" x14ac:dyDescent="0.35">
      <c r="A7050" s="12"/>
    </row>
    <row r="7051" spans="1:1" x14ac:dyDescent="0.35">
      <c r="A7051" s="12"/>
    </row>
    <row r="7052" spans="1:1" x14ac:dyDescent="0.35">
      <c r="A7052" s="12"/>
    </row>
    <row r="7053" spans="1:1" x14ac:dyDescent="0.35">
      <c r="A7053" s="12"/>
    </row>
    <row r="7054" spans="1:1" x14ac:dyDescent="0.35">
      <c r="A7054" s="12"/>
    </row>
    <row r="7055" spans="1:1" x14ac:dyDescent="0.35">
      <c r="A7055" s="12"/>
    </row>
    <row r="7056" spans="1:1" x14ac:dyDescent="0.35">
      <c r="A7056" s="12"/>
    </row>
    <row r="7057" spans="1:1" x14ac:dyDescent="0.35">
      <c r="A7057" s="12"/>
    </row>
    <row r="7058" spans="1:1" x14ac:dyDescent="0.35">
      <c r="A7058" s="12"/>
    </row>
    <row r="7059" spans="1:1" x14ac:dyDescent="0.35">
      <c r="A7059" s="12"/>
    </row>
    <row r="7060" spans="1:1" x14ac:dyDescent="0.35">
      <c r="A7060" s="12"/>
    </row>
    <row r="7061" spans="1:1" x14ac:dyDescent="0.35">
      <c r="A7061" s="12"/>
    </row>
    <row r="7062" spans="1:1" x14ac:dyDescent="0.35">
      <c r="A7062" s="12"/>
    </row>
    <row r="7063" spans="1:1" x14ac:dyDescent="0.35">
      <c r="A7063" s="12"/>
    </row>
    <row r="7064" spans="1:1" x14ac:dyDescent="0.35">
      <c r="A7064" s="12"/>
    </row>
    <row r="7065" spans="1:1" x14ac:dyDescent="0.35">
      <c r="A7065" s="12"/>
    </row>
    <row r="7066" spans="1:1" x14ac:dyDescent="0.35">
      <c r="A7066" s="12"/>
    </row>
    <row r="7067" spans="1:1" x14ac:dyDescent="0.35">
      <c r="A7067" s="12"/>
    </row>
    <row r="7068" spans="1:1" x14ac:dyDescent="0.35">
      <c r="A7068" s="12"/>
    </row>
    <row r="7069" spans="1:1" x14ac:dyDescent="0.35">
      <c r="A7069" s="12"/>
    </row>
    <row r="7070" spans="1:1" x14ac:dyDescent="0.35">
      <c r="A7070" s="12"/>
    </row>
    <row r="7071" spans="1:1" x14ac:dyDescent="0.35">
      <c r="A7071" s="12"/>
    </row>
    <row r="7072" spans="1:1" x14ac:dyDescent="0.35">
      <c r="A7072" s="12"/>
    </row>
    <row r="7073" spans="1:1" x14ac:dyDescent="0.35">
      <c r="A7073" s="12"/>
    </row>
    <row r="7074" spans="1:1" x14ac:dyDescent="0.35">
      <c r="A7074" s="12"/>
    </row>
    <row r="7075" spans="1:1" x14ac:dyDescent="0.35">
      <c r="A7075" s="12"/>
    </row>
    <row r="7076" spans="1:1" x14ac:dyDescent="0.35">
      <c r="A7076" s="12"/>
    </row>
    <row r="7077" spans="1:1" x14ac:dyDescent="0.35">
      <c r="A7077" s="12"/>
    </row>
    <row r="7078" spans="1:1" x14ac:dyDescent="0.35">
      <c r="A7078" s="12"/>
    </row>
    <row r="7079" spans="1:1" x14ac:dyDescent="0.35">
      <c r="A7079" s="12"/>
    </row>
    <row r="7080" spans="1:1" x14ac:dyDescent="0.35">
      <c r="A7080" s="12"/>
    </row>
    <row r="7081" spans="1:1" x14ac:dyDescent="0.35">
      <c r="A7081" s="12"/>
    </row>
    <row r="7082" spans="1:1" x14ac:dyDescent="0.35">
      <c r="A7082" s="12"/>
    </row>
    <row r="7083" spans="1:1" x14ac:dyDescent="0.35">
      <c r="A7083" s="12"/>
    </row>
    <row r="7084" spans="1:1" x14ac:dyDescent="0.35">
      <c r="A7084" s="12"/>
    </row>
    <row r="7085" spans="1:1" x14ac:dyDescent="0.35">
      <c r="A7085" s="12"/>
    </row>
    <row r="7086" spans="1:1" x14ac:dyDescent="0.35">
      <c r="A7086" s="12"/>
    </row>
    <row r="7087" spans="1:1" x14ac:dyDescent="0.35">
      <c r="A7087" s="12"/>
    </row>
    <row r="7088" spans="1:1" x14ac:dyDescent="0.35">
      <c r="A7088" s="12"/>
    </row>
    <row r="7089" spans="1:1" x14ac:dyDescent="0.35">
      <c r="A7089" s="12"/>
    </row>
    <row r="7090" spans="1:1" x14ac:dyDescent="0.35">
      <c r="A7090" s="12"/>
    </row>
    <row r="7091" spans="1:1" x14ac:dyDescent="0.35">
      <c r="A7091" s="12"/>
    </row>
    <row r="7092" spans="1:1" x14ac:dyDescent="0.35">
      <c r="A7092" s="12"/>
    </row>
    <row r="7093" spans="1:1" x14ac:dyDescent="0.35">
      <c r="A7093" s="12"/>
    </row>
    <row r="7094" spans="1:1" x14ac:dyDescent="0.35">
      <c r="A7094" s="12"/>
    </row>
    <row r="7095" spans="1:1" x14ac:dyDescent="0.35">
      <c r="A7095" s="12"/>
    </row>
    <row r="7096" spans="1:1" x14ac:dyDescent="0.35">
      <c r="A7096" s="12"/>
    </row>
    <row r="7097" spans="1:1" x14ac:dyDescent="0.35">
      <c r="A7097" s="12"/>
    </row>
    <row r="7098" spans="1:1" x14ac:dyDescent="0.35">
      <c r="A7098" s="12"/>
    </row>
    <row r="7099" spans="1:1" x14ac:dyDescent="0.35">
      <c r="A7099" s="12"/>
    </row>
    <row r="7100" spans="1:1" x14ac:dyDescent="0.35">
      <c r="A7100" s="12"/>
    </row>
    <row r="7101" spans="1:1" x14ac:dyDescent="0.35">
      <c r="A7101" s="12"/>
    </row>
    <row r="7102" spans="1:1" x14ac:dyDescent="0.35">
      <c r="A7102" s="12"/>
    </row>
    <row r="7103" spans="1:1" x14ac:dyDescent="0.35">
      <c r="A7103" s="12"/>
    </row>
    <row r="7104" spans="1:1" x14ac:dyDescent="0.35">
      <c r="A7104" s="12"/>
    </row>
    <row r="7105" spans="1:1" x14ac:dyDescent="0.35">
      <c r="A7105" s="12"/>
    </row>
    <row r="7106" spans="1:1" x14ac:dyDescent="0.35">
      <c r="A7106" s="12"/>
    </row>
    <row r="7107" spans="1:1" x14ac:dyDescent="0.35">
      <c r="A7107" s="12"/>
    </row>
    <row r="7108" spans="1:1" x14ac:dyDescent="0.35">
      <c r="A7108" s="12"/>
    </row>
    <row r="7109" spans="1:1" x14ac:dyDescent="0.35">
      <c r="A7109" s="12"/>
    </row>
    <row r="7110" spans="1:1" x14ac:dyDescent="0.35">
      <c r="A7110" s="12"/>
    </row>
    <row r="7111" spans="1:1" x14ac:dyDescent="0.35">
      <c r="A7111" s="12"/>
    </row>
    <row r="7112" spans="1:1" x14ac:dyDescent="0.35">
      <c r="A7112" s="12"/>
    </row>
    <row r="7113" spans="1:1" x14ac:dyDescent="0.35">
      <c r="A7113" s="12"/>
    </row>
    <row r="7114" spans="1:1" x14ac:dyDescent="0.35">
      <c r="A7114" s="12"/>
    </row>
    <row r="7115" spans="1:1" x14ac:dyDescent="0.35">
      <c r="A7115" s="12"/>
    </row>
    <row r="7116" spans="1:1" x14ac:dyDescent="0.35">
      <c r="A7116" s="12"/>
    </row>
    <row r="7117" spans="1:1" x14ac:dyDescent="0.35">
      <c r="A7117" s="12"/>
    </row>
    <row r="7118" spans="1:1" x14ac:dyDescent="0.35">
      <c r="A7118" s="12"/>
    </row>
    <row r="7119" spans="1:1" x14ac:dyDescent="0.35">
      <c r="A7119" s="12"/>
    </row>
    <row r="7120" spans="1:1" x14ac:dyDescent="0.35">
      <c r="A7120" s="12"/>
    </row>
    <row r="7121" spans="1:1" x14ac:dyDescent="0.35">
      <c r="A7121" s="12"/>
    </row>
    <row r="7122" spans="1:1" x14ac:dyDescent="0.35">
      <c r="A7122" s="12"/>
    </row>
    <row r="7123" spans="1:1" x14ac:dyDescent="0.35">
      <c r="A7123" s="12"/>
    </row>
    <row r="7124" spans="1:1" x14ac:dyDescent="0.35">
      <c r="A7124" s="12"/>
    </row>
    <row r="7125" spans="1:1" x14ac:dyDescent="0.35">
      <c r="A7125" s="12"/>
    </row>
    <row r="7126" spans="1:1" x14ac:dyDescent="0.35">
      <c r="A7126" s="12"/>
    </row>
    <row r="7127" spans="1:1" x14ac:dyDescent="0.35">
      <c r="A7127" s="12"/>
    </row>
    <row r="7128" spans="1:1" x14ac:dyDescent="0.35">
      <c r="A7128" s="12"/>
    </row>
    <row r="7129" spans="1:1" x14ac:dyDescent="0.35">
      <c r="A7129" s="12"/>
    </row>
    <row r="7130" spans="1:1" x14ac:dyDescent="0.35">
      <c r="A7130" s="12"/>
    </row>
    <row r="7131" spans="1:1" x14ac:dyDescent="0.35">
      <c r="A7131" s="12"/>
    </row>
    <row r="7132" spans="1:1" x14ac:dyDescent="0.35">
      <c r="A7132" s="12"/>
    </row>
    <row r="7133" spans="1:1" x14ac:dyDescent="0.35">
      <c r="A7133" s="12"/>
    </row>
    <row r="7134" spans="1:1" x14ac:dyDescent="0.35">
      <c r="A7134" s="12"/>
    </row>
    <row r="7135" spans="1:1" x14ac:dyDescent="0.35">
      <c r="A7135" s="12"/>
    </row>
    <row r="7136" spans="1:1" x14ac:dyDescent="0.35">
      <c r="A7136" s="12"/>
    </row>
    <row r="7137" spans="1:1" x14ac:dyDescent="0.35">
      <c r="A7137" s="12"/>
    </row>
    <row r="7138" spans="1:1" x14ac:dyDescent="0.35">
      <c r="A7138" s="12"/>
    </row>
    <row r="7139" spans="1:1" x14ac:dyDescent="0.35">
      <c r="A7139" s="12"/>
    </row>
    <row r="7140" spans="1:1" x14ac:dyDescent="0.35">
      <c r="A7140" s="12"/>
    </row>
    <row r="7141" spans="1:1" x14ac:dyDescent="0.35">
      <c r="A7141" s="12"/>
    </row>
    <row r="7142" spans="1:1" x14ac:dyDescent="0.35">
      <c r="A7142" s="12"/>
    </row>
    <row r="7143" spans="1:1" x14ac:dyDescent="0.35">
      <c r="A7143" s="12"/>
    </row>
    <row r="7144" spans="1:1" x14ac:dyDescent="0.35">
      <c r="A7144" s="12"/>
    </row>
    <row r="7145" spans="1:1" x14ac:dyDescent="0.35">
      <c r="A7145" s="12"/>
    </row>
    <row r="7146" spans="1:1" x14ac:dyDescent="0.35">
      <c r="A7146" s="12"/>
    </row>
    <row r="7147" spans="1:1" x14ac:dyDescent="0.35">
      <c r="A7147" s="12"/>
    </row>
    <row r="7148" spans="1:1" x14ac:dyDescent="0.35">
      <c r="A7148" s="12"/>
    </row>
    <row r="7149" spans="1:1" x14ac:dyDescent="0.35">
      <c r="A7149" s="12"/>
    </row>
    <row r="7150" spans="1:1" x14ac:dyDescent="0.35">
      <c r="A7150" s="12"/>
    </row>
    <row r="7151" spans="1:1" x14ac:dyDescent="0.35">
      <c r="A7151" s="12"/>
    </row>
    <row r="7152" spans="1:1" x14ac:dyDescent="0.35">
      <c r="A7152" s="12"/>
    </row>
    <row r="7153" spans="1:1" x14ac:dyDescent="0.35">
      <c r="A7153" s="12"/>
    </row>
    <row r="7154" spans="1:1" x14ac:dyDescent="0.35">
      <c r="A7154" s="12"/>
    </row>
    <row r="7155" spans="1:1" x14ac:dyDescent="0.35">
      <c r="A7155" s="12"/>
    </row>
    <row r="7156" spans="1:1" x14ac:dyDescent="0.35">
      <c r="A7156" s="12"/>
    </row>
    <row r="7157" spans="1:1" x14ac:dyDescent="0.35">
      <c r="A7157" s="12"/>
    </row>
    <row r="7158" spans="1:1" x14ac:dyDescent="0.35">
      <c r="A7158" s="12"/>
    </row>
    <row r="7159" spans="1:1" x14ac:dyDescent="0.35">
      <c r="A7159" s="12"/>
    </row>
    <row r="7160" spans="1:1" x14ac:dyDescent="0.35">
      <c r="A7160" s="12"/>
    </row>
    <row r="7161" spans="1:1" x14ac:dyDescent="0.35">
      <c r="A7161" s="12"/>
    </row>
    <row r="7162" spans="1:1" x14ac:dyDescent="0.35">
      <c r="A7162" s="12"/>
    </row>
    <row r="7163" spans="1:1" x14ac:dyDescent="0.35">
      <c r="A7163" s="12"/>
    </row>
    <row r="7164" spans="1:1" x14ac:dyDescent="0.35">
      <c r="A7164" s="12"/>
    </row>
    <row r="7165" spans="1:1" x14ac:dyDescent="0.35">
      <c r="A7165" s="12"/>
    </row>
    <row r="7166" spans="1:1" x14ac:dyDescent="0.35">
      <c r="A7166" s="12"/>
    </row>
    <row r="7167" spans="1:1" x14ac:dyDescent="0.35">
      <c r="A7167" s="12"/>
    </row>
    <row r="7168" spans="1:1" x14ac:dyDescent="0.35">
      <c r="A7168" s="12"/>
    </row>
    <row r="7169" spans="1:1" x14ac:dyDescent="0.35">
      <c r="A7169" s="12"/>
    </row>
    <row r="7170" spans="1:1" x14ac:dyDescent="0.35">
      <c r="A7170" s="12"/>
    </row>
    <row r="7171" spans="1:1" x14ac:dyDescent="0.35">
      <c r="A7171" s="12"/>
    </row>
    <row r="7172" spans="1:1" x14ac:dyDescent="0.35">
      <c r="A7172" s="12"/>
    </row>
    <row r="7173" spans="1:1" x14ac:dyDescent="0.35">
      <c r="A7173" s="12"/>
    </row>
    <row r="7174" spans="1:1" x14ac:dyDescent="0.35">
      <c r="A7174" s="12"/>
    </row>
    <row r="7175" spans="1:1" x14ac:dyDescent="0.35">
      <c r="A7175" s="12"/>
    </row>
    <row r="7176" spans="1:1" x14ac:dyDescent="0.35">
      <c r="A7176" s="12"/>
    </row>
    <row r="7177" spans="1:1" x14ac:dyDescent="0.35">
      <c r="A7177" s="12"/>
    </row>
    <row r="7178" spans="1:1" x14ac:dyDescent="0.35">
      <c r="A7178" s="12"/>
    </row>
    <row r="7179" spans="1:1" x14ac:dyDescent="0.35">
      <c r="A7179" s="12"/>
    </row>
    <row r="7180" spans="1:1" x14ac:dyDescent="0.35">
      <c r="A7180" s="12"/>
    </row>
    <row r="7181" spans="1:1" x14ac:dyDescent="0.35">
      <c r="A7181" s="12"/>
    </row>
    <row r="7182" spans="1:1" x14ac:dyDescent="0.35">
      <c r="A7182" s="12"/>
    </row>
    <row r="7183" spans="1:1" x14ac:dyDescent="0.35">
      <c r="A7183" s="12"/>
    </row>
    <row r="7184" spans="1:1" x14ac:dyDescent="0.35">
      <c r="A7184" s="12"/>
    </row>
    <row r="7185" spans="1:1" x14ac:dyDescent="0.35">
      <c r="A7185" s="12"/>
    </row>
    <row r="7186" spans="1:1" x14ac:dyDescent="0.35">
      <c r="A7186" s="12"/>
    </row>
    <row r="7187" spans="1:1" x14ac:dyDescent="0.35">
      <c r="A7187" s="12"/>
    </row>
    <row r="7188" spans="1:1" x14ac:dyDescent="0.35">
      <c r="A7188" s="12"/>
    </row>
    <row r="7189" spans="1:1" x14ac:dyDescent="0.35">
      <c r="A7189" s="12"/>
    </row>
    <row r="7190" spans="1:1" x14ac:dyDescent="0.35">
      <c r="A7190" s="12"/>
    </row>
    <row r="7191" spans="1:1" x14ac:dyDescent="0.35">
      <c r="A7191" s="12"/>
    </row>
    <row r="7192" spans="1:1" x14ac:dyDescent="0.35">
      <c r="A7192" s="12"/>
    </row>
    <row r="7193" spans="1:1" x14ac:dyDescent="0.35">
      <c r="A7193" s="12"/>
    </row>
    <row r="7194" spans="1:1" x14ac:dyDescent="0.35">
      <c r="A7194" s="12"/>
    </row>
    <row r="7195" spans="1:1" x14ac:dyDescent="0.35">
      <c r="A7195" s="12"/>
    </row>
    <row r="7196" spans="1:1" x14ac:dyDescent="0.35">
      <c r="A7196" s="12"/>
    </row>
    <row r="7197" spans="1:1" x14ac:dyDescent="0.35">
      <c r="A7197" s="12"/>
    </row>
    <row r="7198" spans="1:1" x14ac:dyDescent="0.35">
      <c r="A7198" s="12"/>
    </row>
    <row r="7199" spans="1:1" x14ac:dyDescent="0.35">
      <c r="A7199" s="12"/>
    </row>
    <row r="7200" spans="1:1" x14ac:dyDescent="0.35">
      <c r="A7200" s="12"/>
    </row>
    <row r="7201" spans="1:1" x14ac:dyDescent="0.35">
      <c r="A7201" s="12"/>
    </row>
    <row r="7202" spans="1:1" x14ac:dyDescent="0.35">
      <c r="A7202" s="12"/>
    </row>
    <row r="7203" spans="1:1" x14ac:dyDescent="0.35">
      <c r="A7203" s="12"/>
    </row>
    <row r="7204" spans="1:1" x14ac:dyDescent="0.35">
      <c r="A7204" s="12"/>
    </row>
    <row r="7205" spans="1:1" x14ac:dyDescent="0.35">
      <c r="A7205" s="12"/>
    </row>
    <row r="7206" spans="1:1" x14ac:dyDescent="0.35">
      <c r="A7206" s="12"/>
    </row>
    <row r="7207" spans="1:1" x14ac:dyDescent="0.35">
      <c r="A7207" s="12"/>
    </row>
    <row r="7208" spans="1:1" x14ac:dyDescent="0.35">
      <c r="A7208" s="12"/>
    </row>
    <row r="7209" spans="1:1" x14ac:dyDescent="0.35">
      <c r="A7209" s="12"/>
    </row>
    <row r="7210" spans="1:1" x14ac:dyDescent="0.35">
      <c r="A7210" s="12"/>
    </row>
    <row r="7211" spans="1:1" x14ac:dyDescent="0.35">
      <c r="A7211" s="12"/>
    </row>
    <row r="7212" spans="1:1" x14ac:dyDescent="0.35">
      <c r="A7212" s="12"/>
    </row>
    <row r="7213" spans="1:1" x14ac:dyDescent="0.35">
      <c r="A7213" s="12"/>
    </row>
    <row r="7214" spans="1:1" x14ac:dyDescent="0.35">
      <c r="A7214" s="12"/>
    </row>
    <row r="7215" spans="1:1" x14ac:dyDescent="0.35">
      <c r="A7215" s="12"/>
    </row>
    <row r="7216" spans="1:1" x14ac:dyDescent="0.35">
      <c r="A7216" s="12"/>
    </row>
    <row r="7217" spans="1:1" x14ac:dyDescent="0.35">
      <c r="A7217" s="12"/>
    </row>
    <row r="7218" spans="1:1" x14ac:dyDescent="0.35">
      <c r="A7218" s="12"/>
    </row>
    <row r="7219" spans="1:1" x14ac:dyDescent="0.35">
      <c r="A7219" s="12"/>
    </row>
    <row r="7220" spans="1:1" x14ac:dyDescent="0.35">
      <c r="A7220" s="12"/>
    </row>
    <row r="7221" spans="1:1" x14ac:dyDescent="0.35">
      <c r="A7221" s="12"/>
    </row>
    <row r="7222" spans="1:1" x14ac:dyDescent="0.35">
      <c r="A7222" s="12"/>
    </row>
    <row r="7223" spans="1:1" x14ac:dyDescent="0.35">
      <c r="A7223" s="12"/>
    </row>
    <row r="7224" spans="1:1" x14ac:dyDescent="0.35">
      <c r="A7224" s="12"/>
    </row>
    <row r="7225" spans="1:1" x14ac:dyDescent="0.35">
      <c r="A7225" s="12"/>
    </row>
    <row r="7226" spans="1:1" x14ac:dyDescent="0.35">
      <c r="A7226" s="12"/>
    </row>
    <row r="7227" spans="1:1" x14ac:dyDescent="0.35">
      <c r="A7227" s="12"/>
    </row>
    <row r="7228" spans="1:1" x14ac:dyDescent="0.35">
      <c r="A7228" s="12"/>
    </row>
    <row r="7229" spans="1:1" x14ac:dyDescent="0.35">
      <c r="A7229" s="12"/>
    </row>
    <row r="7230" spans="1:1" x14ac:dyDescent="0.35">
      <c r="A7230" s="12"/>
    </row>
    <row r="7231" spans="1:1" x14ac:dyDescent="0.35">
      <c r="A7231" s="12"/>
    </row>
    <row r="7232" spans="1:1" x14ac:dyDescent="0.35">
      <c r="A7232" s="12"/>
    </row>
    <row r="7233" spans="1:1" x14ac:dyDescent="0.35">
      <c r="A7233" s="12"/>
    </row>
    <row r="7234" spans="1:1" x14ac:dyDescent="0.35">
      <c r="A7234" s="12"/>
    </row>
    <row r="7235" spans="1:1" x14ac:dyDescent="0.35">
      <c r="A7235" s="12"/>
    </row>
    <row r="7236" spans="1:1" x14ac:dyDescent="0.35">
      <c r="A7236" s="12"/>
    </row>
    <row r="7237" spans="1:1" x14ac:dyDescent="0.35">
      <c r="A7237" s="12"/>
    </row>
    <row r="7238" spans="1:1" x14ac:dyDescent="0.35">
      <c r="A7238" s="12"/>
    </row>
    <row r="7239" spans="1:1" x14ac:dyDescent="0.35">
      <c r="A7239" s="12"/>
    </row>
    <row r="7240" spans="1:1" x14ac:dyDescent="0.35">
      <c r="A7240" s="12"/>
    </row>
    <row r="7241" spans="1:1" x14ac:dyDescent="0.35">
      <c r="A7241" s="12"/>
    </row>
    <row r="7242" spans="1:1" x14ac:dyDescent="0.35">
      <c r="A7242" s="12"/>
    </row>
    <row r="7243" spans="1:1" x14ac:dyDescent="0.35">
      <c r="A7243" s="12"/>
    </row>
    <row r="7244" spans="1:1" x14ac:dyDescent="0.35">
      <c r="A7244" s="12"/>
    </row>
    <row r="7245" spans="1:1" x14ac:dyDescent="0.35">
      <c r="A7245" s="12"/>
    </row>
    <row r="7246" spans="1:1" x14ac:dyDescent="0.35">
      <c r="A7246" s="12"/>
    </row>
    <row r="7247" spans="1:1" x14ac:dyDescent="0.35">
      <c r="A7247" s="12"/>
    </row>
    <row r="7248" spans="1:1" x14ac:dyDescent="0.35">
      <c r="A7248" s="12"/>
    </row>
    <row r="7249" spans="1:1" x14ac:dyDescent="0.35">
      <c r="A7249" s="12"/>
    </row>
    <row r="7250" spans="1:1" x14ac:dyDescent="0.35">
      <c r="A7250" s="12"/>
    </row>
    <row r="7251" spans="1:1" x14ac:dyDescent="0.35">
      <c r="A7251" s="12"/>
    </row>
    <row r="7252" spans="1:1" x14ac:dyDescent="0.35">
      <c r="A7252" s="12"/>
    </row>
    <row r="7253" spans="1:1" x14ac:dyDescent="0.35">
      <c r="A7253" s="12"/>
    </row>
    <row r="7254" spans="1:1" x14ac:dyDescent="0.35">
      <c r="A7254" s="12"/>
    </row>
    <row r="7255" spans="1:1" x14ac:dyDescent="0.35">
      <c r="A7255" s="12"/>
    </row>
    <row r="7256" spans="1:1" x14ac:dyDescent="0.35">
      <c r="A7256" s="12"/>
    </row>
    <row r="7257" spans="1:1" x14ac:dyDescent="0.35">
      <c r="A7257" s="12"/>
    </row>
    <row r="7258" spans="1:1" x14ac:dyDescent="0.35">
      <c r="A7258" s="12"/>
    </row>
    <row r="7259" spans="1:1" x14ac:dyDescent="0.35">
      <c r="A7259" s="12"/>
    </row>
    <row r="7260" spans="1:1" x14ac:dyDescent="0.35">
      <c r="A7260" s="12"/>
    </row>
    <row r="7261" spans="1:1" x14ac:dyDescent="0.35">
      <c r="A7261" s="12"/>
    </row>
    <row r="7262" spans="1:1" x14ac:dyDescent="0.35">
      <c r="A7262" s="12"/>
    </row>
    <row r="7263" spans="1:1" x14ac:dyDescent="0.35">
      <c r="A7263" s="12"/>
    </row>
    <row r="7264" spans="1:1" x14ac:dyDescent="0.35">
      <c r="A7264" s="12"/>
    </row>
    <row r="7265" spans="1:1" x14ac:dyDescent="0.35">
      <c r="A7265" s="12"/>
    </row>
    <row r="7266" spans="1:1" x14ac:dyDescent="0.35">
      <c r="A7266" s="12"/>
    </row>
    <row r="7267" spans="1:1" x14ac:dyDescent="0.35">
      <c r="A7267" s="12"/>
    </row>
    <row r="7268" spans="1:1" x14ac:dyDescent="0.35">
      <c r="A7268" s="12"/>
    </row>
    <row r="7269" spans="1:1" x14ac:dyDescent="0.35">
      <c r="A7269" s="12"/>
    </row>
    <row r="7270" spans="1:1" x14ac:dyDescent="0.35">
      <c r="A7270" s="12"/>
    </row>
    <row r="7271" spans="1:1" x14ac:dyDescent="0.35">
      <c r="A7271" s="12"/>
    </row>
    <row r="7272" spans="1:1" x14ac:dyDescent="0.35">
      <c r="A7272" s="12"/>
    </row>
    <row r="7273" spans="1:1" x14ac:dyDescent="0.35">
      <c r="A7273" s="12"/>
    </row>
    <row r="7274" spans="1:1" x14ac:dyDescent="0.35">
      <c r="A7274" s="12"/>
    </row>
    <row r="7275" spans="1:1" x14ac:dyDescent="0.35">
      <c r="A7275" s="12"/>
    </row>
    <row r="7276" spans="1:1" x14ac:dyDescent="0.35">
      <c r="A7276" s="12"/>
    </row>
    <row r="7277" spans="1:1" x14ac:dyDescent="0.35">
      <c r="A7277" s="12"/>
    </row>
    <row r="7278" spans="1:1" x14ac:dyDescent="0.35">
      <c r="A7278" s="12"/>
    </row>
    <row r="7279" spans="1:1" x14ac:dyDescent="0.35">
      <c r="A7279" s="12"/>
    </row>
    <row r="7280" spans="1:1" x14ac:dyDescent="0.35">
      <c r="A7280" s="12"/>
    </row>
    <row r="7281" spans="1:1" x14ac:dyDescent="0.35">
      <c r="A7281" s="12"/>
    </row>
    <row r="7282" spans="1:1" x14ac:dyDescent="0.35">
      <c r="A7282" s="12"/>
    </row>
    <row r="7283" spans="1:1" x14ac:dyDescent="0.35">
      <c r="A7283" s="12"/>
    </row>
    <row r="7284" spans="1:1" x14ac:dyDescent="0.35">
      <c r="A7284" s="12"/>
    </row>
    <row r="7285" spans="1:1" x14ac:dyDescent="0.35">
      <c r="A7285" s="12"/>
    </row>
    <row r="7286" spans="1:1" x14ac:dyDescent="0.35">
      <c r="A7286" s="12"/>
    </row>
    <row r="7287" spans="1:1" x14ac:dyDescent="0.35">
      <c r="A7287" s="12"/>
    </row>
    <row r="7288" spans="1:1" x14ac:dyDescent="0.35">
      <c r="A7288" s="12"/>
    </row>
    <row r="7289" spans="1:1" x14ac:dyDescent="0.35">
      <c r="A7289" s="12"/>
    </row>
    <row r="7290" spans="1:1" x14ac:dyDescent="0.35">
      <c r="A7290" s="12"/>
    </row>
    <row r="7291" spans="1:1" x14ac:dyDescent="0.35">
      <c r="A7291" s="12"/>
    </row>
    <row r="7292" spans="1:1" x14ac:dyDescent="0.35">
      <c r="A7292" s="12"/>
    </row>
    <row r="7293" spans="1:1" x14ac:dyDescent="0.35">
      <c r="A7293" s="12"/>
    </row>
    <row r="7294" spans="1:1" x14ac:dyDescent="0.35">
      <c r="A7294" s="12"/>
    </row>
    <row r="7295" spans="1:1" x14ac:dyDescent="0.35">
      <c r="A7295" s="12"/>
    </row>
    <row r="7296" spans="1:1" x14ac:dyDescent="0.35">
      <c r="A7296" s="12"/>
    </row>
    <row r="7297" spans="1:1" x14ac:dyDescent="0.35">
      <c r="A7297" s="12"/>
    </row>
    <row r="7298" spans="1:1" x14ac:dyDescent="0.35">
      <c r="A7298" s="12"/>
    </row>
    <row r="7299" spans="1:1" x14ac:dyDescent="0.35">
      <c r="A7299" s="12"/>
    </row>
    <row r="7300" spans="1:1" x14ac:dyDescent="0.35">
      <c r="A7300" s="12"/>
    </row>
    <row r="7301" spans="1:1" x14ac:dyDescent="0.35">
      <c r="A7301" s="12"/>
    </row>
    <row r="7302" spans="1:1" x14ac:dyDescent="0.35">
      <c r="A7302" s="12"/>
    </row>
    <row r="7303" spans="1:1" x14ac:dyDescent="0.35">
      <c r="A7303" s="12"/>
    </row>
    <row r="7304" spans="1:1" x14ac:dyDescent="0.35">
      <c r="A7304" s="12"/>
    </row>
    <row r="7305" spans="1:1" x14ac:dyDescent="0.35">
      <c r="A7305" s="12"/>
    </row>
    <row r="7306" spans="1:1" x14ac:dyDescent="0.35">
      <c r="A7306" s="12"/>
    </row>
    <row r="7307" spans="1:1" x14ac:dyDescent="0.35">
      <c r="A7307" s="12"/>
    </row>
    <row r="7308" spans="1:1" x14ac:dyDescent="0.35">
      <c r="A7308" s="12"/>
    </row>
    <row r="7309" spans="1:1" x14ac:dyDescent="0.35">
      <c r="A7309" s="12"/>
    </row>
    <row r="7310" spans="1:1" x14ac:dyDescent="0.35">
      <c r="A7310" s="12"/>
    </row>
    <row r="7311" spans="1:1" x14ac:dyDescent="0.35">
      <c r="A7311" s="12"/>
    </row>
    <row r="7312" spans="1:1" x14ac:dyDescent="0.35">
      <c r="A7312" s="12"/>
    </row>
    <row r="7313" spans="1:1" x14ac:dyDescent="0.35">
      <c r="A7313" s="12"/>
    </row>
    <row r="7314" spans="1:1" x14ac:dyDescent="0.35">
      <c r="A7314" s="12"/>
    </row>
    <row r="7315" spans="1:1" x14ac:dyDescent="0.35">
      <c r="A7315" s="12"/>
    </row>
    <row r="7316" spans="1:1" x14ac:dyDescent="0.35">
      <c r="A7316" s="12"/>
    </row>
    <row r="7317" spans="1:1" x14ac:dyDescent="0.35">
      <c r="A7317" s="12"/>
    </row>
    <row r="7318" spans="1:1" x14ac:dyDescent="0.35">
      <c r="A7318" s="12"/>
    </row>
    <row r="7319" spans="1:1" x14ac:dyDescent="0.35">
      <c r="A7319" s="12"/>
    </row>
    <row r="7320" spans="1:1" x14ac:dyDescent="0.35">
      <c r="A7320" s="12"/>
    </row>
    <row r="7321" spans="1:1" x14ac:dyDescent="0.35">
      <c r="A7321" s="12"/>
    </row>
    <row r="7322" spans="1:1" x14ac:dyDescent="0.35">
      <c r="A7322" s="12"/>
    </row>
    <row r="7323" spans="1:1" x14ac:dyDescent="0.35">
      <c r="A7323" s="12"/>
    </row>
    <row r="7324" spans="1:1" x14ac:dyDescent="0.35">
      <c r="A7324" s="12"/>
    </row>
    <row r="7325" spans="1:1" x14ac:dyDescent="0.35">
      <c r="A7325" s="12"/>
    </row>
    <row r="7326" spans="1:1" x14ac:dyDescent="0.35">
      <c r="A7326" s="12"/>
    </row>
    <row r="7327" spans="1:1" x14ac:dyDescent="0.35">
      <c r="A7327" s="12"/>
    </row>
    <row r="7328" spans="1:1" x14ac:dyDescent="0.35">
      <c r="A7328" s="12"/>
    </row>
    <row r="7329" spans="1:1" x14ac:dyDescent="0.35">
      <c r="A7329" s="12"/>
    </row>
    <row r="7330" spans="1:1" x14ac:dyDescent="0.35">
      <c r="A7330" s="12"/>
    </row>
    <row r="7331" spans="1:1" x14ac:dyDescent="0.35">
      <c r="A7331" s="12"/>
    </row>
    <row r="7332" spans="1:1" x14ac:dyDescent="0.35">
      <c r="A7332" s="12"/>
    </row>
    <row r="7333" spans="1:1" x14ac:dyDescent="0.35">
      <c r="A7333" s="12"/>
    </row>
    <row r="7334" spans="1:1" x14ac:dyDescent="0.35">
      <c r="A7334" s="12"/>
    </row>
    <row r="7335" spans="1:1" x14ac:dyDescent="0.35">
      <c r="A7335" s="12"/>
    </row>
    <row r="7336" spans="1:1" x14ac:dyDescent="0.35">
      <c r="A7336" s="12"/>
    </row>
    <row r="7337" spans="1:1" x14ac:dyDescent="0.35">
      <c r="A7337" s="12"/>
    </row>
    <row r="7338" spans="1:1" x14ac:dyDescent="0.35">
      <c r="A7338" s="12"/>
    </row>
    <row r="7339" spans="1:1" x14ac:dyDescent="0.35">
      <c r="A7339" s="12"/>
    </row>
    <row r="7340" spans="1:1" x14ac:dyDescent="0.35">
      <c r="A7340" s="12"/>
    </row>
    <row r="7341" spans="1:1" x14ac:dyDescent="0.35">
      <c r="A7341" s="12"/>
    </row>
    <row r="7342" spans="1:1" x14ac:dyDescent="0.35">
      <c r="A7342" s="12"/>
    </row>
    <row r="7343" spans="1:1" x14ac:dyDescent="0.35">
      <c r="A7343" s="12"/>
    </row>
    <row r="7344" spans="1:1" x14ac:dyDescent="0.35">
      <c r="A7344" s="12"/>
    </row>
    <row r="7345" spans="1:1" x14ac:dyDescent="0.35">
      <c r="A7345" s="12"/>
    </row>
    <row r="7346" spans="1:1" x14ac:dyDescent="0.35">
      <c r="A7346" s="12"/>
    </row>
    <row r="7347" spans="1:1" x14ac:dyDescent="0.35">
      <c r="A7347" s="12"/>
    </row>
    <row r="7348" spans="1:1" x14ac:dyDescent="0.35">
      <c r="A7348" s="12"/>
    </row>
    <row r="7349" spans="1:1" x14ac:dyDescent="0.35">
      <c r="A7349" s="12"/>
    </row>
    <row r="7350" spans="1:1" x14ac:dyDescent="0.35">
      <c r="A7350" s="12"/>
    </row>
    <row r="7351" spans="1:1" x14ac:dyDescent="0.35">
      <c r="A7351" s="12"/>
    </row>
    <row r="7352" spans="1:1" x14ac:dyDescent="0.35">
      <c r="A7352" s="12"/>
    </row>
    <row r="7353" spans="1:1" x14ac:dyDescent="0.35">
      <c r="A7353" s="12"/>
    </row>
    <row r="7354" spans="1:1" x14ac:dyDescent="0.35">
      <c r="A7354" s="12"/>
    </row>
    <row r="7355" spans="1:1" x14ac:dyDescent="0.35">
      <c r="A7355" s="12"/>
    </row>
    <row r="7356" spans="1:1" x14ac:dyDescent="0.35">
      <c r="A7356" s="12"/>
    </row>
    <row r="7357" spans="1:1" x14ac:dyDescent="0.35">
      <c r="A7357" s="12"/>
    </row>
    <row r="7358" spans="1:1" x14ac:dyDescent="0.35">
      <c r="A7358" s="12"/>
    </row>
    <row r="7359" spans="1:1" x14ac:dyDescent="0.35">
      <c r="A7359" s="12"/>
    </row>
    <row r="7360" spans="1:1" x14ac:dyDescent="0.35">
      <c r="A7360" s="12"/>
    </row>
    <row r="7361" spans="1:1" x14ac:dyDescent="0.35">
      <c r="A7361" s="12"/>
    </row>
    <row r="7362" spans="1:1" x14ac:dyDescent="0.35">
      <c r="A7362" s="12"/>
    </row>
    <row r="7363" spans="1:1" x14ac:dyDescent="0.35">
      <c r="A7363" s="12"/>
    </row>
    <row r="7364" spans="1:1" x14ac:dyDescent="0.35">
      <c r="A7364" s="12"/>
    </row>
    <row r="7365" spans="1:1" x14ac:dyDescent="0.35">
      <c r="A7365" s="12"/>
    </row>
    <row r="7366" spans="1:1" x14ac:dyDescent="0.35">
      <c r="A7366" s="12"/>
    </row>
    <row r="7367" spans="1:1" x14ac:dyDescent="0.35">
      <c r="A7367" s="12"/>
    </row>
    <row r="7368" spans="1:1" x14ac:dyDescent="0.35">
      <c r="A7368" s="12"/>
    </row>
    <row r="7369" spans="1:1" x14ac:dyDescent="0.35">
      <c r="A7369" s="12"/>
    </row>
    <row r="7370" spans="1:1" x14ac:dyDescent="0.35">
      <c r="A7370" s="12"/>
    </row>
    <row r="7371" spans="1:1" x14ac:dyDescent="0.35">
      <c r="A7371" s="12"/>
    </row>
    <row r="7372" spans="1:1" x14ac:dyDescent="0.35">
      <c r="A7372" s="12"/>
    </row>
    <row r="7373" spans="1:1" x14ac:dyDescent="0.35">
      <c r="A7373" s="12"/>
    </row>
    <row r="7374" spans="1:1" x14ac:dyDescent="0.35">
      <c r="A7374" s="12"/>
    </row>
    <row r="7375" spans="1:1" x14ac:dyDescent="0.35">
      <c r="A7375" s="12"/>
    </row>
    <row r="7376" spans="1:1" x14ac:dyDescent="0.35">
      <c r="A7376" s="12"/>
    </row>
    <row r="7377" spans="1:1" x14ac:dyDescent="0.35">
      <c r="A7377" s="12"/>
    </row>
    <row r="7378" spans="1:1" x14ac:dyDescent="0.35">
      <c r="A7378" s="12"/>
    </row>
    <row r="7379" spans="1:1" x14ac:dyDescent="0.35">
      <c r="A7379" s="12"/>
    </row>
    <row r="7380" spans="1:1" x14ac:dyDescent="0.35">
      <c r="A7380" s="12"/>
    </row>
    <row r="7381" spans="1:1" x14ac:dyDescent="0.35">
      <c r="A7381" s="12"/>
    </row>
    <row r="7382" spans="1:1" x14ac:dyDescent="0.35">
      <c r="A7382" s="12"/>
    </row>
    <row r="7383" spans="1:1" x14ac:dyDescent="0.35">
      <c r="A7383" s="12"/>
    </row>
    <row r="7384" spans="1:1" x14ac:dyDescent="0.35">
      <c r="A7384" s="12"/>
    </row>
    <row r="7385" spans="1:1" x14ac:dyDescent="0.35">
      <c r="A7385" s="12"/>
    </row>
    <row r="7386" spans="1:1" x14ac:dyDescent="0.35">
      <c r="A7386" s="12"/>
    </row>
    <row r="7387" spans="1:1" x14ac:dyDescent="0.35">
      <c r="A7387" s="12"/>
    </row>
    <row r="7388" spans="1:1" x14ac:dyDescent="0.35">
      <c r="A7388" s="12"/>
    </row>
    <row r="7389" spans="1:1" x14ac:dyDescent="0.35">
      <c r="A7389" s="12"/>
    </row>
    <row r="7390" spans="1:1" x14ac:dyDescent="0.35">
      <c r="A7390" s="12"/>
    </row>
    <row r="7391" spans="1:1" x14ac:dyDescent="0.35">
      <c r="A7391" s="12"/>
    </row>
    <row r="7392" spans="1:1" x14ac:dyDescent="0.35">
      <c r="A7392" s="12"/>
    </row>
    <row r="7393" spans="1:1" x14ac:dyDescent="0.35">
      <c r="A7393" s="12"/>
    </row>
    <row r="7394" spans="1:1" x14ac:dyDescent="0.35">
      <c r="A7394" s="12"/>
    </row>
    <row r="7395" spans="1:1" x14ac:dyDescent="0.35">
      <c r="A7395" s="12"/>
    </row>
    <row r="7396" spans="1:1" x14ac:dyDescent="0.35">
      <c r="A7396" s="12"/>
    </row>
    <row r="7397" spans="1:1" x14ac:dyDescent="0.35">
      <c r="A7397" s="12"/>
    </row>
    <row r="7398" spans="1:1" x14ac:dyDescent="0.35">
      <c r="A7398" s="12"/>
    </row>
    <row r="7399" spans="1:1" x14ac:dyDescent="0.35">
      <c r="A7399" s="12"/>
    </row>
    <row r="7400" spans="1:1" x14ac:dyDescent="0.35">
      <c r="A7400" s="12"/>
    </row>
    <row r="7401" spans="1:1" x14ac:dyDescent="0.35">
      <c r="A7401" s="12"/>
    </row>
    <row r="7402" spans="1:1" x14ac:dyDescent="0.35">
      <c r="A7402" s="12"/>
    </row>
    <row r="7403" spans="1:1" x14ac:dyDescent="0.35">
      <c r="A7403" s="12"/>
    </row>
    <row r="7404" spans="1:1" x14ac:dyDescent="0.35">
      <c r="A7404" s="12"/>
    </row>
    <row r="7405" spans="1:1" x14ac:dyDescent="0.35">
      <c r="A7405" s="12"/>
    </row>
    <row r="7406" spans="1:1" x14ac:dyDescent="0.35">
      <c r="A7406" s="12"/>
    </row>
    <row r="7407" spans="1:1" x14ac:dyDescent="0.35">
      <c r="A7407" s="12"/>
    </row>
    <row r="7408" spans="1:1" x14ac:dyDescent="0.35">
      <c r="A7408" s="12"/>
    </row>
    <row r="7409" spans="1:1" x14ac:dyDescent="0.35">
      <c r="A7409" s="12"/>
    </row>
    <row r="7410" spans="1:1" x14ac:dyDescent="0.35">
      <c r="A7410" s="12"/>
    </row>
    <row r="7411" spans="1:1" x14ac:dyDescent="0.35">
      <c r="A7411" s="12"/>
    </row>
    <row r="7412" spans="1:1" x14ac:dyDescent="0.35">
      <c r="A7412" s="12"/>
    </row>
    <row r="7413" spans="1:1" x14ac:dyDescent="0.35">
      <c r="A7413" s="12"/>
    </row>
    <row r="7414" spans="1:1" x14ac:dyDescent="0.35">
      <c r="A7414" s="12"/>
    </row>
    <row r="7415" spans="1:1" x14ac:dyDescent="0.35">
      <c r="A7415" s="12"/>
    </row>
    <row r="7416" spans="1:1" x14ac:dyDescent="0.35">
      <c r="A7416" s="12"/>
    </row>
    <row r="7417" spans="1:1" x14ac:dyDescent="0.35">
      <c r="A7417" s="12"/>
    </row>
    <row r="7418" spans="1:1" x14ac:dyDescent="0.35">
      <c r="A7418" s="12"/>
    </row>
    <row r="7419" spans="1:1" x14ac:dyDescent="0.35">
      <c r="A7419" s="12"/>
    </row>
    <row r="7420" spans="1:1" x14ac:dyDescent="0.35">
      <c r="A7420" s="12"/>
    </row>
    <row r="7421" spans="1:1" x14ac:dyDescent="0.35">
      <c r="A7421" s="12"/>
    </row>
    <row r="7422" spans="1:1" x14ac:dyDescent="0.35">
      <c r="A7422" s="12"/>
    </row>
    <row r="7423" spans="1:1" x14ac:dyDescent="0.35">
      <c r="A7423" s="12"/>
    </row>
    <row r="7424" spans="1:1" x14ac:dyDescent="0.35">
      <c r="A7424" s="12"/>
    </row>
    <row r="7425" spans="1:1" x14ac:dyDescent="0.35">
      <c r="A7425" s="12"/>
    </row>
    <row r="7426" spans="1:1" x14ac:dyDescent="0.35">
      <c r="A7426" s="12"/>
    </row>
    <row r="7427" spans="1:1" x14ac:dyDescent="0.35">
      <c r="A7427" s="12"/>
    </row>
    <row r="7428" spans="1:1" x14ac:dyDescent="0.35">
      <c r="A7428" s="12"/>
    </row>
    <row r="7429" spans="1:1" x14ac:dyDescent="0.35">
      <c r="A7429" s="12"/>
    </row>
    <row r="7430" spans="1:1" x14ac:dyDescent="0.35">
      <c r="A7430" s="12"/>
    </row>
    <row r="7431" spans="1:1" x14ac:dyDescent="0.35">
      <c r="A7431" s="12"/>
    </row>
    <row r="7432" spans="1:1" x14ac:dyDescent="0.35">
      <c r="A7432" s="12"/>
    </row>
    <row r="7433" spans="1:1" x14ac:dyDescent="0.35">
      <c r="A7433" s="12"/>
    </row>
    <row r="7434" spans="1:1" x14ac:dyDescent="0.35">
      <c r="A7434" s="12"/>
    </row>
    <row r="7435" spans="1:1" x14ac:dyDescent="0.35">
      <c r="A7435" s="12"/>
    </row>
    <row r="7436" spans="1:1" x14ac:dyDescent="0.35">
      <c r="A7436" s="12"/>
    </row>
    <row r="7437" spans="1:1" x14ac:dyDescent="0.35">
      <c r="A7437" s="12"/>
    </row>
    <row r="7438" spans="1:1" x14ac:dyDescent="0.35">
      <c r="A7438" s="12"/>
    </row>
    <row r="7439" spans="1:1" x14ac:dyDescent="0.35">
      <c r="A7439" s="12"/>
    </row>
    <row r="7440" spans="1:1" x14ac:dyDescent="0.35">
      <c r="A7440" s="12"/>
    </row>
    <row r="7441" spans="1:1" x14ac:dyDescent="0.35">
      <c r="A7441" s="12"/>
    </row>
    <row r="7442" spans="1:1" x14ac:dyDescent="0.35">
      <c r="A7442" s="12"/>
    </row>
    <row r="7443" spans="1:1" x14ac:dyDescent="0.35">
      <c r="A7443" s="12"/>
    </row>
    <row r="7444" spans="1:1" x14ac:dyDescent="0.35">
      <c r="A7444" s="12"/>
    </row>
    <row r="7445" spans="1:1" x14ac:dyDescent="0.35">
      <c r="A7445" s="12"/>
    </row>
    <row r="7446" spans="1:1" x14ac:dyDescent="0.35">
      <c r="A7446" s="12"/>
    </row>
    <row r="7447" spans="1:1" x14ac:dyDescent="0.35">
      <c r="A7447" s="12"/>
    </row>
    <row r="7448" spans="1:1" x14ac:dyDescent="0.35">
      <c r="A7448" s="12"/>
    </row>
    <row r="7449" spans="1:1" x14ac:dyDescent="0.35">
      <c r="A7449" s="12"/>
    </row>
    <row r="7450" spans="1:1" x14ac:dyDescent="0.35">
      <c r="A7450" s="12"/>
    </row>
    <row r="7451" spans="1:1" x14ac:dyDescent="0.35">
      <c r="A7451" s="12"/>
    </row>
    <row r="7452" spans="1:1" x14ac:dyDescent="0.35">
      <c r="A7452" s="12"/>
    </row>
    <row r="7453" spans="1:1" x14ac:dyDescent="0.35">
      <c r="A7453" s="12"/>
    </row>
    <row r="7454" spans="1:1" x14ac:dyDescent="0.35">
      <c r="A7454" s="12"/>
    </row>
    <row r="7455" spans="1:1" x14ac:dyDescent="0.35">
      <c r="A7455" s="12"/>
    </row>
    <row r="7456" spans="1:1" x14ac:dyDescent="0.35">
      <c r="A7456" s="12"/>
    </row>
    <row r="7457" spans="1:1" x14ac:dyDescent="0.35">
      <c r="A7457" s="12"/>
    </row>
    <row r="7458" spans="1:1" x14ac:dyDescent="0.35">
      <c r="A7458" s="12"/>
    </row>
    <row r="7459" spans="1:1" x14ac:dyDescent="0.35">
      <c r="A7459" s="12"/>
    </row>
    <row r="7460" spans="1:1" x14ac:dyDescent="0.35">
      <c r="A7460" s="12"/>
    </row>
    <row r="7461" spans="1:1" x14ac:dyDescent="0.35">
      <c r="A7461" s="12"/>
    </row>
    <row r="7462" spans="1:1" x14ac:dyDescent="0.35">
      <c r="A7462" s="12"/>
    </row>
    <row r="7463" spans="1:1" x14ac:dyDescent="0.35">
      <c r="A7463" s="12"/>
    </row>
    <row r="7464" spans="1:1" x14ac:dyDescent="0.35">
      <c r="A7464" s="12"/>
    </row>
    <row r="7465" spans="1:1" x14ac:dyDescent="0.35">
      <c r="A7465" s="12"/>
    </row>
    <row r="7466" spans="1:1" x14ac:dyDescent="0.35">
      <c r="A7466" s="12"/>
    </row>
    <row r="7467" spans="1:1" x14ac:dyDescent="0.35">
      <c r="A7467" s="12"/>
    </row>
    <row r="7468" spans="1:1" x14ac:dyDescent="0.35">
      <c r="A7468" s="12"/>
    </row>
    <row r="7469" spans="1:1" x14ac:dyDescent="0.35">
      <c r="A7469" s="12"/>
    </row>
    <row r="7470" spans="1:1" x14ac:dyDescent="0.35">
      <c r="A7470" s="12"/>
    </row>
    <row r="7471" spans="1:1" x14ac:dyDescent="0.35">
      <c r="A7471" s="12"/>
    </row>
    <row r="7472" spans="1:1" x14ac:dyDescent="0.35">
      <c r="A7472" s="12"/>
    </row>
    <row r="7473" spans="1:1" x14ac:dyDescent="0.35">
      <c r="A7473" s="12"/>
    </row>
    <row r="7474" spans="1:1" x14ac:dyDescent="0.35">
      <c r="A7474" s="12"/>
    </row>
    <row r="7475" spans="1:1" x14ac:dyDescent="0.35">
      <c r="A7475" s="12"/>
    </row>
    <row r="7476" spans="1:1" x14ac:dyDescent="0.35">
      <c r="A7476" s="12"/>
    </row>
    <row r="7477" spans="1:1" x14ac:dyDescent="0.35">
      <c r="A7477" s="12"/>
    </row>
    <row r="7478" spans="1:1" x14ac:dyDescent="0.35">
      <c r="A7478" s="12"/>
    </row>
    <row r="7479" spans="1:1" x14ac:dyDescent="0.35">
      <c r="A7479" s="12"/>
    </row>
    <row r="7480" spans="1:1" x14ac:dyDescent="0.35">
      <c r="A7480" s="12"/>
    </row>
    <row r="7481" spans="1:1" x14ac:dyDescent="0.35">
      <c r="A7481" s="12"/>
    </row>
    <row r="7482" spans="1:1" x14ac:dyDescent="0.35">
      <c r="A7482" s="12"/>
    </row>
    <row r="7483" spans="1:1" x14ac:dyDescent="0.35">
      <c r="A7483" s="12"/>
    </row>
    <row r="7484" spans="1:1" x14ac:dyDescent="0.35">
      <c r="A7484" s="12"/>
    </row>
    <row r="7485" spans="1:1" x14ac:dyDescent="0.35">
      <c r="A7485" s="12"/>
    </row>
    <row r="7486" spans="1:1" x14ac:dyDescent="0.35">
      <c r="A7486" s="12"/>
    </row>
    <row r="7487" spans="1:1" x14ac:dyDescent="0.35">
      <c r="A7487" s="12"/>
    </row>
    <row r="7488" spans="1:1" x14ac:dyDescent="0.35">
      <c r="A7488" s="12"/>
    </row>
    <row r="7489" spans="1:1" x14ac:dyDescent="0.35">
      <c r="A7489" s="12"/>
    </row>
    <row r="7490" spans="1:1" x14ac:dyDescent="0.35">
      <c r="A7490" s="12"/>
    </row>
    <row r="7491" spans="1:1" x14ac:dyDescent="0.35">
      <c r="A7491" s="12"/>
    </row>
    <row r="7492" spans="1:1" x14ac:dyDescent="0.35">
      <c r="A7492" s="12"/>
    </row>
    <row r="7493" spans="1:1" x14ac:dyDescent="0.35">
      <c r="A7493" s="12"/>
    </row>
    <row r="7494" spans="1:1" x14ac:dyDescent="0.35">
      <c r="A7494" s="12"/>
    </row>
    <row r="7495" spans="1:1" x14ac:dyDescent="0.35">
      <c r="A7495" s="12"/>
    </row>
    <row r="7496" spans="1:1" x14ac:dyDescent="0.35">
      <c r="A7496" s="12"/>
    </row>
    <row r="7497" spans="1:1" x14ac:dyDescent="0.35">
      <c r="A7497" s="12"/>
    </row>
    <row r="7498" spans="1:1" x14ac:dyDescent="0.35">
      <c r="A7498" s="12"/>
    </row>
    <row r="7499" spans="1:1" x14ac:dyDescent="0.35">
      <c r="A7499" s="12"/>
    </row>
    <row r="7500" spans="1:1" x14ac:dyDescent="0.35">
      <c r="A7500" s="12"/>
    </row>
    <row r="7501" spans="1:1" x14ac:dyDescent="0.35">
      <c r="A7501" s="12"/>
    </row>
    <row r="7502" spans="1:1" x14ac:dyDescent="0.35">
      <c r="A7502" s="12"/>
    </row>
    <row r="7503" spans="1:1" x14ac:dyDescent="0.35">
      <c r="A7503" s="12"/>
    </row>
    <row r="7504" spans="1:1" x14ac:dyDescent="0.35">
      <c r="A7504" s="12"/>
    </row>
    <row r="7505" spans="1:1" x14ac:dyDescent="0.35">
      <c r="A7505" s="12"/>
    </row>
    <row r="7506" spans="1:1" x14ac:dyDescent="0.35">
      <c r="A7506" s="12"/>
    </row>
    <row r="7507" spans="1:1" x14ac:dyDescent="0.35">
      <c r="A7507" s="12"/>
    </row>
    <row r="7508" spans="1:1" x14ac:dyDescent="0.35">
      <c r="A7508" s="12"/>
    </row>
    <row r="7509" spans="1:1" x14ac:dyDescent="0.35">
      <c r="A7509" s="12"/>
    </row>
    <row r="7510" spans="1:1" x14ac:dyDescent="0.35">
      <c r="A7510" s="12"/>
    </row>
    <row r="7511" spans="1:1" x14ac:dyDescent="0.35">
      <c r="A7511" s="12"/>
    </row>
    <row r="7512" spans="1:1" x14ac:dyDescent="0.35">
      <c r="A7512" s="12"/>
    </row>
    <row r="7513" spans="1:1" x14ac:dyDescent="0.35">
      <c r="A7513" s="12"/>
    </row>
    <row r="7514" spans="1:1" x14ac:dyDescent="0.35">
      <c r="A7514" s="12"/>
    </row>
    <row r="7515" spans="1:1" x14ac:dyDescent="0.35">
      <c r="A7515" s="12"/>
    </row>
    <row r="7516" spans="1:1" x14ac:dyDescent="0.35">
      <c r="A7516" s="12"/>
    </row>
    <row r="7517" spans="1:1" x14ac:dyDescent="0.35">
      <c r="A7517" s="12"/>
    </row>
    <row r="7518" spans="1:1" x14ac:dyDescent="0.35">
      <c r="A7518" s="12"/>
    </row>
    <row r="7519" spans="1:1" x14ac:dyDescent="0.35">
      <c r="A7519" s="12"/>
    </row>
    <row r="7520" spans="1:1" x14ac:dyDescent="0.35">
      <c r="A7520" s="12"/>
    </row>
    <row r="7521" spans="1:1" x14ac:dyDescent="0.35">
      <c r="A7521" s="12"/>
    </row>
    <row r="7522" spans="1:1" x14ac:dyDescent="0.35">
      <c r="A7522" s="12"/>
    </row>
    <row r="7523" spans="1:1" x14ac:dyDescent="0.35">
      <c r="A7523" s="12"/>
    </row>
    <row r="7524" spans="1:1" x14ac:dyDescent="0.35">
      <c r="A7524" s="12"/>
    </row>
    <row r="7525" spans="1:1" x14ac:dyDescent="0.35">
      <c r="A7525" s="12"/>
    </row>
    <row r="7526" spans="1:1" x14ac:dyDescent="0.35">
      <c r="A7526" s="12"/>
    </row>
    <row r="7527" spans="1:1" x14ac:dyDescent="0.35">
      <c r="A7527" s="12"/>
    </row>
    <row r="7528" spans="1:1" x14ac:dyDescent="0.35">
      <c r="A7528" s="12"/>
    </row>
    <row r="7529" spans="1:1" x14ac:dyDescent="0.35">
      <c r="A7529" s="12"/>
    </row>
    <row r="7530" spans="1:1" x14ac:dyDescent="0.35">
      <c r="A7530" s="12"/>
    </row>
    <row r="7531" spans="1:1" x14ac:dyDescent="0.35">
      <c r="A7531" s="12"/>
    </row>
    <row r="7532" spans="1:1" x14ac:dyDescent="0.35">
      <c r="A7532" s="12"/>
    </row>
    <row r="7533" spans="1:1" x14ac:dyDescent="0.35">
      <c r="A7533" s="12"/>
    </row>
    <row r="7534" spans="1:1" x14ac:dyDescent="0.35">
      <c r="A7534" s="12"/>
    </row>
    <row r="7535" spans="1:1" x14ac:dyDescent="0.35">
      <c r="A7535" s="12"/>
    </row>
    <row r="7536" spans="1:1" x14ac:dyDescent="0.35">
      <c r="A7536" s="12"/>
    </row>
    <row r="7537" spans="1:1" x14ac:dyDescent="0.35">
      <c r="A7537" s="12"/>
    </row>
    <row r="7538" spans="1:1" x14ac:dyDescent="0.35">
      <c r="A7538" s="12"/>
    </row>
    <row r="7539" spans="1:1" x14ac:dyDescent="0.35">
      <c r="A7539" s="12"/>
    </row>
    <row r="7540" spans="1:1" x14ac:dyDescent="0.35">
      <c r="A7540" s="12"/>
    </row>
    <row r="7541" spans="1:1" x14ac:dyDescent="0.35">
      <c r="A7541" s="12"/>
    </row>
    <row r="7542" spans="1:1" x14ac:dyDescent="0.35">
      <c r="A7542" s="12"/>
    </row>
    <row r="7543" spans="1:1" x14ac:dyDescent="0.35">
      <c r="A7543" s="12"/>
    </row>
    <row r="7544" spans="1:1" x14ac:dyDescent="0.35">
      <c r="A7544" s="12"/>
    </row>
    <row r="7545" spans="1:1" x14ac:dyDescent="0.35">
      <c r="A7545" s="12"/>
    </row>
    <row r="7546" spans="1:1" x14ac:dyDescent="0.35">
      <c r="A7546" s="12"/>
    </row>
    <row r="7547" spans="1:1" x14ac:dyDescent="0.35">
      <c r="A7547" s="12"/>
    </row>
    <row r="7548" spans="1:1" x14ac:dyDescent="0.35">
      <c r="A7548" s="12"/>
    </row>
    <row r="7549" spans="1:1" x14ac:dyDescent="0.35">
      <c r="A7549" s="12"/>
    </row>
    <row r="7550" spans="1:1" x14ac:dyDescent="0.35">
      <c r="A7550" s="12"/>
    </row>
    <row r="7551" spans="1:1" x14ac:dyDescent="0.35">
      <c r="A7551" s="12"/>
    </row>
    <row r="7552" spans="1:1" x14ac:dyDescent="0.35">
      <c r="A7552" s="12"/>
    </row>
    <row r="7553" spans="1:1" x14ac:dyDescent="0.35">
      <c r="A7553" s="12"/>
    </row>
    <row r="7554" spans="1:1" x14ac:dyDescent="0.35">
      <c r="A7554" s="12"/>
    </row>
    <row r="7555" spans="1:1" x14ac:dyDescent="0.35">
      <c r="A7555" s="12"/>
    </row>
    <row r="7556" spans="1:1" x14ac:dyDescent="0.35">
      <c r="A7556" s="12"/>
    </row>
    <row r="7557" spans="1:1" x14ac:dyDescent="0.35">
      <c r="A7557" s="12"/>
    </row>
    <row r="7558" spans="1:1" x14ac:dyDescent="0.35">
      <c r="A7558" s="12"/>
    </row>
    <row r="7559" spans="1:1" x14ac:dyDescent="0.35">
      <c r="A7559" s="12"/>
    </row>
    <row r="7560" spans="1:1" x14ac:dyDescent="0.35">
      <c r="A7560" s="12"/>
    </row>
    <row r="7561" spans="1:1" x14ac:dyDescent="0.35">
      <c r="A7561" s="12"/>
    </row>
    <row r="7562" spans="1:1" x14ac:dyDescent="0.35">
      <c r="A7562" s="12"/>
    </row>
    <row r="7563" spans="1:1" x14ac:dyDescent="0.35">
      <c r="A7563" s="12"/>
    </row>
    <row r="7564" spans="1:1" x14ac:dyDescent="0.35">
      <c r="A7564" s="12"/>
    </row>
    <row r="7565" spans="1:1" x14ac:dyDescent="0.35">
      <c r="A7565" s="12"/>
    </row>
    <row r="7566" spans="1:1" x14ac:dyDescent="0.35">
      <c r="A7566" s="12"/>
    </row>
    <row r="7567" spans="1:1" x14ac:dyDescent="0.35">
      <c r="A7567" s="12"/>
    </row>
    <row r="7568" spans="1:1" x14ac:dyDescent="0.35">
      <c r="A7568" s="12"/>
    </row>
    <row r="7569" spans="1:1" x14ac:dyDescent="0.35">
      <c r="A7569" s="12"/>
    </row>
    <row r="7570" spans="1:1" x14ac:dyDescent="0.35">
      <c r="A7570" s="12"/>
    </row>
    <row r="7571" spans="1:1" x14ac:dyDescent="0.35">
      <c r="A7571" s="12"/>
    </row>
    <row r="7572" spans="1:1" x14ac:dyDescent="0.35">
      <c r="A7572" s="12"/>
    </row>
    <row r="7573" spans="1:1" x14ac:dyDescent="0.35">
      <c r="A7573" s="12"/>
    </row>
    <row r="7574" spans="1:1" x14ac:dyDescent="0.35">
      <c r="A7574" s="12"/>
    </row>
    <row r="7575" spans="1:1" x14ac:dyDescent="0.35">
      <c r="A7575" s="12"/>
    </row>
    <row r="7576" spans="1:1" x14ac:dyDescent="0.35">
      <c r="A7576" s="12"/>
    </row>
    <row r="7577" spans="1:1" x14ac:dyDescent="0.35">
      <c r="A7577" s="12"/>
    </row>
    <row r="7578" spans="1:1" x14ac:dyDescent="0.35">
      <c r="A7578" s="12"/>
    </row>
    <row r="7579" spans="1:1" x14ac:dyDescent="0.35">
      <c r="A7579" s="12"/>
    </row>
    <row r="7580" spans="1:1" x14ac:dyDescent="0.35">
      <c r="A7580" s="12"/>
    </row>
    <row r="7581" spans="1:1" x14ac:dyDescent="0.35">
      <c r="A7581" s="12"/>
    </row>
    <row r="7582" spans="1:1" x14ac:dyDescent="0.35">
      <c r="A7582" s="12"/>
    </row>
    <row r="7583" spans="1:1" x14ac:dyDescent="0.35">
      <c r="A7583" s="12"/>
    </row>
    <row r="7584" spans="1:1" x14ac:dyDescent="0.35">
      <c r="A7584" s="12"/>
    </row>
    <row r="7585" spans="1:1" x14ac:dyDescent="0.35">
      <c r="A7585" s="12"/>
    </row>
    <row r="7586" spans="1:1" x14ac:dyDescent="0.35">
      <c r="A7586" s="12"/>
    </row>
    <row r="7587" spans="1:1" x14ac:dyDescent="0.35">
      <c r="A7587" s="12"/>
    </row>
    <row r="7588" spans="1:1" x14ac:dyDescent="0.35">
      <c r="A7588" s="12"/>
    </row>
    <row r="7589" spans="1:1" x14ac:dyDescent="0.35">
      <c r="A7589" s="12"/>
    </row>
    <row r="7590" spans="1:1" x14ac:dyDescent="0.35">
      <c r="A7590" s="12"/>
    </row>
    <row r="7591" spans="1:1" x14ac:dyDescent="0.35">
      <c r="A7591" s="12"/>
    </row>
    <row r="7592" spans="1:1" x14ac:dyDescent="0.35">
      <c r="A7592" s="12"/>
    </row>
    <row r="7593" spans="1:1" x14ac:dyDescent="0.35">
      <c r="A7593" s="12"/>
    </row>
    <row r="7594" spans="1:1" x14ac:dyDescent="0.35">
      <c r="A7594" s="12"/>
    </row>
    <row r="7595" spans="1:1" x14ac:dyDescent="0.35">
      <c r="A7595" s="12"/>
    </row>
    <row r="7596" spans="1:1" x14ac:dyDescent="0.35">
      <c r="A7596" s="12"/>
    </row>
    <row r="7597" spans="1:1" x14ac:dyDescent="0.35">
      <c r="A7597" s="12"/>
    </row>
    <row r="7598" spans="1:1" x14ac:dyDescent="0.35">
      <c r="A7598" s="12"/>
    </row>
    <row r="7599" spans="1:1" x14ac:dyDescent="0.35">
      <c r="A7599" s="12"/>
    </row>
    <row r="7600" spans="1:1" x14ac:dyDescent="0.35">
      <c r="A7600" s="12"/>
    </row>
    <row r="7601" spans="1:1" x14ac:dyDescent="0.35">
      <c r="A7601" s="12"/>
    </row>
    <row r="7602" spans="1:1" x14ac:dyDescent="0.35">
      <c r="A7602" s="12"/>
    </row>
    <row r="7603" spans="1:1" x14ac:dyDescent="0.35">
      <c r="A7603" s="12"/>
    </row>
    <row r="7604" spans="1:1" x14ac:dyDescent="0.35">
      <c r="A7604" s="12"/>
    </row>
    <row r="7605" spans="1:1" x14ac:dyDescent="0.35">
      <c r="A7605" s="12"/>
    </row>
    <row r="7606" spans="1:1" x14ac:dyDescent="0.35">
      <c r="A7606" s="12"/>
    </row>
    <row r="7607" spans="1:1" x14ac:dyDescent="0.35">
      <c r="A7607" s="12"/>
    </row>
    <row r="7608" spans="1:1" x14ac:dyDescent="0.35">
      <c r="A7608" s="12"/>
    </row>
    <row r="7609" spans="1:1" x14ac:dyDescent="0.35">
      <c r="A7609" s="12"/>
    </row>
    <row r="7610" spans="1:1" x14ac:dyDescent="0.35">
      <c r="A7610" s="12"/>
    </row>
    <row r="7611" spans="1:1" x14ac:dyDescent="0.35">
      <c r="A7611" s="12"/>
    </row>
    <row r="7612" spans="1:1" x14ac:dyDescent="0.35">
      <c r="A7612" s="12"/>
    </row>
    <row r="7613" spans="1:1" x14ac:dyDescent="0.35">
      <c r="A7613" s="12"/>
    </row>
    <row r="7614" spans="1:1" x14ac:dyDescent="0.35">
      <c r="A7614" s="12"/>
    </row>
    <row r="7615" spans="1:1" x14ac:dyDescent="0.35">
      <c r="A7615" s="12"/>
    </row>
    <row r="7616" spans="1:1" x14ac:dyDescent="0.35">
      <c r="A7616" s="12"/>
    </row>
    <row r="7617" spans="1:1" x14ac:dyDescent="0.35">
      <c r="A7617" s="12"/>
    </row>
    <row r="7618" spans="1:1" x14ac:dyDescent="0.35">
      <c r="A7618" s="12"/>
    </row>
    <row r="7619" spans="1:1" x14ac:dyDescent="0.35">
      <c r="A7619" s="12"/>
    </row>
    <row r="7620" spans="1:1" x14ac:dyDescent="0.35">
      <c r="A7620" s="12"/>
    </row>
    <row r="7621" spans="1:1" x14ac:dyDescent="0.35">
      <c r="A7621" s="12"/>
    </row>
    <row r="7622" spans="1:1" x14ac:dyDescent="0.35">
      <c r="A7622" s="12"/>
    </row>
    <row r="7623" spans="1:1" x14ac:dyDescent="0.35">
      <c r="A7623" s="12"/>
    </row>
    <row r="7624" spans="1:1" x14ac:dyDescent="0.35">
      <c r="A7624" s="12"/>
    </row>
    <row r="7625" spans="1:1" x14ac:dyDescent="0.35">
      <c r="A7625" s="12"/>
    </row>
    <row r="7626" spans="1:1" x14ac:dyDescent="0.35">
      <c r="A7626" s="12"/>
    </row>
    <row r="7627" spans="1:1" x14ac:dyDescent="0.35">
      <c r="A7627" s="12"/>
    </row>
    <row r="7628" spans="1:1" x14ac:dyDescent="0.35">
      <c r="A7628" s="12"/>
    </row>
    <row r="7629" spans="1:1" x14ac:dyDescent="0.35">
      <c r="A7629" s="12"/>
    </row>
    <row r="7630" spans="1:1" x14ac:dyDescent="0.35">
      <c r="A7630" s="12"/>
    </row>
    <row r="7631" spans="1:1" x14ac:dyDescent="0.35">
      <c r="A7631" s="12"/>
    </row>
    <row r="7632" spans="1:1" x14ac:dyDescent="0.35">
      <c r="A7632" s="12"/>
    </row>
    <row r="7633" spans="1:1" x14ac:dyDescent="0.35">
      <c r="A7633" s="12"/>
    </row>
    <row r="7634" spans="1:1" x14ac:dyDescent="0.35">
      <c r="A7634" s="12"/>
    </row>
    <row r="7635" spans="1:1" x14ac:dyDescent="0.35">
      <c r="A7635" s="12"/>
    </row>
    <row r="7636" spans="1:1" x14ac:dyDescent="0.35">
      <c r="A7636" s="12"/>
    </row>
    <row r="7637" spans="1:1" x14ac:dyDescent="0.35">
      <c r="A7637" s="12"/>
    </row>
    <row r="7638" spans="1:1" x14ac:dyDescent="0.35">
      <c r="A7638" s="12"/>
    </row>
    <row r="7639" spans="1:1" x14ac:dyDescent="0.35">
      <c r="A7639" s="12"/>
    </row>
    <row r="7640" spans="1:1" x14ac:dyDescent="0.35">
      <c r="A7640" s="12"/>
    </row>
    <row r="7641" spans="1:1" x14ac:dyDescent="0.35">
      <c r="A7641" s="12"/>
    </row>
    <row r="7642" spans="1:1" x14ac:dyDescent="0.35">
      <c r="A7642" s="12"/>
    </row>
    <row r="7643" spans="1:1" x14ac:dyDescent="0.35">
      <c r="A7643" s="12"/>
    </row>
    <row r="7644" spans="1:1" x14ac:dyDescent="0.35">
      <c r="A7644" s="12"/>
    </row>
    <row r="7645" spans="1:1" x14ac:dyDescent="0.35">
      <c r="A7645" s="12"/>
    </row>
    <row r="7646" spans="1:1" x14ac:dyDescent="0.35">
      <c r="A7646" s="12"/>
    </row>
    <row r="7647" spans="1:1" x14ac:dyDescent="0.35">
      <c r="A7647" s="12"/>
    </row>
    <row r="7648" spans="1:1" x14ac:dyDescent="0.35">
      <c r="A7648" s="12"/>
    </row>
    <row r="7649" spans="1:1" x14ac:dyDescent="0.35">
      <c r="A7649" s="12"/>
    </row>
    <row r="7650" spans="1:1" x14ac:dyDescent="0.35">
      <c r="A7650" s="12"/>
    </row>
    <row r="7651" spans="1:1" x14ac:dyDescent="0.35">
      <c r="A7651" s="12"/>
    </row>
    <row r="7652" spans="1:1" x14ac:dyDescent="0.35">
      <c r="A7652" s="12"/>
    </row>
    <row r="7653" spans="1:1" x14ac:dyDescent="0.35">
      <c r="A7653" s="12"/>
    </row>
    <row r="7654" spans="1:1" x14ac:dyDescent="0.35">
      <c r="A7654" s="12"/>
    </row>
    <row r="7655" spans="1:1" x14ac:dyDescent="0.35">
      <c r="A7655" s="12"/>
    </row>
    <row r="7656" spans="1:1" x14ac:dyDescent="0.35">
      <c r="A7656" s="12"/>
    </row>
    <row r="7657" spans="1:1" x14ac:dyDescent="0.35">
      <c r="A7657" s="12"/>
    </row>
    <row r="7658" spans="1:1" x14ac:dyDescent="0.35">
      <c r="A7658" s="12"/>
    </row>
    <row r="7659" spans="1:1" x14ac:dyDescent="0.35">
      <c r="A7659" s="12"/>
    </row>
    <row r="7660" spans="1:1" x14ac:dyDescent="0.35">
      <c r="A7660" s="12"/>
    </row>
    <row r="7661" spans="1:1" x14ac:dyDescent="0.35">
      <c r="A7661" s="12"/>
    </row>
    <row r="7662" spans="1:1" x14ac:dyDescent="0.35">
      <c r="A7662" s="12"/>
    </row>
    <row r="7663" spans="1:1" x14ac:dyDescent="0.35">
      <c r="A7663" s="12"/>
    </row>
    <row r="7664" spans="1:1" x14ac:dyDescent="0.35">
      <c r="A7664" s="12"/>
    </row>
    <row r="7665" spans="1:1" x14ac:dyDescent="0.35">
      <c r="A7665" s="12"/>
    </row>
    <row r="7666" spans="1:1" x14ac:dyDescent="0.35">
      <c r="A7666" s="12"/>
    </row>
    <row r="7667" spans="1:1" x14ac:dyDescent="0.35">
      <c r="A7667" s="12"/>
    </row>
    <row r="7668" spans="1:1" x14ac:dyDescent="0.35">
      <c r="A7668" s="12"/>
    </row>
    <row r="7669" spans="1:1" x14ac:dyDescent="0.35">
      <c r="A7669" s="12"/>
    </row>
    <row r="7670" spans="1:1" x14ac:dyDescent="0.35">
      <c r="A7670" s="12"/>
    </row>
    <row r="7671" spans="1:1" x14ac:dyDescent="0.35">
      <c r="A7671" s="12"/>
    </row>
    <row r="7672" spans="1:1" x14ac:dyDescent="0.35">
      <c r="A7672" s="12"/>
    </row>
    <row r="7673" spans="1:1" x14ac:dyDescent="0.35">
      <c r="A7673" s="12"/>
    </row>
    <row r="7674" spans="1:1" x14ac:dyDescent="0.35">
      <c r="A7674" s="12"/>
    </row>
    <row r="7675" spans="1:1" x14ac:dyDescent="0.35">
      <c r="A7675" s="12"/>
    </row>
    <row r="7676" spans="1:1" x14ac:dyDescent="0.35">
      <c r="A7676" s="12"/>
    </row>
    <row r="7677" spans="1:1" x14ac:dyDescent="0.35">
      <c r="A7677" s="12"/>
    </row>
    <row r="7678" spans="1:1" x14ac:dyDescent="0.35">
      <c r="A7678" s="12"/>
    </row>
    <row r="7679" spans="1:1" x14ac:dyDescent="0.35">
      <c r="A7679" s="12"/>
    </row>
    <row r="7680" spans="1:1" x14ac:dyDescent="0.35">
      <c r="A7680" s="12"/>
    </row>
    <row r="7681" spans="1:1" x14ac:dyDescent="0.35">
      <c r="A7681" s="12"/>
    </row>
    <row r="7682" spans="1:1" x14ac:dyDescent="0.35">
      <c r="A7682" s="12"/>
    </row>
    <row r="7683" spans="1:1" x14ac:dyDescent="0.35">
      <c r="A7683" s="12"/>
    </row>
    <row r="7684" spans="1:1" x14ac:dyDescent="0.35">
      <c r="A7684" s="12"/>
    </row>
    <row r="7685" spans="1:1" x14ac:dyDescent="0.35">
      <c r="A7685" s="12"/>
    </row>
    <row r="7686" spans="1:1" x14ac:dyDescent="0.35">
      <c r="A7686" s="12"/>
    </row>
    <row r="7687" spans="1:1" x14ac:dyDescent="0.35">
      <c r="A7687" s="12"/>
    </row>
    <row r="7688" spans="1:1" x14ac:dyDescent="0.35">
      <c r="A7688" s="12"/>
    </row>
    <row r="7689" spans="1:1" x14ac:dyDescent="0.35">
      <c r="A7689" s="12"/>
    </row>
    <row r="7690" spans="1:1" x14ac:dyDescent="0.35">
      <c r="A7690" s="12"/>
    </row>
    <row r="7691" spans="1:1" x14ac:dyDescent="0.35">
      <c r="A7691" s="12"/>
    </row>
    <row r="7692" spans="1:1" x14ac:dyDescent="0.35">
      <c r="A7692" s="12"/>
    </row>
    <row r="7693" spans="1:1" x14ac:dyDescent="0.35">
      <c r="A7693" s="12"/>
    </row>
    <row r="7694" spans="1:1" x14ac:dyDescent="0.35">
      <c r="A7694" s="12"/>
    </row>
    <row r="7695" spans="1:1" x14ac:dyDescent="0.35">
      <c r="A7695" s="12"/>
    </row>
    <row r="7696" spans="1:1" x14ac:dyDescent="0.35">
      <c r="A7696" s="12"/>
    </row>
    <row r="7697" spans="1:1" x14ac:dyDescent="0.35">
      <c r="A7697" s="12"/>
    </row>
    <row r="7698" spans="1:1" x14ac:dyDescent="0.35">
      <c r="A7698" s="12"/>
    </row>
    <row r="7699" spans="1:1" x14ac:dyDescent="0.35">
      <c r="A7699" s="12"/>
    </row>
    <row r="7700" spans="1:1" x14ac:dyDescent="0.35">
      <c r="A7700" s="12"/>
    </row>
    <row r="7701" spans="1:1" x14ac:dyDescent="0.35">
      <c r="A7701" s="12"/>
    </row>
    <row r="7702" spans="1:1" x14ac:dyDescent="0.35">
      <c r="A7702" s="12"/>
    </row>
    <row r="7703" spans="1:1" x14ac:dyDescent="0.35">
      <c r="A7703" s="12"/>
    </row>
    <row r="7704" spans="1:1" x14ac:dyDescent="0.35">
      <c r="A7704" s="12"/>
    </row>
    <row r="7705" spans="1:1" x14ac:dyDescent="0.35">
      <c r="A7705" s="12"/>
    </row>
    <row r="7706" spans="1:1" x14ac:dyDescent="0.35">
      <c r="A7706" s="12"/>
    </row>
    <row r="7707" spans="1:1" x14ac:dyDescent="0.35">
      <c r="A7707" s="12"/>
    </row>
    <row r="7708" spans="1:1" x14ac:dyDescent="0.35">
      <c r="A7708" s="12"/>
    </row>
    <row r="7709" spans="1:1" x14ac:dyDescent="0.35">
      <c r="A7709" s="12"/>
    </row>
    <row r="7710" spans="1:1" x14ac:dyDescent="0.35">
      <c r="A7710" s="12"/>
    </row>
    <row r="7711" spans="1:1" x14ac:dyDescent="0.35">
      <c r="A7711" s="12"/>
    </row>
    <row r="7712" spans="1:1" x14ac:dyDescent="0.35">
      <c r="A7712" s="12"/>
    </row>
    <row r="7713" spans="1:1" x14ac:dyDescent="0.35">
      <c r="A7713" s="12"/>
    </row>
    <row r="7714" spans="1:1" x14ac:dyDescent="0.35">
      <c r="A7714" s="12"/>
    </row>
    <row r="7715" spans="1:1" x14ac:dyDescent="0.35">
      <c r="A7715" s="12"/>
    </row>
    <row r="7716" spans="1:1" x14ac:dyDescent="0.35">
      <c r="A7716" s="12"/>
    </row>
    <row r="7717" spans="1:1" x14ac:dyDescent="0.35">
      <c r="A7717" s="12"/>
    </row>
    <row r="7718" spans="1:1" x14ac:dyDescent="0.35">
      <c r="A7718" s="12"/>
    </row>
    <row r="7719" spans="1:1" x14ac:dyDescent="0.35">
      <c r="A7719" s="12"/>
    </row>
    <row r="7720" spans="1:1" x14ac:dyDescent="0.35">
      <c r="A7720" s="12"/>
    </row>
    <row r="7721" spans="1:1" x14ac:dyDescent="0.35">
      <c r="A7721" s="12"/>
    </row>
    <row r="7722" spans="1:1" x14ac:dyDescent="0.35">
      <c r="A7722" s="12"/>
    </row>
    <row r="7723" spans="1:1" x14ac:dyDescent="0.35">
      <c r="A7723" s="12"/>
    </row>
    <row r="7724" spans="1:1" x14ac:dyDescent="0.35">
      <c r="A7724" s="12"/>
    </row>
    <row r="7725" spans="1:1" x14ac:dyDescent="0.35">
      <c r="A7725" s="12"/>
    </row>
    <row r="7726" spans="1:1" x14ac:dyDescent="0.35">
      <c r="A7726" s="12"/>
    </row>
    <row r="7727" spans="1:1" x14ac:dyDescent="0.35">
      <c r="A7727" s="12"/>
    </row>
    <row r="7728" spans="1:1" x14ac:dyDescent="0.35">
      <c r="A7728" s="12"/>
    </row>
    <row r="7729" spans="1:1" x14ac:dyDescent="0.35">
      <c r="A7729" s="12"/>
    </row>
    <row r="7730" spans="1:1" x14ac:dyDescent="0.35">
      <c r="A7730" s="12"/>
    </row>
    <row r="7731" spans="1:1" x14ac:dyDescent="0.35">
      <c r="A7731" s="12"/>
    </row>
    <row r="7732" spans="1:1" x14ac:dyDescent="0.35">
      <c r="A7732" s="12"/>
    </row>
    <row r="7733" spans="1:1" x14ac:dyDescent="0.35">
      <c r="A7733" s="12"/>
    </row>
    <row r="7734" spans="1:1" x14ac:dyDescent="0.35">
      <c r="A7734" s="12"/>
    </row>
    <row r="7735" spans="1:1" x14ac:dyDescent="0.35">
      <c r="A7735" s="12"/>
    </row>
    <row r="7736" spans="1:1" x14ac:dyDescent="0.35">
      <c r="A7736" s="12"/>
    </row>
    <row r="7737" spans="1:1" x14ac:dyDescent="0.35">
      <c r="A7737" s="12"/>
    </row>
    <row r="7738" spans="1:1" x14ac:dyDescent="0.35">
      <c r="A7738" s="12"/>
    </row>
    <row r="7739" spans="1:1" x14ac:dyDescent="0.35">
      <c r="A7739" s="12"/>
    </row>
    <row r="7740" spans="1:1" x14ac:dyDescent="0.35">
      <c r="A7740" s="12"/>
    </row>
    <row r="7741" spans="1:1" x14ac:dyDescent="0.35">
      <c r="A7741" s="12"/>
    </row>
    <row r="7742" spans="1:1" x14ac:dyDescent="0.35">
      <c r="A7742" s="12"/>
    </row>
    <row r="7743" spans="1:1" x14ac:dyDescent="0.35">
      <c r="A7743" s="12"/>
    </row>
    <row r="7744" spans="1:1" x14ac:dyDescent="0.35">
      <c r="A7744" s="12"/>
    </row>
    <row r="7745" spans="1:1" x14ac:dyDescent="0.35">
      <c r="A7745" s="12"/>
    </row>
    <row r="7746" spans="1:1" x14ac:dyDescent="0.35">
      <c r="A7746" s="12"/>
    </row>
    <row r="7747" spans="1:1" x14ac:dyDescent="0.35">
      <c r="A7747" s="12"/>
    </row>
    <row r="7748" spans="1:1" x14ac:dyDescent="0.35">
      <c r="A7748" s="12"/>
    </row>
    <row r="7749" spans="1:1" x14ac:dyDescent="0.35">
      <c r="A7749" s="12"/>
    </row>
    <row r="7750" spans="1:1" x14ac:dyDescent="0.35">
      <c r="A7750" s="12"/>
    </row>
    <row r="7751" spans="1:1" x14ac:dyDescent="0.35">
      <c r="A7751" s="12"/>
    </row>
    <row r="7752" spans="1:1" x14ac:dyDescent="0.35">
      <c r="A7752" s="12"/>
    </row>
    <row r="7753" spans="1:1" x14ac:dyDescent="0.35">
      <c r="A7753" s="12"/>
    </row>
    <row r="7754" spans="1:1" x14ac:dyDescent="0.35">
      <c r="A7754" s="12"/>
    </row>
    <row r="7755" spans="1:1" x14ac:dyDescent="0.35">
      <c r="A7755" s="12"/>
    </row>
    <row r="7756" spans="1:1" x14ac:dyDescent="0.35">
      <c r="A7756" s="12"/>
    </row>
    <row r="7757" spans="1:1" x14ac:dyDescent="0.35">
      <c r="A7757" s="12"/>
    </row>
    <row r="7758" spans="1:1" x14ac:dyDescent="0.35">
      <c r="A7758" s="12"/>
    </row>
    <row r="7759" spans="1:1" x14ac:dyDescent="0.35">
      <c r="A7759" s="12"/>
    </row>
    <row r="7760" spans="1:1" x14ac:dyDescent="0.35">
      <c r="A7760" s="12"/>
    </row>
    <row r="7761" spans="1:1" x14ac:dyDescent="0.35">
      <c r="A7761" s="12"/>
    </row>
    <row r="7762" spans="1:1" x14ac:dyDescent="0.35">
      <c r="A7762" s="12"/>
    </row>
    <row r="7763" spans="1:1" x14ac:dyDescent="0.35">
      <c r="A7763" s="12"/>
    </row>
    <row r="7764" spans="1:1" x14ac:dyDescent="0.35">
      <c r="A7764" s="12"/>
    </row>
    <row r="7765" spans="1:1" x14ac:dyDescent="0.35">
      <c r="A7765" s="12"/>
    </row>
    <row r="7766" spans="1:1" x14ac:dyDescent="0.35">
      <c r="A7766" s="12"/>
    </row>
    <row r="7767" spans="1:1" x14ac:dyDescent="0.35">
      <c r="A7767" s="12"/>
    </row>
    <row r="7768" spans="1:1" x14ac:dyDescent="0.35">
      <c r="A7768" s="12"/>
    </row>
    <row r="7769" spans="1:1" x14ac:dyDescent="0.35">
      <c r="A7769" s="12"/>
    </row>
    <row r="7770" spans="1:1" x14ac:dyDescent="0.35">
      <c r="A7770" s="12"/>
    </row>
    <row r="7771" spans="1:1" x14ac:dyDescent="0.35">
      <c r="A7771" s="12"/>
    </row>
    <row r="7772" spans="1:1" x14ac:dyDescent="0.35">
      <c r="A7772" s="12"/>
    </row>
    <row r="7773" spans="1:1" x14ac:dyDescent="0.35">
      <c r="A7773" s="12"/>
    </row>
    <row r="7774" spans="1:1" x14ac:dyDescent="0.35">
      <c r="A7774" s="12"/>
    </row>
    <row r="7775" spans="1:1" x14ac:dyDescent="0.35">
      <c r="A7775" s="12"/>
    </row>
    <row r="7776" spans="1:1" x14ac:dyDescent="0.35">
      <c r="A7776" s="12"/>
    </row>
    <row r="7777" spans="1:1" x14ac:dyDescent="0.35">
      <c r="A7777" s="12"/>
    </row>
    <row r="7778" spans="1:1" x14ac:dyDescent="0.35">
      <c r="A7778" s="12"/>
    </row>
    <row r="7779" spans="1:1" x14ac:dyDescent="0.35">
      <c r="A7779" s="12"/>
    </row>
    <row r="7780" spans="1:1" x14ac:dyDescent="0.35">
      <c r="A7780" s="12"/>
    </row>
    <row r="7781" spans="1:1" x14ac:dyDescent="0.35">
      <c r="A7781" s="12"/>
    </row>
    <row r="7782" spans="1:1" x14ac:dyDescent="0.35">
      <c r="A7782" s="12"/>
    </row>
    <row r="7783" spans="1:1" x14ac:dyDescent="0.35">
      <c r="A7783" s="12"/>
    </row>
    <row r="7784" spans="1:1" x14ac:dyDescent="0.35">
      <c r="A7784" s="12"/>
    </row>
    <row r="7785" spans="1:1" x14ac:dyDescent="0.35">
      <c r="A7785" s="12"/>
    </row>
    <row r="7786" spans="1:1" x14ac:dyDescent="0.35">
      <c r="A7786" s="12"/>
    </row>
    <row r="7787" spans="1:1" x14ac:dyDescent="0.35">
      <c r="A7787" s="12"/>
    </row>
    <row r="7788" spans="1:1" x14ac:dyDescent="0.35">
      <c r="A7788" s="12"/>
    </row>
    <row r="7789" spans="1:1" x14ac:dyDescent="0.35">
      <c r="A7789" s="12"/>
    </row>
    <row r="7790" spans="1:1" x14ac:dyDescent="0.35">
      <c r="A7790" s="12"/>
    </row>
    <row r="7791" spans="1:1" x14ac:dyDescent="0.35">
      <c r="A7791" s="12"/>
    </row>
    <row r="7792" spans="1:1" x14ac:dyDescent="0.35">
      <c r="A7792" s="12"/>
    </row>
    <row r="7793" spans="1:1" x14ac:dyDescent="0.35">
      <c r="A7793" s="12"/>
    </row>
    <row r="7794" spans="1:1" x14ac:dyDescent="0.35">
      <c r="A7794" s="12"/>
    </row>
    <row r="7795" spans="1:1" x14ac:dyDescent="0.35">
      <c r="A7795" s="12"/>
    </row>
    <row r="7796" spans="1:1" x14ac:dyDescent="0.35">
      <c r="A7796" s="12"/>
    </row>
    <row r="7797" spans="1:1" x14ac:dyDescent="0.35">
      <c r="A7797" s="12"/>
    </row>
    <row r="7798" spans="1:1" x14ac:dyDescent="0.35">
      <c r="A7798" s="12"/>
    </row>
    <row r="7799" spans="1:1" x14ac:dyDescent="0.35">
      <c r="A7799" s="12"/>
    </row>
    <row r="7800" spans="1:1" x14ac:dyDescent="0.35">
      <c r="A7800" s="12"/>
    </row>
    <row r="7801" spans="1:1" x14ac:dyDescent="0.35">
      <c r="A7801" s="12"/>
    </row>
    <row r="7802" spans="1:1" x14ac:dyDescent="0.35">
      <c r="A7802" s="12"/>
    </row>
    <row r="7803" spans="1:1" x14ac:dyDescent="0.35">
      <c r="A7803" s="12"/>
    </row>
    <row r="7804" spans="1:1" x14ac:dyDescent="0.35">
      <c r="A7804" s="12"/>
    </row>
    <row r="7805" spans="1:1" x14ac:dyDescent="0.35">
      <c r="A7805" s="12"/>
    </row>
    <row r="7806" spans="1:1" x14ac:dyDescent="0.35">
      <c r="A7806" s="12"/>
    </row>
    <row r="7807" spans="1:1" x14ac:dyDescent="0.35">
      <c r="A7807" s="12"/>
    </row>
    <row r="7808" spans="1:1" x14ac:dyDescent="0.35">
      <c r="A7808" s="12"/>
    </row>
    <row r="7809" spans="1:1" x14ac:dyDescent="0.35">
      <c r="A7809" s="12"/>
    </row>
    <row r="7810" spans="1:1" x14ac:dyDescent="0.35">
      <c r="A7810" s="12"/>
    </row>
    <row r="7811" spans="1:1" x14ac:dyDescent="0.35">
      <c r="A7811" s="12"/>
    </row>
    <row r="7812" spans="1:1" x14ac:dyDescent="0.35">
      <c r="A7812" s="12"/>
    </row>
    <row r="7813" spans="1:1" x14ac:dyDescent="0.35">
      <c r="A7813" s="12"/>
    </row>
    <row r="7814" spans="1:1" x14ac:dyDescent="0.35">
      <c r="A7814" s="12"/>
    </row>
    <row r="7815" spans="1:1" x14ac:dyDescent="0.35">
      <c r="A7815" s="12"/>
    </row>
    <row r="7816" spans="1:1" x14ac:dyDescent="0.35">
      <c r="A7816" s="12"/>
    </row>
    <row r="7817" spans="1:1" x14ac:dyDescent="0.35">
      <c r="A7817" s="12"/>
    </row>
    <row r="7818" spans="1:1" x14ac:dyDescent="0.35">
      <c r="A7818" s="12"/>
    </row>
    <row r="7819" spans="1:1" x14ac:dyDescent="0.35">
      <c r="A7819" s="12"/>
    </row>
    <row r="7820" spans="1:1" x14ac:dyDescent="0.35">
      <c r="A7820" s="12"/>
    </row>
    <row r="7821" spans="1:1" x14ac:dyDescent="0.35">
      <c r="A7821" s="12"/>
    </row>
    <row r="7822" spans="1:1" x14ac:dyDescent="0.35">
      <c r="A7822" s="12"/>
    </row>
    <row r="7823" spans="1:1" x14ac:dyDescent="0.35">
      <c r="A7823" s="12"/>
    </row>
    <row r="7824" spans="1:1" x14ac:dyDescent="0.35">
      <c r="A7824" s="12"/>
    </row>
    <row r="7825" spans="1:1" x14ac:dyDescent="0.35">
      <c r="A7825" s="12"/>
    </row>
    <row r="7826" spans="1:1" x14ac:dyDescent="0.35">
      <c r="A7826" s="12"/>
    </row>
    <row r="7827" spans="1:1" x14ac:dyDescent="0.35">
      <c r="A7827" s="12"/>
    </row>
    <row r="7828" spans="1:1" x14ac:dyDescent="0.35">
      <c r="A7828" s="12"/>
    </row>
    <row r="7829" spans="1:1" x14ac:dyDescent="0.35">
      <c r="A7829" s="12"/>
    </row>
    <row r="7830" spans="1:1" x14ac:dyDescent="0.35">
      <c r="A7830" s="12"/>
    </row>
    <row r="7831" spans="1:1" x14ac:dyDescent="0.35">
      <c r="A7831" s="12"/>
    </row>
    <row r="7832" spans="1:1" x14ac:dyDescent="0.35">
      <c r="A7832" s="12"/>
    </row>
    <row r="7833" spans="1:1" x14ac:dyDescent="0.35">
      <c r="A7833" s="12"/>
    </row>
    <row r="7834" spans="1:1" x14ac:dyDescent="0.35">
      <c r="A7834" s="12"/>
    </row>
    <row r="7835" spans="1:1" x14ac:dyDescent="0.35">
      <c r="A7835" s="12"/>
    </row>
    <row r="7836" spans="1:1" x14ac:dyDescent="0.35">
      <c r="A7836" s="12"/>
    </row>
    <row r="7837" spans="1:1" x14ac:dyDescent="0.35">
      <c r="A7837" s="12"/>
    </row>
    <row r="7838" spans="1:1" x14ac:dyDescent="0.35">
      <c r="A7838" s="12"/>
    </row>
    <row r="7839" spans="1:1" x14ac:dyDescent="0.35">
      <c r="A7839" s="12"/>
    </row>
    <row r="7840" spans="1:1" x14ac:dyDescent="0.35">
      <c r="A7840" s="12"/>
    </row>
    <row r="7841" spans="1:1" x14ac:dyDescent="0.35">
      <c r="A7841" s="12"/>
    </row>
    <row r="7842" spans="1:1" x14ac:dyDescent="0.35">
      <c r="A7842" s="12"/>
    </row>
    <row r="7843" spans="1:1" x14ac:dyDescent="0.35">
      <c r="A7843" s="12"/>
    </row>
    <row r="7844" spans="1:1" x14ac:dyDescent="0.35">
      <c r="A7844" s="12"/>
    </row>
    <row r="7845" spans="1:1" x14ac:dyDescent="0.35">
      <c r="A7845" s="12"/>
    </row>
    <row r="7846" spans="1:1" x14ac:dyDescent="0.35">
      <c r="A7846" s="12"/>
    </row>
    <row r="7847" spans="1:1" x14ac:dyDescent="0.35">
      <c r="A7847" s="12"/>
    </row>
    <row r="7848" spans="1:1" x14ac:dyDescent="0.35">
      <c r="A7848" s="12"/>
    </row>
    <row r="7849" spans="1:1" x14ac:dyDescent="0.35">
      <c r="A7849" s="12"/>
    </row>
    <row r="7850" spans="1:1" x14ac:dyDescent="0.35">
      <c r="A7850" s="12"/>
    </row>
    <row r="7851" spans="1:1" x14ac:dyDescent="0.35">
      <c r="A7851" s="12"/>
    </row>
    <row r="7852" spans="1:1" x14ac:dyDescent="0.35">
      <c r="A7852" s="12"/>
    </row>
    <row r="7853" spans="1:1" x14ac:dyDescent="0.35">
      <c r="A7853" s="12"/>
    </row>
    <row r="7854" spans="1:1" x14ac:dyDescent="0.35">
      <c r="A7854" s="12"/>
    </row>
    <row r="7855" spans="1:1" x14ac:dyDescent="0.35">
      <c r="A7855" s="12"/>
    </row>
    <row r="7856" spans="1:1" x14ac:dyDescent="0.35">
      <c r="A7856" s="12"/>
    </row>
    <row r="7857" spans="1:1" x14ac:dyDescent="0.35">
      <c r="A7857" s="12"/>
    </row>
    <row r="7858" spans="1:1" x14ac:dyDescent="0.35">
      <c r="A7858" s="12"/>
    </row>
    <row r="7859" spans="1:1" x14ac:dyDescent="0.35">
      <c r="A7859" s="12"/>
    </row>
    <row r="7860" spans="1:1" x14ac:dyDescent="0.35">
      <c r="A7860" s="12"/>
    </row>
    <row r="7861" spans="1:1" x14ac:dyDescent="0.35">
      <c r="A7861" s="12"/>
    </row>
    <row r="7862" spans="1:1" x14ac:dyDescent="0.35">
      <c r="A7862" s="12"/>
    </row>
    <row r="7863" spans="1:1" x14ac:dyDescent="0.35">
      <c r="A7863" s="12"/>
    </row>
    <row r="7864" spans="1:1" x14ac:dyDescent="0.35">
      <c r="A7864" s="12"/>
    </row>
    <row r="7865" spans="1:1" x14ac:dyDescent="0.35">
      <c r="A7865" s="12"/>
    </row>
    <row r="7866" spans="1:1" x14ac:dyDescent="0.35">
      <c r="A7866" s="12"/>
    </row>
    <row r="7867" spans="1:1" x14ac:dyDescent="0.35">
      <c r="A7867" s="12"/>
    </row>
    <row r="7868" spans="1:1" x14ac:dyDescent="0.35">
      <c r="A7868" s="12"/>
    </row>
    <row r="7869" spans="1:1" x14ac:dyDescent="0.35">
      <c r="A7869" s="12"/>
    </row>
    <row r="7870" spans="1:1" x14ac:dyDescent="0.35">
      <c r="A7870" s="12"/>
    </row>
    <row r="7871" spans="1:1" x14ac:dyDescent="0.35">
      <c r="A7871" s="12"/>
    </row>
    <row r="7872" spans="1:1" x14ac:dyDescent="0.35">
      <c r="A7872" s="12"/>
    </row>
    <row r="7873" spans="1:1" x14ac:dyDescent="0.35">
      <c r="A7873" s="12"/>
    </row>
    <row r="7874" spans="1:1" x14ac:dyDescent="0.35">
      <c r="A7874" s="12"/>
    </row>
    <row r="7875" spans="1:1" x14ac:dyDescent="0.35">
      <c r="A7875" s="12"/>
    </row>
    <row r="7876" spans="1:1" x14ac:dyDescent="0.35">
      <c r="A7876" s="12"/>
    </row>
    <row r="7877" spans="1:1" x14ac:dyDescent="0.35">
      <c r="A7877" s="12"/>
    </row>
    <row r="7878" spans="1:1" x14ac:dyDescent="0.35">
      <c r="A7878" s="12"/>
    </row>
    <row r="7879" spans="1:1" x14ac:dyDescent="0.35">
      <c r="A7879" s="12"/>
    </row>
    <row r="7880" spans="1:1" x14ac:dyDescent="0.35">
      <c r="A7880" s="12"/>
    </row>
    <row r="7881" spans="1:1" x14ac:dyDescent="0.35">
      <c r="A7881" s="12"/>
    </row>
    <row r="7882" spans="1:1" x14ac:dyDescent="0.35">
      <c r="A7882" s="12"/>
    </row>
    <row r="7883" spans="1:1" x14ac:dyDescent="0.35">
      <c r="A7883" s="12"/>
    </row>
    <row r="7884" spans="1:1" x14ac:dyDescent="0.35">
      <c r="A7884" s="12"/>
    </row>
    <row r="7885" spans="1:1" x14ac:dyDescent="0.35">
      <c r="A7885" s="12"/>
    </row>
    <row r="7886" spans="1:1" x14ac:dyDescent="0.35">
      <c r="A7886" s="12"/>
    </row>
    <row r="7887" spans="1:1" x14ac:dyDescent="0.35">
      <c r="A7887" s="12"/>
    </row>
    <row r="7888" spans="1:1" x14ac:dyDescent="0.35">
      <c r="A7888" s="12"/>
    </row>
    <row r="7889" spans="1:1" x14ac:dyDescent="0.35">
      <c r="A7889" s="12"/>
    </row>
    <row r="7890" spans="1:1" x14ac:dyDescent="0.35">
      <c r="A7890" s="12"/>
    </row>
    <row r="7891" spans="1:1" x14ac:dyDescent="0.35">
      <c r="A7891" s="12"/>
    </row>
    <row r="7892" spans="1:1" x14ac:dyDescent="0.35">
      <c r="A7892" s="12"/>
    </row>
    <row r="7893" spans="1:1" x14ac:dyDescent="0.35">
      <c r="A7893" s="12"/>
    </row>
    <row r="7894" spans="1:1" x14ac:dyDescent="0.35">
      <c r="A7894" s="12"/>
    </row>
    <row r="7895" spans="1:1" x14ac:dyDescent="0.35">
      <c r="A7895" s="12"/>
    </row>
    <row r="7896" spans="1:1" x14ac:dyDescent="0.35">
      <c r="A7896" s="12"/>
    </row>
    <row r="7897" spans="1:1" x14ac:dyDescent="0.35">
      <c r="A7897" s="12"/>
    </row>
    <row r="7898" spans="1:1" x14ac:dyDescent="0.35">
      <c r="A7898" s="12"/>
    </row>
    <row r="7899" spans="1:1" x14ac:dyDescent="0.35">
      <c r="A7899" s="12"/>
    </row>
    <row r="7900" spans="1:1" x14ac:dyDescent="0.35">
      <c r="A7900" s="12"/>
    </row>
    <row r="7901" spans="1:1" x14ac:dyDescent="0.35">
      <c r="A7901" s="12"/>
    </row>
    <row r="7902" spans="1:1" x14ac:dyDescent="0.35">
      <c r="A7902" s="12"/>
    </row>
    <row r="7903" spans="1:1" x14ac:dyDescent="0.35">
      <c r="A7903" s="12"/>
    </row>
    <row r="7904" spans="1:1" x14ac:dyDescent="0.35">
      <c r="A7904" s="12"/>
    </row>
    <row r="7905" spans="1:1" x14ac:dyDescent="0.35">
      <c r="A7905" s="12"/>
    </row>
    <row r="7906" spans="1:1" x14ac:dyDescent="0.35">
      <c r="A7906" s="12"/>
    </row>
    <row r="7907" spans="1:1" x14ac:dyDescent="0.35">
      <c r="A7907" s="12"/>
    </row>
    <row r="7908" spans="1:1" x14ac:dyDescent="0.35">
      <c r="A7908" s="12"/>
    </row>
    <row r="7909" spans="1:1" x14ac:dyDescent="0.35">
      <c r="A7909" s="12"/>
    </row>
    <row r="7910" spans="1:1" x14ac:dyDescent="0.35">
      <c r="A7910" s="12"/>
    </row>
    <row r="7911" spans="1:1" x14ac:dyDescent="0.35">
      <c r="A7911" s="12"/>
    </row>
    <row r="7912" spans="1:1" x14ac:dyDescent="0.35">
      <c r="A7912" s="12"/>
    </row>
    <row r="7913" spans="1:1" x14ac:dyDescent="0.35">
      <c r="A7913" s="12"/>
    </row>
    <row r="7914" spans="1:1" x14ac:dyDescent="0.35">
      <c r="A7914" s="12"/>
    </row>
    <row r="7915" spans="1:1" x14ac:dyDescent="0.35">
      <c r="A7915" s="12"/>
    </row>
    <row r="7916" spans="1:1" x14ac:dyDescent="0.35">
      <c r="A7916" s="12"/>
    </row>
    <row r="7917" spans="1:1" x14ac:dyDescent="0.35">
      <c r="A7917" s="12"/>
    </row>
    <row r="7918" spans="1:1" x14ac:dyDescent="0.35">
      <c r="A7918" s="12"/>
    </row>
    <row r="7919" spans="1:1" x14ac:dyDescent="0.35">
      <c r="A7919" s="12"/>
    </row>
    <row r="7920" spans="1:1" x14ac:dyDescent="0.35">
      <c r="A7920" s="12"/>
    </row>
    <row r="7921" spans="1:1" x14ac:dyDescent="0.35">
      <c r="A7921" s="12"/>
    </row>
    <row r="7922" spans="1:1" x14ac:dyDescent="0.35">
      <c r="A7922" s="12"/>
    </row>
    <row r="7923" spans="1:1" x14ac:dyDescent="0.35">
      <c r="A7923" s="12"/>
    </row>
    <row r="7924" spans="1:1" x14ac:dyDescent="0.35">
      <c r="A7924" s="12"/>
    </row>
    <row r="7925" spans="1:1" x14ac:dyDescent="0.35">
      <c r="A7925" s="12"/>
    </row>
    <row r="7926" spans="1:1" x14ac:dyDescent="0.35">
      <c r="A7926" s="12"/>
    </row>
    <row r="7927" spans="1:1" x14ac:dyDescent="0.35">
      <c r="A7927" s="12"/>
    </row>
    <row r="7928" spans="1:1" x14ac:dyDescent="0.35">
      <c r="A7928" s="12"/>
    </row>
    <row r="7929" spans="1:1" x14ac:dyDescent="0.35">
      <c r="A7929" s="12"/>
    </row>
    <row r="7930" spans="1:1" x14ac:dyDescent="0.35">
      <c r="A7930" s="12"/>
    </row>
    <row r="7931" spans="1:1" x14ac:dyDescent="0.35">
      <c r="A7931" s="12"/>
    </row>
    <row r="7932" spans="1:1" x14ac:dyDescent="0.35">
      <c r="A7932" s="12"/>
    </row>
    <row r="7933" spans="1:1" x14ac:dyDescent="0.35">
      <c r="A7933" s="12"/>
    </row>
    <row r="7934" spans="1:1" x14ac:dyDescent="0.35">
      <c r="A7934" s="12"/>
    </row>
    <row r="7935" spans="1:1" x14ac:dyDescent="0.35">
      <c r="A7935" s="12"/>
    </row>
    <row r="7936" spans="1:1" x14ac:dyDescent="0.35">
      <c r="A7936" s="12"/>
    </row>
    <row r="7937" spans="1:1" x14ac:dyDescent="0.35">
      <c r="A7937" s="12"/>
    </row>
    <row r="7938" spans="1:1" x14ac:dyDescent="0.35">
      <c r="A7938" s="12"/>
    </row>
    <row r="7939" spans="1:1" x14ac:dyDescent="0.35">
      <c r="A7939" s="12"/>
    </row>
    <row r="7940" spans="1:1" x14ac:dyDescent="0.35">
      <c r="A7940" s="12"/>
    </row>
    <row r="7941" spans="1:1" x14ac:dyDescent="0.35">
      <c r="A7941" s="12"/>
    </row>
    <row r="7942" spans="1:1" x14ac:dyDescent="0.35">
      <c r="A7942" s="12"/>
    </row>
    <row r="7943" spans="1:1" x14ac:dyDescent="0.35">
      <c r="A7943" s="12"/>
    </row>
    <row r="7944" spans="1:1" x14ac:dyDescent="0.35">
      <c r="A7944" s="12"/>
    </row>
    <row r="7945" spans="1:1" x14ac:dyDescent="0.35">
      <c r="A7945" s="12"/>
    </row>
    <row r="7946" spans="1:1" x14ac:dyDescent="0.35">
      <c r="A7946" s="12"/>
    </row>
    <row r="7947" spans="1:1" x14ac:dyDescent="0.35">
      <c r="A7947" s="12"/>
    </row>
    <row r="7948" spans="1:1" x14ac:dyDescent="0.35">
      <c r="A7948" s="12"/>
    </row>
    <row r="7949" spans="1:1" x14ac:dyDescent="0.35">
      <c r="A7949" s="12"/>
    </row>
    <row r="7950" spans="1:1" x14ac:dyDescent="0.35">
      <c r="A7950" s="12"/>
    </row>
    <row r="7951" spans="1:1" x14ac:dyDescent="0.35">
      <c r="A7951" s="12"/>
    </row>
    <row r="7952" spans="1:1" x14ac:dyDescent="0.35">
      <c r="A7952" s="12"/>
    </row>
    <row r="7953" spans="1:1" x14ac:dyDescent="0.35">
      <c r="A7953" s="12"/>
    </row>
    <row r="7954" spans="1:1" x14ac:dyDescent="0.35">
      <c r="A7954" s="12"/>
    </row>
    <row r="7955" spans="1:1" x14ac:dyDescent="0.35">
      <c r="A7955" s="12"/>
    </row>
    <row r="7956" spans="1:1" x14ac:dyDescent="0.35">
      <c r="A7956" s="12"/>
    </row>
    <row r="7957" spans="1:1" x14ac:dyDescent="0.35">
      <c r="A7957" s="12"/>
    </row>
    <row r="7958" spans="1:1" x14ac:dyDescent="0.35">
      <c r="A7958" s="12"/>
    </row>
    <row r="7959" spans="1:1" x14ac:dyDescent="0.35">
      <c r="A7959" s="12"/>
    </row>
    <row r="7960" spans="1:1" x14ac:dyDescent="0.35">
      <c r="A7960" s="12"/>
    </row>
    <row r="7961" spans="1:1" x14ac:dyDescent="0.35">
      <c r="A7961" s="12"/>
    </row>
    <row r="7962" spans="1:1" x14ac:dyDescent="0.35">
      <c r="A7962" s="12"/>
    </row>
    <row r="7963" spans="1:1" x14ac:dyDescent="0.35">
      <c r="A7963" s="12"/>
    </row>
    <row r="7964" spans="1:1" x14ac:dyDescent="0.35">
      <c r="A7964" s="12"/>
    </row>
    <row r="7965" spans="1:1" x14ac:dyDescent="0.35">
      <c r="A7965" s="12"/>
    </row>
    <row r="7966" spans="1:1" x14ac:dyDescent="0.35">
      <c r="A7966" s="12"/>
    </row>
    <row r="7967" spans="1:1" x14ac:dyDescent="0.35">
      <c r="A7967" s="12"/>
    </row>
    <row r="7968" spans="1:1" x14ac:dyDescent="0.35">
      <c r="A7968" s="12"/>
    </row>
    <row r="7969" spans="1:1" x14ac:dyDescent="0.35">
      <c r="A7969" s="12"/>
    </row>
    <row r="7970" spans="1:1" x14ac:dyDescent="0.35">
      <c r="A7970" s="12"/>
    </row>
    <row r="7971" spans="1:1" x14ac:dyDescent="0.35">
      <c r="A7971" s="12"/>
    </row>
    <row r="7972" spans="1:1" x14ac:dyDescent="0.35">
      <c r="A7972" s="12"/>
    </row>
    <row r="7973" spans="1:1" x14ac:dyDescent="0.35">
      <c r="A7973" s="12"/>
    </row>
    <row r="7974" spans="1:1" x14ac:dyDescent="0.35">
      <c r="A7974" s="12"/>
    </row>
    <row r="7975" spans="1:1" x14ac:dyDescent="0.35">
      <c r="A7975" s="12"/>
    </row>
    <row r="7976" spans="1:1" x14ac:dyDescent="0.35">
      <c r="A7976" s="12"/>
    </row>
    <row r="7977" spans="1:1" x14ac:dyDescent="0.35">
      <c r="A7977" s="12"/>
    </row>
    <row r="7978" spans="1:1" x14ac:dyDescent="0.35">
      <c r="A7978" s="12"/>
    </row>
    <row r="7979" spans="1:1" x14ac:dyDescent="0.35">
      <c r="A7979" s="12"/>
    </row>
    <row r="7980" spans="1:1" x14ac:dyDescent="0.35">
      <c r="A7980" s="12"/>
    </row>
    <row r="7981" spans="1:1" x14ac:dyDescent="0.35">
      <c r="A7981" s="12"/>
    </row>
    <row r="7982" spans="1:1" x14ac:dyDescent="0.35">
      <c r="A7982" s="12"/>
    </row>
    <row r="7983" spans="1:1" x14ac:dyDescent="0.35">
      <c r="A7983" s="12"/>
    </row>
    <row r="7984" spans="1:1" x14ac:dyDescent="0.35">
      <c r="A7984" s="12"/>
    </row>
    <row r="7985" spans="1:1" x14ac:dyDescent="0.35">
      <c r="A7985" s="12"/>
    </row>
    <row r="7986" spans="1:1" x14ac:dyDescent="0.35">
      <c r="A7986" s="12"/>
    </row>
    <row r="7987" spans="1:1" x14ac:dyDescent="0.35">
      <c r="A7987" s="12"/>
    </row>
    <row r="7988" spans="1:1" x14ac:dyDescent="0.35">
      <c r="A7988" s="12"/>
    </row>
    <row r="7989" spans="1:1" x14ac:dyDescent="0.35">
      <c r="A7989" s="12"/>
    </row>
    <row r="7990" spans="1:1" x14ac:dyDescent="0.35">
      <c r="A7990" s="12"/>
    </row>
    <row r="7991" spans="1:1" x14ac:dyDescent="0.35">
      <c r="A7991" s="12"/>
    </row>
    <row r="7992" spans="1:1" x14ac:dyDescent="0.35">
      <c r="A7992" s="12"/>
    </row>
    <row r="7993" spans="1:1" x14ac:dyDescent="0.35">
      <c r="A7993" s="12"/>
    </row>
    <row r="7994" spans="1:1" x14ac:dyDescent="0.35">
      <c r="A7994" s="12"/>
    </row>
    <row r="7995" spans="1:1" x14ac:dyDescent="0.35">
      <c r="A7995" s="12"/>
    </row>
    <row r="7996" spans="1:1" x14ac:dyDescent="0.35">
      <c r="A7996" s="12"/>
    </row>
    <row r="7997" spans="1:1" x14ac:dyDescent="0.35">
      <c r="A7997" s="12"/>
    </row>
    <row r="7998" spans="1:1" x14ac:dyDescent="0.35">
      <c r="A7998" s="12"/>
    </row>
    <row r="7999" spans="1:1" x14ac:dyDescent="0.35">
      <c r="A7999" s="12"/>
    </row>
    <row r="8000" spans="1:1" x14ac:dyDescent="0.35">
      <c r="A8000" s="12"/>
    </row>
    <row r="8001" spans="1:1" x14ac:dyDescent="0.35">
      <c r="A8001" s="12"/>
    </row>
    <row r="8002" spans="1:1" x14ac:dyDescent="0.35">
      <c r="A8002" s="12"/>
    </row>
    <row r="8003" spans="1:1" x14ac:dyDescent="0.35">
      <c r="A8003" s="12"/>
    </row>
    <row r="8004" spans="1:1" x14ac:dyDescent="0.35">
      <c r="A8004" s="12"/>
    </row>
    <row r="8005" spans="1:1" x14ac:dyDescent="0.35">
      <c r="A8005" s="12"/>
    </row>
    <row r="8006" spans="1:1" x14ac:dyDescent="0.35">
      <c r="A8006" s="12"/>
    </row>
    <row r="8007" spans="1:1" x14ac:dyDescent="0.35">
      <c r="A8007" s="12"/>
    </row>
    <row r="8008" spans="1:1" x14ac:dyDescent="0.35">
      <c r="A8008" s="12"/>
    </row>
    <row r="8009" spans="1:1" x14ac:dyDescent="0.35">
      <c r="A8009" s="12"/>
    </row>
    <row r="8010" spans="1:1" x14ac:dyDescent="0.35">
      <c r="A8010" s="12"/>
    </row>
    <row r="8011" spans="1:1" x14ac:dyDescent="0.35">
      <c r="A8011" s="12"/>
    </row>
    <row r="8012" spans="1:1" x14ac:dyDescent="0.35">
      <c r="A8012" s="12"/>
    </row>
    <row r="8013" spans="1:1" x14ac:dyDescent="0.35">
      <c r="A8013" s="12"/>
    </row>
    <row r="8014" spans="1:1" x14ac:dyDescent="0.35">
      <c r="A8014" s="12"/>
    </row>
    <row r="8015" spans="1:1" x14ac:dyDescent="0.35">
      <c r="A8015" s="12"/>
    </row>
    <row r="8016" spans="1:1" x14ac:dyDescent="0.35">
      <c r="A8016" s="12"/>
    </row>
    <row r="8017" spans="1:1" x14ac:dyDescent="0.35">
      <c r="A8017" s="12"/>
    </row>
    <row r="8018" spans="1:1" x14ac:dyDescent="0.35">
      <c r="A8018" s="12"/>
    </row>
    <row r="8019" spans="1:1" x14ac:dyDescent="0.35">
      <c r="A8019" s="12"/>
    </row>
    <row r="8020" spans="1:1" x14ac:dyDescent="0.35">
      <c r="A8020" s="12"/>
    </row>
    <row r="8021" spans="1:1" x14ac:dyDescent="0.35">
      <c r="A8021" s="12"/>
    </row>
    <row r="8022" spans="1:1" x14ac:dyDescent="0.35">
      <c r="A8022" s="12"/>
    </row>
    <row r="8023" spans="1:1" x14ac:dyDescent="0.35">
      <c r="A8023" s="12"/>
    </row>
    <row r="8024" spans="1:1" x14ac:dyDescent="0.35">
      <c r="A8024" s="12"/>
    </row>
    <row r="8025" spans="1:1" x14ac:dyDescent="0.35">
      <c r="A8025" s="12"/>
    </row>
    <row r="8026" spans="1:1" x14ac:dyDescent="0.35">
      <c r="A8026" s="12"/>
    </row>
    <row r="8027" spans="1:1" x14ac:dyDescent="0.35">
      <c r="A8027" s="12"/>
    </row>
    <row r="8028" spans="1:1" x14ac:dyDescent="0.35">
      <c r="A8028" s="12"/>
    </row>
    <row r="8029" spans="1:1" x14ac:dyDescent="0.35">
      <c r="A8029" s="12"/>
    </row>
    <row r="8030" spans="1:1" x14ac:dyDescent="0.35">
      <c r="A8030" s="12"/>
    </row>
    <row r="8031" spans="1:1" x14ac:dyDescent="0.35">
      <c r="A8031" s="12"/>
    </row>
    <row r="8032" spans="1:1" x14ac:dyDescent="0.35">
      <c r="A8032" s="12"/>
    </row>
    <row r="8033" spans="1:1" x14ac:dyDescent="0.35">
      <c r="A8033" s="12"/>
    </row>
    <row r="8034" spans="1:1" x14ac:dyDescent="0.35">
      <c r="A8034" s="12"/>
    </row>
    <row r="8035" spans="1:1" x14ac:dyDescent="0.35">
      <c r="A8035" s="12"/>
    </row>
    <row r="8036" spans="1:1" x14ac:dyDescent="0.35">
      <c r="A8036" s="12"/>
    </row>
    <row r="8037" spans="1:1" x14ac:dyDescent="0.35">
      <c r="A8037" s="12"/>
    </row>
    <row r="8038" spans="1:1" x14ac:dyDescent="0.35">
      <c r="A8038" s="12"/>
    </row>
    <row r="8039" spans="1:1" x14ac:dyDescent="0.35">
      <c r="A8039" s="12"/>
    </row>
    <row r="8040" spans="1:1" x14ac:dyDescent="0.35">
      <c r="A8040" s="12"/>
    </row>
    <row r="8041" spans="1:1" x14ac:dyDescent="0.35">
      <c r="A8041" s="12"/>
    </row>
    <row r="8042" spans="1:1" x14ac:dyDescent="0.35">
      <c r="A8042" s="12"/>
    </row>
    <row r="8043" spans="1:1" x14ac:dyDescent="0.35">
      <c r="A8043" s="12"/>
    </row>
    <row r="8044" spans="1:1" x14ac:dyDescent="0.35">
      <c r="A8044" s="12"/>
    </row>
    <row r="8045" spans="1:1" x14ac:dyDescent="0.35">
      <c r="A8045" s="12"/>
    </row>
    <row r="8046" spans="1:1" x14ac:dyDescent="0.35">
      <c r="A8046" s="12"/>
    </row>
    <row r="8047" spans="1:1" x14ac:dyDescent="0.35">
      <c r="A8047" s="12"/>
    </row>
    <row r="8048" spans="1:1" x14ac:dyDescent="0.35">
      <c r="A8048" s="12"/>
    </row>
    <row r="8049" spans="1:1" x14ac:dyDescent="0.35">
      <c r="A8049" s="12"/>
    </row>
    <row r="8050" spans="1:1" x14ac:dyDescent="0.35">
      <c r="A8050" s="12"/>
    </row>
    <row r="8051" spans="1:1" x14ac:dyDescent="0.35">
      <c r="A8051" s="12"/>
    </row>
    <row r="8052" spans="1:1" x14ac:dyDescent="0.35">
      <c r="A8052" s="12"/>
    </row>
    <row r="8053" spans="1:1" x14ac:dyDescent="0.35">
      <c r="A8053" s="12"/>
    </row>
    <row r="8054" spans="1:1" x14ac:dyDescent="0.35">
      <c r="A8054" s="12"/>
    </row>
    <row r="8055" spans="1:1" x14ac:dyDescent="0.35">
      <c r="A8055" s="12"/>
    </row>
    <row r="8056" spans="1:1" x14ac:dyDescent="0.35">
      <c r="A8056" s="12"/>
    </row>
    <row r="8057" spans="1:1" x14ac:dyDescent="0.35">
      <c r="A8057" s="12"/>
    </row>
    <row r="8058" spans="1:1" x14ac:dyDescent="0.35">
      <c r="A8058" s="12"/>
    </row>
    <row r="8059" spans="1:1" x14ac:dyDescent="0.35">
      <c r="A8059" s="12"/>
    </row>
    <row r="8060" spans="1:1" x14ac:dyDescent="0.35">
      <c r="A8060" s="12"/>
    </row>
    <row r="8061" spans="1:1" x14ac:dyDescent="0.35">
      <c r="A8061" s="12"/>
    </row>
    <row r="8062" spans="1:1" x14ac:dyDescent="0.35">
      <c r="A8062" s="12"/>
    </row>
    <row r="8063" spans="1:1" x14ac:dyDescent="0.35">
      <c r="A8063" s="12"/>
    </row>
    <row r="8064" spans="1:1" x14ac:dyDescent="0.35">
      <c r="A8064" s="12"/>
    </row>
    <row r="8065" spans="1:1" x14ac:dyDescent="0.35">
      <c r="A8065" s="12"/>
    </row>
    <row r="8066" spans="1:1" x14ac:dyDescent="0.35">
      <c r="A8066" s="12"/>
    </row>
    <row r="8067" spans="1:1" x14ac:dyDescent="0.35">
      <c r="A8067" s="12"/>
    </row>
    <row r="8068" spans="1:1" x14ac:dyDescent="0.35">
      <c r="A8068" s="12"/>
    </row>
    <row r="8069" spans="1:1" x14ac:dyDescent="0.35">
      <c r="A8069" s="12"/>
    </row>
    <row r="8070" spans="1:1" x14ac:dyDescent="0.35">
      <c r="A8070" s="12"/>
    </row>
    <row r="8071" spans="1:1" x14ac:dyDescent="0.35">
      <c r="A8071" s="12"/>
    </row>
    <row r="8072" spans="1:1" x14ac:dyDescent="0.35">
      <c r="A8072" s="12"/>
    </row>
    <row r="8073" spans="1:1" x14ac:dyDescent="0.35">
      <c r="A8073" s="12"/>
    </row>
    <row r="8074" spans="1:1" x14ac:dyDescent="0.35">
      <c r="A8074" s="12"/>
    </row>
    <row r="8075" spans="1:1" x14ac:dyDescent="0.35">
      <c r="A8075" s="12"/>
    </row>
    <row r="8076" spans="1:1" x14ac:dyDescent="0.35">
      <c r="A8076" s="12"/>
    </row>
    <row r="8077" spans="1:1" x14ac:dyDescent="0.35">
      <c r="A8077" s="12"/>
    </row>
    <row r="8078" spans="1:1" x14ac:dyDescent="0.35">
      <c r="A8078" s="12"/>
    </row>
    <row r="8079" spans="1:1" x14ac:dyDescent="0.35">
      <c r="A8079" s="12"/>
    </row>
    <row r="8080" spans="1:1" x14ac:dyDescent="0.35">
      <c r="A8080" s="12"/>
    </row>
    <row r="8081" spans="1:1" x14ac:dyDescent="0.35">
      <c r="A8081" s="12"/>
    </row>
    <row r="8082" spans="1:1" x14ac:dyDescent="0.35">
      <c r="A8082" s="12"/>
    </row>
    <row r="8083" spans="1:1" x14ac:dyDescent="0.35">
      <c r="A8083" s="12"/>
    </row>
    <row r="8084" spans="1:1" x14ac:dyDescent="0.35">
      <c r="A8084" s="12"/>
    </row>
    <row r="8085" spans="1:1" x14ac:dyDescent="0.35">
      <c r="A8085" s="12"/>
    </row>
    <row r="8086" spans="1:1" x14ac:dyDescent="0.35">
      <c r="A8086" s="12"/>
    </row>
    <row r="8087" spans="1:1" x14ac:dyDescent="0.35">
      <c r="A8087" s="12"/>
    </row>
    <row r="8088" spans="1:1" x14ac:dyDescent="0.35">
      <c r="A8088" s="12"/>
    </row>
    <row r="8089" spans="1:1" x14ac:dyDescent="0.35">
      <c r="A8089" s="12"/>
    </row>
    <row r="8090" spans="1:1" x14ac:dyDescent="0.35">
      <c r="A8090" s="12"/>
    </row>
    <row r="8091" spans="1:1" x14ac:dyDescent="0.35">
      <c r="A8091" s="12"/>
    </row>
    <row r="8092" spans="1:1" x14ac:dyDescent="0.35">
      <c r="A8092" s="12"/>
    </row>
    <row r="8093" spans="1:1" x14ac:dyDescent="0.35">
      <c r="A8093" s="12"/>
    </row>
    <row r="8094" spans="1:1" x14ac:dyDescent="0.35">
      <c r="A8094" s="12"/>
    </row>
    <row r="8095" spans="1:1" x14ac:dyDescent="0.35">
      <c r="A8095" s="12"/>
    </row>
    <row r="8096" spans="1:1" x14ac:dyDescent="0.35">
      <c r="A8096" s="12"/>
    </row>
    <row r="8097" spans="1:1" x14ac:dyDescent="0.35">
      <c r="A8097" s="12"/>
    </row>
    <row r="8098" spans="1:1" x14ac:dyDescent="0.35">
      <c r="A8098" s="12"/>
    </row>
    <row r="8099" spans="1:1" x14ac:dyDescent="0.35">
      <c r="A8099" s="12"/>
    </row>
    <row r="8100" spans="1:1" x14ac:dyDescent="0.35">
      <c r="A8100" s="12"/>
    </row>
    <row r="8101" spans="1:1" x14ac:dyDescent="0.35">
      <c r="A8101" s="12"/>
    </row>
    <row r="8102" spans="1:1" x14ac:dyDescent="0.35">
      <c r="A8102" s="12"/>
    </row>
    <row r="8103" spans="1:1" x14ac:dyDescent="0.35">
      <c r="A8103" s="12"/>
    </row>
    <row r="8104" spans="1:1" x14ac:dyDescent="0.35">
      <c r="A8104" s="12"/>
    </row>
    <row r="8105" spans="1:1" x14ac:dyDescent="0.35">
      <c r="A8105" s="12"/>
    </row>
    <row r="8106" spans="1:1" x14ac:dyDescent="0.35">
      <c r="A8106" s="12"/>
    </row>
    <row r="8107" spans="1:1" x14ac:dyDescent="0.35">
      <c r="A8107" s="12"/>
    </row>
    <row r="8108" spans="1:1" x14ac:dyDescent="0.35">
      <c r="A8108" s="12"/>
    </row>
    <row r="8109" spans="1:1" x14ac:dyDescent="0.35">
      <c r="A8109" s="12"/>
    </row>
    <row r="8110" spans="1:1" x14ac:dyDescent="0.35">
      <c r="A8110" s="12"/>
    </row>
    <row r="8111" spans="1:1" x14ac:dyDescent="0.35">
      <c r="A8111" s="12"/>
    </row>
    <row r="8112" spans="1:1" x14ac:dyDescent="0.35">
      <c r="A8112" s="12"/>
    </row>
    <row r="8113" spans="1:1" x14ac:dyDescent="0.35">
      <c r="A8113" s="12"/>
    </row>
    <row r="8114" spans="1:1" x14ac:dyDescent="0.35">
      <c r="A8114" s="12"/>
    </row>
    <row r="8115" spans="1:1" x14ac:dyDescent="0.35">
      <c r="A8115" s="12"/>
    </row>
    <row r="8116" spans="1:1" x14ac:dyDescent="0.35">
      <c r="A8116" s="12"/>
    </row>
    <row r="8117" spans="1:1" x14ac:dyDescent="0.35">
      <c r="A8117" s="12"/>
    </row>
    <row r="8118" spans="1:1" x14ac:dyDescent="0.35">
      <c r="A8118" s="12"/>
    </row>
    <row r="8119" spans="1:1" x14ac:dyDescent="0.35">
      <c r="A8119" s="12"/>
    </row>
    <row r="8120" spans="1:1" x14ac:dyDescent="0.35">
      <c r="A8120" s="12"/>
    </row>
    <row r="8121" spans="1:1" x14ac:dyDescent="0.35">
      <c r="A8121" s="12"/>
    </row>
    <row r="8122" spans="1:1" x14ac:dyDescent="0.35">
      <c r="A8122" s="12"/>
    </row>
    <row r="8123" spans="1:1" x14ac:dyDescent="0.35">
      <c r="A8123" s="12"/>
    </row>
    <row r="8124" spans="1:1" x14ac:dyDescent="0.35">
      <c r="A8124" s="12"/>
    </row>
    <row r="8125" spans="1:1" x14ac:dyDescent="0.35">
      <c r="A8125" s="12"/>
    </row>
    <row r="8126" spans="1:1" x14ac:dyDescent="0.35">
      <c r="A8126" s="12"/>
    </row>
    <row r="8127" spans="1:1" x14ac:dyDescent="0.35">
      <c r="A8127" s="12"/>
    </row>
    <row r="8128" spans="1:1" x14ac:dyDescent="0.35">
      <c r="A8128" s="12"/>
    </row>
    <row r="8129" spans="1:1" x14ac:dyDescent="0.35">
      <c r="A8129" s="12"/>
    </row>
    <row r="8130" spans="1:1" x14ac:dyDescent="0.35">
      <c r="A8130" s="12"/>
    </row>
    <row r="8131" spans="1:1" x14ac:dyDescent="0.35">
      <c r="A8131" s="12"/>
    </row>
    <row r="8132" spans="1:1" x14ac:dyDescent="0.35">
      <c r="A8132" s="12"/>
    </row>
    <row r="8133" spans="1:1" x14ac:dyDescent="0.35">
      <c r="A8133" s="12"/>
    </row>
    <row r="8134" spans="1:1" x14ac:dyDescent="0.35">
      <c r="A8134" s="12"/>
    </row>
    <row r="8135" spans="1:1" x14ac:dyDescent="0.35">
      <c r="A8135" s="12"/>
    </row>
    <row r="8136" spans="1:1" x14ac:dyDescent="0.35">
      <c r="A8136" s="12"/>
    </row>
    <row r="8137" spans="1:1" x14ac:dyDescent="0.35">
      <c r="A8137" s="12"/>
    </row>
    <row r="8138" spans="1:1" x14ac:dyDescent="0.35">
      <c r="A8138" s="12"/>
    </row>
    <row r="8139" spans="1:1" x14ac:dyDescent="0.35">
      <c r="A8139" s="12"/>
    </row>
    <row r="8140" spans="1:1" x14ac:dyDescent="0.35">
      <c r="A8140" s="12"/>
    </row>
    <row r="8141" spans="1:1" x14ac:dyDescent="0.35">
      <c r="A8141" s="12"/>
    </row>
    <row r="8142" spans="1:1" x14ac:dyDescent="0.35">
      <c r="A8142" s="12"/>
    </row>
    <row r="8143" spans="1:1" x14ac:dyDescent="0.35">
      <c r="A8143" s="12"/>
    </row>
    <row r="8144" spans="1:1" x14ac:dyDescent="0.35">
      <c r="A8144" s="12"/>
    </row>
    <row r="8145" spans="1:1" x14ac:dyDescent="0.35">
      <c r="A8145" s="12"/>
    </row>
    <row r="8146" spans="1:1" x14ac:dyDescent="0.35">
      <c r="A8146" s="12"/>
    </row>
    <row r="8147" spans="1:1" x14ac:dyDescent="0.35">
      <c r="A8147" s="12"/>
    </row>
    <row r="8148" spans="1:1" x14ac:dyDescent="0.35">
      <c r="A8148" s="12"/>
    </row>
    <row r="8149" spans="1:1" x14ac:dyDescent="0.35">
      <c r="A8149" s="12"/>
    </row>
    <row r="8150" spans="1:1" x14ac:dyDescent="0.35">
      <c r="A8150" s="12"/>
    </row>
    <row r="8151" spans="1:1" x14ac:dyDescent="0.35">
      <c r="A8151" s="12"/>
    </row>
    <row r="8152" spans="1:1" x14ac:dyDescent="0.35">
      <c r="A8152" s="12"/>
    </row>
    <row r="8153" spans="1:1" x14ac:dyDescent="0.35">
      <c r="A8153" s="12"/>
    </row>
    <row r="8154" spans="1:1" x14ac:dyDescent="0.35">
      <c r="A8154" s="12"/>
    </row>
    <row r="8155" spans="1:1" x14ac:dyDescent="0.35">
      <c r="A8155" s="12"/>
    </row>
    <row r="8156" spans="1:1" x14ac:dyDescent="0.35">
      <c r="A8156" s="12"/>
    </row>
    <row r="8157" spans="1:1" x14ac:dyDescent="0.35">
      <c r="A8157" s="12"/>
    </row>
    <row r="8158" spans="1:1" x14ac:dyDescent="0.35">
      <c r="A8158" s="12"/>
    </row>
    <row r="8159" spans="1:1" x14ac:dyDescent="0.35">
      <c r="A8159" s="12"/>
    </row>
    <row r="8160" spans="1:1" x14ac:dyDescent="0.35">
      <c r="A8160" s="12"/>
    </row>
    <row r="8161" spans="1:1" x14ac:dyDescent="0.35">
      <c r="A8161" s="12"/>
    </row>
    <row r="8162" spans="1:1" x14ac:dyDescent="0.35">
      <c r="A8162" s="12"/>
    </row>
    <row r="8163" spans="1:1" x14ac:dyDescent="0.35">
      <c r="A8163" s="12"/>
    </row>
    <row r="8164" spans="1:1" x14ac:dyDescent="0.35">
      <c r="A8164" s="12"/>
    </row>
    <row r="8165" spans="1:1" x14ac:dyDescent="0.35">
      <c r="A8165" s="12"/>
    </row>
    <row r="8166" spans="1:1" x14ac:dyDescent="0.35">
      <c r="A8166" s="12"/>
    </row>
    <row r="8167" spans="1:1" x14ac:dyDescent="0.35">
      <c r="A8167" s="12"/>
    </row>
    <row r="8168" spans="1:1" x14ac:dyDescent="0.35">
      <c r="A8168" s="12"/>
    </row>
    <row r="8169" spans="1:1" x14ac:dyDescent="0.35">
      <c r="A8169" s="12"/>
    </row>
    <row r="8170" spans="1:1" x14ac:dyDescent="0.35">
      <c r="A8170" s="12"/>
    </row>
    <row r="8171" spans="1:1" x14ac:dyDescent="0.35">
      <c r="A8171" s="12"/>
    </row>
    <row r="8172" spans="1:1" x14ac:dyDescent="0.35">
      <c r="A8172" s="12"/>
    </row>
    <row r="8173" spans="1:1" x14ac:dyDescent="0.35">
      <c r="A8173" s="12"/>
    </row>
    <row r="8174" spans="1:1" x14ac:dyDescent="0.35">
      <c r="A8174" s="12"/>
    </row>
    <row r="8175" spans="1:1" x14ac:dyDescent="0.35">
      <c r="A8175" s="12"/>
    </row>
    <row r="8176" spans="1:1" x14ac:dyDescent="0.35">
      <c r="A8176" s="12"/>
    </row>
    <row r="8177" spans="1:1" x14ac:dyDescent="0.35">
      <c r="A8177" s="12"/>
    </row>
    <row r="8178" spans="1:1" x14ac:dyDescent="0.35">
      <c r="A8178" s="12"/>
    </row>
    <row r="8179" spans="1:1" x14ac:dyDescent="0.35">
      <c r="A8179" s="12"/>
    </row>
    <row r="8180" spans="1:1" x14ac:dyDescent="0.35">
      <c r="A8180" s="12"/>
    </row>
    <row r="8181" spans="1:1" x14ac:dyDescent="0.35">
      <c r="A8181" s="12"/>
    </row>
    <row r="8182" spans="1:1" x14ac:dyDescent="0.35">
      <c r="A8182" s="12"/>
    </row>
    <row r="8183" spans="1:1" x14ac:dyDescent="0.35">
      <c r="A8183" s="12"/>
    </row>
    <row r="8184" spans="1:1" x14ac:dyDescent="0.35">
      <c r="A8184" s="12"/>
    </row>
    <row r="8185" spans="1:1" x14ac:dyDescent="0.35">
      <c r="A8185" s="12"/>
    </row>
    <row r="8186" spans="1:1" x14ac:dyDescent="0.35">
      <c r="A8186" s="12"/>
    </row>
    <row r="8187" spans="1:1" x14ac:dyDescent="0.35">
      <c r="A8187" s="12"/>
    </row>
    <row r="8188" spans="1:1" x14ac:dyDescent="0.35">
      <c r="A8188" s="12"/>
    </row>
    <row r="8189" spans="1:1" x14ac:dyDescent="0.35">
      <c r="A8189" s="12"/>
    </row>
    <row r="8190" spans="1:1" x14ac:dyDescent="0.35">
      <c r="A8190" s="12"/>
    </row>
    <row r="8191" spans="1:1" x14ac:dyDescent="0.35">
      <c r="A8191" s="12"/>
    </row>
    <row r="8192" spans="1:1" x14ac:dyDescent="0.35">
      <c r="A8192" s="12"/>
    </row>
    <row r="8193" spans="1:1" x14ac:dyDescent="0.35">
      <c r="A8193" s="12"/>
    </row>
    <row r="8194" spans="1:1" x14ac:dyDescent="0.35">
      <c r="A8194" s="12"/>
    </row>
    <row r="8195" spans="1:1" x14ac:dyDescent="0.35">
      <c r="A8195" s="12"/>
    </row>
    <row r="8196" spans="1:1" x14ac:dyDescent="0.35">
      <c r="A8196" s="12"/>
    </row>
    <row r="8197" spans="1:1" x14ac:dyDescent="0.35">
      <c r="A8197" s="12"/>
    </row>
    <row r="8198" spans="1:1" x14ac:dyDescent="0.35">
      <c r="A8198" s="12"/>
    </row>
    <row r="8199" spans="1:1" x14ac:dyDescent="0.35">
      <c r="A8199" s="12"/>
    </row>
    <row r="8200" spans="1:1" x14ac:dyDescent="0.35">
      <c r="A8200" s="12"/>
    </row>
    <row r="8201" spans="1:1" x14ac:dyDescent="0.35">
      <c r="A8201" s="12"/>
    </row>
    <row r="8202" spans="1:1" x14ac:dyDescent="0.35">
      <c r="A8202" s="12"/>
    </row>
    <row r="8203" spans="1:1" x14ac:dyDescent="0.35">
      <c r="A8203" s="12"/>
    </row>
    <row r="8204" spans="1:1" x14ac:dyDescent="0.35">
      <c r="A8204" s="12"/>
    </row>
    <row r="8205" spans="1:1" x14ac:dyDescent="0.35">
      <c r="A8205" s="12"/>
    </row>
    <row r="8206" spans="1:1" x14ac:dyDescent="0.35">
      <c r="A8206" s="12"/>
    </row>
    <row r="8207" spans="1:1" x14ac:dyDescent="0.35">
      <c r="A8207" s="12"/>
    </row>
    <row r="8208" spans="1:1" x14ac:dyDescent="0.35">
      <c r="A8208" s="12"/>
    </row>
    <row r="8209" spans="1:1" x14ac:dyDescent="0.35">
      <c r="A8209" s="12"/>
    </row>
    <row r="8210" spans="1:1" x14ac:dyDescent="0.35">
      <c r="A8210" s="12"/>
    </row>
    <row r="8211" spans="1:1" x14ac:dyDescent="0.35">
      <c r="A8211" s="12"/>
    </row>
    <row r="8212" spans="1:1" x14ac:dyDescent="0.35">
      <c r="A8212" s="12"/>
    </row>
    <row r="8213" spans="1:1" x14ac:dyDescent="0.35">
      <c r="A8213" s="12"/>
    </row>
    <row r="8214" spans="1:1" x14ac:dyDescent="0.35">
      <c r="A8214" s="12"/>
    </row>
    <row r="8215" spans="1:1" x14ac:dyDescent="0.35">
      <c r="A8215" s="12"/>
    </row>
    <row r="8216" spans="1:1" x14ac:dyDescent="0.35">
      <c r="A8216" s="12"/>
    </row>
    <row r="8217" spans="1:1" x14ac:dyDescent="0.35">
      <c r="A8217" s="12"/>
    </row>
    <row r="8218" spans="1:1" x14ac:dyDescent="0.35">
      <c r="A8218" s="12"/>
    </row>
    <row r="8219" spans="1:1" x14ac:dyDescent="0.35">
      <c r="A8219" s="12"/>
    </row>
    <row r="8220" spans="1:1" x14ac:dyDescent="0.35">
      <c r="A8220" s="12"/>
    </row>
    <row r="8221" spans="1:1" x14ac:dyDescent="0.35">
      <c r="A8221" s="12"/>
    </row>
    <row r="8222" spans="1:1" x14ac:dyDescent="0.35">
      <c r="A8222" s="12"/>
    </row>
    <row r="8223" spans="1:1" x14ac:dyDescent="0.35">
      <c r="A8223" s="12"/>
    </row>
    <row r="8224" spans="1:1" x14ac:dyDescent="0.35">
      <c r="A8224" s="12"/>
    </row>
    <row r="8225" spans="1:1" x14ac:dyDescent="0.35">
      <c r="A8225" s="12"/>
    </row>
    <row r="8226" spans="1:1" x14ac:dyDescent="0.35">
      <c r="A8226" s="12"/>
    </row>
    <row r="8227" spans="1:1" x14ac:dyDescent="0.35">
      <c r="A8227" s="12"/>
    </row>
    <row r="8228" spans="1:1" x14ac:dyDescent="0.35">
      <c r="A8228" s="12"/>
    </row>
    <row r="8229" spans="1:1" x14ac:dyDescent="0.35">
      <c r="A8229" s="12"/>
    </row>
    <row r="8230" spans="1:1" x14ac:dyDescent="0.35">
      <c r="A8230" s="12"/>
    </row>
    <row r="8231" spans="1:1" x14ac:dyDescent="0.35">
      <c r="A8231" s="12"/>
    </row>
    <row r="8232" spans="1:1" x14ac:dyDescent="0.35">
      <c r="A8232" s="12"/>
    </row>
    <row r="8233" spans="1:1" x14ac:dyDescent="0.35">
      <c r="A8233" s="12"/>
    </row>
    <row r="8234" spans="1:1" x14ac:dyDescent="0.35">
      <c r="A8234" s="12"/>
    </row>
    <row r="8235" spans="1:1" x14ac:dyDescent="0.35">
      <c r="A8235" s="12"/>
    </row>
    <row r="8236" spans="1:1" x14ac:dyDescent="0.35">
      <c r="A8236" s="12"/>
    </row>
    <row r="8237" spans="1:1" x14ac:dyDescent="0.35">
      <c r="A8237" s="12"/>
    </row>
    <row r="8238" spans="1:1" x14ac:dyDescent="0.35">
      <c r="A8238" s="12"/>
    </row>
    <row r="8239" spans="1:1" x14ac:dyDescent="0.35">
      <c r="A8239" s="12"/>
    </row>
    <row r="8240" spans="1:1" x14ac:dyDescent="0.35">
      <c r="A8240" s="12"/>
    </row>
    <row r="8241" spans="1:1" x14ac:dyDescent="0.35">
      <c r="A8241" s="12"/>
    </row>
    <row r="8242" spans="1:1" x14ac:dyDescent="0.35">
      <c r="A8242" s="12"/>
    </row>
    <row r="8243" spans="1:1" x14ac:dyDescent="0.35">
      <c r="A8243" s="12"/>
    </row>
    <row r="8244" spans="1:1" x14ac:dyDescent="0.35">
      <c r="A8244" s="12"/>
    </row>
    <row r="8245" spans="1:1" x14ac:dyDescent="0.35">
      <c r="A8245" s="12"/>
    </row>
    <row r="8246" spans="1:1" x14ac:dyDescent="0.35">
      <c r="A8246" s="12"/>
    </row>
    <row r="8247" spans="1:1" x14ac:dyDescent="0.35">
      <c r="A8247" s="12"/>
    </row>
    <row r="8248" spans="1:1" x14ac:dyDescent="0.35">
      <c r="A8248" s="12"/>
    </row>
    <row r="8249" spans="1:1" x14ac:dyDescent="0.35">
      <c r="A8249" s="12"/>
    </row>
    <row r="8250" spans="1:1" x14ac:dyDescent="0.35">
      <c r="A8250" s="12"/>
    </row>
    <row r="8251" spans="1:1" x14ac:dyDescent="0.35">
      <c r="A8251" s="12"/>
    </row>
    <row r="8252" spans="1:1" x14ac:dyDescent="0.35">
      <c r="A8252" s="12"/>
    </row>
    <row r="8253" spans="1:1" x14ac:dyDescent="0.35">
      <c r="A8253" s="12"/>
    </row>
    <row r="8254" spans="1:1" x14ac:dyDescent="0.35">
      <c r="A8254" s="12"/>
    </row>
    <row r="8255" spans="1:1" x14ac:dyDescent="0.35">
      <c r="A8255" s="12"/>
    </row>
    <row r="8256" spans="1:1" x14ac:dyDescent="0.35">
      <c r="A8256" s="12"/>
    </row>
    <row r="8257" spans="1:1" x14ac:dyDescent="0.35">
      <c r="A8257" s="12"/>
    </row>
    <row r="8258" spans="1:1" x14ac:dyDescent="0.35">
      <c r="A8258" s="12"/>
    </row>
    <row r="8259" spans="1:1" x14ac:dyDescent="0.35">
      <c r="A8259" s="12"/>
    </row>
    <row r="8260" spans="1:1" x14ac:dyDescent="0.35">
      <c r="A8260" s="12"/>
    </row>
    <row r="8261" spans="1:1" x14ac:dyDescent="0.35">
      <c r="A8261" s="12"/>
    </row>
    <row r="8262" spans="1:1" x14ac:dyDescent="0.35">
      <c r="A8262" s="12"/>
    </row>
    <row r="8263" spans="1:1" x14ac:dyDescent="0.35">
      <c r="A8263" s="12"/>
    </row>
    <row r="8264" spans="1:1" x14ac:dyDescent="0.35">
      <c r="A8264" s="12"/>
    </row>
    <row r="8265" spans="1:1" x14ac:dyDescent="0.35">
      <c r="A8265" s="12"/>
    </row>
    <row r="8266" spans="1:1" x14ac:dyDescent="0.35">
      <c r="A8266" s="12"/>
    </row>
    <row r="8267" spans="1:1" x14ac:dyDescent="0.35">
      <c r="A8267" s="12"/>
    </row>
    <row r="8268" spans="1:1" x14ac:dyDescent="0.35">
      <c r="A8268" s="12"/>
    </row>
    <row r="8269" spans="1:1" x14ac:dyDescent="0.35">
      <c r="A8269" s="12"/>
    </row>
    <row r="8270" spans="1:1" x14ac:dyDescent="0.35">
      <c r="A8270" s="12"/>
    </row>
    <row r="8271" spans="1:1" x14ac:dyDescent="0.35">
      <c r="A8271" s="12"/>
    </row>
    <row r="8272" spans="1:1" x14ac:dyDescent="0.35">
      <c r="A8272" s="12"/>
    </row>
    <row r="8273" spans="1:1" x14ac:dyDescent="0.35">
      <c r="A8273" s="12"/>
    </row>
    <row r="8274" spans="1:1" x14ac:dyDescent="0.35">
      <c r="A8274" s="12"/>
    </row>
    <row r="8275" spans="1:1" x14ac:dyDescent="0.35">
      <c r="A8275" s="12"/>
    </row>
    <row r="8276" spans="1:1" x14ac:dyDescent="0.35">
      <c r="A8276" s="12"/>
    </row>
    <row r="8277" spans="1:1" x14ac:dyDescent="0.35">
      <c r="A8277" s="12"/>
    </row>
    <row r="8278" spans="1:1" x14ac:dyDescent="0.35">
      <c r="A8278" s="12"/>
    </row>
    <row r="8279" spans="1:1" x14ac:dyDescent="0.35">
      <c r="A8279" s="12"/>
    </row>
    <row r="8280" spans="1:1" x14ac:dyDescent="0.35">
      <c r="A8280" s="12"/>
    </row>
    <row r="8281" spans="1:1" x14ac:dyDescent="0.35">
      <c r="A8281" s="12"/>
    </row>
    <row r="8282" spans="1:1" x14ac:dyDescent="0.35">
      <c r="A8282" s="12"/>
    </row>
    <row r="8283" spans="1:1" x14ac:dyDescent="0.35">
      <c r="A8283" s="12"/>
    </row>
    <row r="8284" spans="1:1" x14ac:dyDescent="0.35">
      <c r="A8284" s="12"/>
    </row>
    <row r="8285" spans="1:1" x14ac:dyDescent="0.35">
      <c r="A8285" s="12"/>
    </row>
    <row r="8286" spans="1:1" x14ac:dyDescent="0.35">
      <c r="A8286" s="12"/>
    </row>
    <row r="8287" spans="1:1" x14ac:dyDescent="0.35">
      <c r="A8287" s="12"/>
    </row>
    <row r="8288" spans="1:1" x14ac:dyDescent="0.35">
      <c r="A8288" s="12"/>
    </row>
    <row r="8289" spans="1:1" x14ac:dyDescent="0.35">
      <c r="A8289" s="12"/>
    </row>
    <row r="8290" spans="1:1" x14ac:dyDescent="0.35">
      <c r="A8290" s="12"/>
    </row>
    <row r="8291" spans="1:1" x14ac:dyDescent="0.35">
      <c r="A8291" s="12"/>
    </row>
    <row r="8292" spans="1:1" x14ac:dyDescent="0.35">
      <c r="A8292" s="12"/>
    </row>
    <row r="8293" spans="1:1" x14ac:dyDescent="0.35">
      <c r="A8293" s="12"/>
    </row>
    <row r="8294" spans="1:1" x14ac:dyDescent="0.35">
      <c r="A8294" s="12"/>
    </row>
    <row r="8295" spans="1:1" x14ac:dyDescent="0.35">
      <c r="A8295" s="12"/>
    </row>
    <row r="8296" spans="1:1" x14ac:dyDescent="0.35">
      <c r="A8296" s="12"/>
    </row>
    <row r="8297" spans="1:1" x14ac:dyDescent="0.35">
      <c r="A8297" s="12"/>
    </row>
    <row r="8298" spans="1:1" x14ac:dyDescent="0.35">
      <c r="A8298" s="12"/>
    </row>
    <row r="8299" spans="1:1" x14ac:dyDescent="0.35">
      <c r="A8299" s="12"/>
    </row>
    <row r="8300" spans="1:1" x14ac:dyDescent="0.35">
      <c r="A8300" s="12"/>
    </row>
    <row r="8301" spans="1:1" x14ac:dyDescent="0.35">
      <c r="A8301" s="12"/>
    </row>
    <row r="8302" spans="1:1" x14ac:dyDescent="0.35">
      <c r="A8302" s="12"/>
    </row>
    <row r="8303" spans="1:1" x14ac:dyDescent="0.35">
      <c r="A8303" s="12"/>
    </row>
    <row r="8304" spans="1:1" x14ac:dyDescent="0.35">
      <c r="A8304" s="12"/>
    </row>
    <row r="8305" spans="1:1" x14ac:dyDescent="0.35">
      <c r="A8305" s="12"/>
    </row>
    <row r="8306" spans="1:1" x14ac:dyDescent="0.35">
      <c r="A8306" s="12"/>
    </row>
    <row r="8307" spans="1:1" x14ac:dyDescent="0.35">
      <c r="A8307" s="12"/>
    </row>
    <row r="8308" spans="1:1" x14ac:dyDescent="0.35">
      <c r="A8308" s="12"/>
    </row>
    <row r="8309" spans="1:1" x14ac:dyDescent="0.35">
      <c r="A8309" s="12"/>
    </row>
    <row r="8310" spans="1:1" x14ac:dyDescent="0.35">
      <c r="A8310" s="12"/>
    </row>
    <row r="8311" spans="1:1" x14ac:dyDescent="0.35">
      <c r="A8311" s="12"/>
    </row>
    <row r="8312" spans="1:1" x14ac:dyDescent="0.35">
      <c r="A8312" s="12"/>
    </row>
    <row r="8313" spans="1:1" x14ac:dyDescent="0.35">
      <c r="A8313" s="12"/>
    </row>
    <row r="8314" spans="1:1" x14ac:dyDescent="0.35">
      <c r="A8314" s="12"/>
    </row>
    <row r="8315" spans="1:1" x14ac:dyDescent="0.35">
      <c r="A8315" s="12"/>
    </row>
    <row r="8316" spans="1:1" x14ac:dyDescent="0.35">
      <c r="A8316" s="12"/>
    </row>
    <row r="8317" spans="1:1" x14ac:dyDescent="0.35">
      <c r="A8317" s="12"/>
    </row>
    <row r="8318" spans="1:1" x14ac:dyDescent="0.35">
      <c r="A8318" s="12"/>
    </row>
    <row r="8319" spans="1:1" x14ac:dyDescent="0.35">
      <c r="A8319" s="12"/>
    </row>
    <row r="8320" spans="1:1" x14ac:dyDescent="0.35">
      <c r="A8320" s="12"/>
    </row>
    <row r="8321" spans="1:1" x14ac:dyDescent="0.35">
      <c r="A8321" s="12"/>
    </row>
    <row r="8322" spans="1:1" x14ac:dyDescent="0.35">
      <c r="A8322" s="12"/>
    </row>
    <row r="8323" spans="1:1" x14ac:dyDescent="0.35">
      <c r="A8323" s="12"/>
    </row>
    <row r="8324" spans="1:1" x14ac:dyDescent="0.35">
      <c r="A8324" s="12"/>
    </row>
    <row r="8325" spans="1:1" x14ac:dyDescent="0.35">
      <c r="A8325" s="12"/>
    </row>
    <row r="8326" spans="1:1" x14ac:dyDescent="0.35">
      <c r="A8326" s="12"/>
    </row>
    <row r="8327" spans="1:1" x14ac:dyDescent="0.35">
      <c r="A8327" s="12"/>
    </row>
    <row r="8328" spans="1:1" x14ac:dyDescent="0.35">
      <c r="A8328" s="12"/>
    </row>
    <row r="8329" spans="1:1" x14ac:dyDescent="0.35">
      <c r="A8329" s="12"/>
    </row>
    <row r="8330" spans="1:1" x14ac:dyDescent="0.35">
      <c r="A8330" s="12"/>
    </row>
    <row r="8331" spans="1:1" x14ac:dyDescent="0.35">
      <c r="A8331" s="12"/>
    </row>
    <row r="8332" spans="1:1" x14ac:dyDescent="0.35">
      <c r="A8332" s="12"/>
    </row>
    <row r="8333" spans="1:1" x14ac:dyDescent="0.35">
      <c r="A8333" s="12"/>
    </row>
    <row r="8334" spans="1:1" x14ac:dyDescent="0.35">
      <c r="A8334" s="12"/>
    </row>
    <row r="8335" spans="1:1" x14ac:dyDescent="0.35">
      <c r="A8335" s="12"/>
    </row>
    <row r="8336" spans="1:1" x14ac:dyDescent="0.35">
      <c r="A8336" s="12"/>
    </row>
    <row r="8337" spans="1:1" x14ac:dyDescent="0.35">
      <c r="A8337" s="12"/>
    </row>
    <row r="8338" spans="1:1" x14ac:dyDescent="0.35">
      <c r="A8338" s="12"/>
    </row>
    <row r="8339" spans="1:1" x14ac:dyDescent="0.35">
      <c r="A8339" s="12"/>
    </row>
    <row r="8340" spans="1:1" x14ac:dyDescent="0.35">
      <c r="A8340" s="12"/>
    </row>
    <row r="8341" spans="1:1" x14ac:dyDescent="0.35">
      <c r="A8341" s="12"/>
    </row>
    <row r="8342" spans="1:1" x14ac:dyDescent="0.35">
      <c r="A8342" s="12"/>
    </row>
    <row r="8343" spans="1:1" x14ac:dyDescent="0.35">
      <c r="A8343" s="12"/>
    </row>
    <row r="8344" spans="1:1" x14ac:dyDescent="0.35">
      <c r="A8344" s="12"/>
    </row>
    <row r="8345" spans="1:1" x14ac:dyDescent="0.35">
      <c r="A8345" s="12"/>
    </row>
    <row r="8346" spans="1:1" x14ac:dyDescent="0.35">
      <c r="A8346" s="12"/>
    </row>
    <row r="8347" spans="1:1" x14ac:dyDescent="0.35">
      <c r="A8347" s="12"/>
    </row>
    <row r="8348" spans="1:1" x14ac:dyDescent="0.35">
      <c r="A8348" s="12"/>
    </row>
    <row r="8349" spans="1:1" x14ac:dyDescent="0.35">
      <c r="A8349" s="12"/>
    </row>
    <row r="8350" spans="1:1" x14ac:dyDescent="0.35">
      <c r="A8350" s="12"/>
    </row>
    <row r="8351" spans="1:1" x14ac:dyDescent="0.35">
      <c r="A8351" s="12"/>
    </row>
    <row r="8352" spans="1:1" x14ac:dyDescent="0.35">
      <c r="A8352" s="12"/>
    </row>
    <row r="8353" spans="1:1" x14ac:dyDescent="0.35">
      <c r="A8353" s="12"/>
    </row>
    <row r="8354" spans="1:1" x14ac:dyDescent="0.35">
      <c r="A8354" s="12"/>
    </row>
    <row r="8355" spans="1:1" x14ac:dyDescent="0.35">
      <c r="A8355" s="12"/>
    </row>
    <row r="8356" spans="1:1" x14ac:dyDescent="0.35">
      <c r="A8356" s="12"/>
    </row>
    <row r="8357" spans="1:1" x14ac:dyDescent="0.35">
      <c r="A8357" s="12"/>
    </row>
    <row r="8358" spans="1:1" x14ac:dyDescent="0.35">
      <c r="A8358" s="12"/>
    </row>
    <row r="8359" spans="1:1" x14ac:dyDescent="0.35">
      <c r="A8359" s="12"/>
    </row>
    <row r="8360" spans="1:1" x14ac:dyDescent="0.35">
      <c r="A8360" s="12"/>
    </row>
    <row r="8361" spans="1:1" x14ac:dyDescent="0.35">
      <c r="A8361" s="12"/>
    </row>
    <row r="8362" spans="1:1" x14ac:dyDescent="0.35">
      <c r="A8362" s="12"/>
    </row>
    <row r="8363" spans="1:1" x14ac:dyDescent="0.35">
      <c r="A8363" s="12"/>
    </row>
    <row r="8364" spans="1:1" x14ac:dyDescent="0.35">
      <c r="A8364" s="12"/>
    </row>
    <row r="8365" spans="1:1" x14ac:dyDescent="0.35">
      <c r="A8365" s="12"/>
    </row>
    <row r="8366" spans="1:1" x14ac:dyDescent="0.35">
      <c r="A8366" s="12"/>
    </row>
    <row r="8367" spans="1:1" x14ac:dyDescent="0.35">
      <c r="A8367" s="12"/>
    </row>
    <row r="8368" spans="1:1" x14ac:dyDescent="0.35">
      <c r="A8368" s="12"/>
    </row>
    <row r="8369" spans="1:1" x14ac:dyDescent="0.35">
      <c r="A8369" s="12"/>
    </row>
    <row r="8370" spans="1:1" x14ac:dyDescent="0.35">
      <c r="A8370" s="12"/>
    </row>
    <row r="8371" spans="1:1" x14ac:dyDescent="0.35">
      <c r="A8371" s="12"/>
    </row>
    <row r="8372" spans="1:1" x14ac:dyDescent="0.35">
      <c r="A8372" s="12"/>
    </row>
    <row r="8373" spans="1:1" x14ac:dyDescent="0.35">
      <c r="A8373" s="12"/>
    </row>
    <row r="8374" spans="1:1" x14ac:dyDescent="0.35">
      <c r="A8374" s="12"/>
    </row>
    <row r="8375" spans="1:1" x14ac:dyDescent="0.35">
      <c r="A8375" s="12"/>
    </row>
    <row r="8376" spans="1:1" x14ac:dyDescent="0.35">
      <c r="A8376" s="12"/>
    </row>
    <row r="8377" spans="1:1" x14ac:dyDescent="0.35">
      <c r="A8377" s="12"/>
    </row>
    <row r="8378" spans="1:1" x14ac:dyDescent="0.35">
      <c r="A8378" s="12"/>
    </row>
    <row r="8379" spans="1:1" x14ac:dyDescent="0.35">
      <c r="A8379" s="12"/>
    </row>
    <row r="8380" spans="1:1" x14ac:dyDescent="0.35">
      <c r="A8380" s="12"/>
    </row>
    <row r="8381" spans="1:1" x14ac:dyDescent="0.35">
      <c r="A8381" s="12"/>
    </row>
    <row r="8382" spans="1:1" x14ac:dyDescent="0.35">
      <c r="A8382" s="12"/>
    </row>
    <row r="8383" spans="1:1" x14ac:dyDescent="0.35">
      <c r="A8383" s="12"/>
    </row>
    <row r="8384" spans="1:1" x14ac:dyDescent="0.35">
      <c r="A8384" s="12"/>
    </row>
    <row r="8385" spans="1:1" x14ac:dyDescent="0.35">
      <c r="A8385" s="12"/>
    </row>
    <row r="8386" spans="1:1" x14ac:dyDescent="0.35">
      <c r="A8386" s="12"/>
    </row>
    <row r="8387" spans="1:1" x14ac:dyDescent="0.35">
      <c r="A8387" s="12"/>
    </row>
    <row r="8388" spans="1:1" x14ac:dyDescent="0.35">
      <c r="A8388" s="12"/>
    </row>
    <row r="8389" spans="1:1" x14ac:dyDescent="0.35">
      <c r="A8389" s="12"/>
    </row>
    <row r="8390" spans="1:1" x14ac:dyDescent="0.35">
      <c r="A8390" s="12"/>
    </row>
    <row r="8391" spans="1:1" x14ac:dyDescent="0.35">
      <c r="A8391" s="12"/>
    </row>
    <row r="8392" spans="1:1" x14ac:dyDescent="0.35">
      <c r="A8392" s="12"/>
    </row>
    <row r="8393" spans="1:1" x14ac:dyDescent="0.35">
      <c r="A8393" s="12"/>
    </row>
    <row r="8394" spans="1:1" x14ac:dyDescent="0.35">
      <c r="A8394" s="12"/>
    </row>
    <row r="8395" spans="1:1" x14ac:dyDescent="0.35">
      <c r="A8395" s="12"/>
    </row>
    <row r="8396" spans="1:1" x14ac:dyDescent="0.35">
      <c r="A8396" s="12"/>
    </row>
    <row r="8397" spans="1:1" x14ac:dyDescent="0.35">
      <c r="A8397" s="12"/>
    </row>
    <row r="8398" spans="1:1" x14ac:dyDescent="0.35">
      <c r="A8398" s="12"/>
    </row>
    <row r="8399" spans="1:1" x14ac:dyDescent="0.35">
      <c r="A8399" s="12"/>
    </row>
    <row r="8400" spans="1:1" x14ac:dyDescent="0.35">
      <c r="A8400" s="12"/>
    </row>
    <row r="8401" spans="1:1" x14ac:dyDescent="0.35">
      <c r="A8401" s="12"/>
    </row>
    <row r="8402" spans="1:1" x14ac:dyDescent="0.35">
      <c r="A8402" s="12"/>
    </row>
    <row r="8403" spans="1:1" x14ac:dyDescent="0.35">
      <c r="A8403" s="12"/>
    </row>
    <row r="8404" spans="1:1" x14ac:dyDescent="0.35">
      <c r="A8404" s="12"/>
    </row>
    <row r="8405" spans="1:1" x14ac:dyDescent="0.35">
      <c r="A8405" s="12"/>
    </row>
    <row r="8406" spans="1:1" x14ac:dyDescent="0.35">
      <c r="A8406" s="12"/>
    </row>
    <row r="8407" spans="1:1" x14ac:dyDescent="0.35">
      <c r="A8407" s="12"/>
    </row>
    <row r="8408" spans="1:1" x14ac:dyDescent="0.35">
      <c r="A8408" s="12"/>
    </row>
    <row r="8409" spans="1:1" x14ac:dyDescent="0.35">
      <c r="A8409" s="12"/>
    </row>
    <row r="8410" spans="1:1" x14ac:dyDescent="0.35">
      <c r="A8410" s="12"/>
    </row>
    <row r="8411" spans="1:1" x14ac:dyDescent="0.35">
      <c r="A8411" s="12"/>
    </row>
    <row r="8412" spans="1:1" x14ac:dyDescent="0.35">
      <c r="A8412" s="12"/>
    </row>
    <row r="8413" spans="1:1" x14ac:dyDescent="0.35">
      <c r="A8413" s="12"/>
    </row>
    <row r="8414" spans="1:1" x14ac:dyDescent="0.35">
      <c r="A8414" s="12"/>
    </row>
    <row r="8415" spans="1:1" x14ac:dyDescent="0.35">
      <c r="A8415" s="12"/>
    </row>
    <row r="8416" spans="1:1" x14ac:dyDescent="0.35">
      <c r="A8416" s="12"/>
    </row>
    <row r="8417" spans="1:1" x14ac:dyDescent="0.35">
      <c r="A8417" s="12"/>
    </row>
    <row r="8418" spans="1:1" x14ac:dyDescent="0.35">
      <c r="A8418" s="12"/>
    </row>
    <row r="8419" spans="1:1" x14ac:dyDescent="0.35">
      <c r="A8419" s="12"/>
    </row>
    <row r="8420" spans="1:1" x14ac:dyDescent="0.35">
      <c r="A8420" s="12"/>
    </row>
    <row r="8421" spans="1:1" x14ac:dyDescent="0.35">
      <c r="A8421" s="12"/>
    </row>
    <row r="8422" spans="1:1" x14ac:dyDescent="0.35">
      <c r="A8422" s="12"/>
    </row>
    <row r="8423" spans="1:1" x14ac:dyDescent="0.35">
      <c r="A8423" s="12"/>
    </row>
    <row r="8424" spans="1:1" x14ac:dyDescent="0.35">
      <c r="A8424" s="12"/>
    </row>
    <row r="8425" spans="1:1" x14ac:dyDescent="0.35">
      <c r="A8425" s="12"/>
    </row>
    <row r="8426" spans="1:1" x14ac:dyDescent="0.35">
      <c r="A8426" s="12"/>
    </row>
    <row r="8427" spans="1:1" x14ac:dyDescent="0.35">
      <c r="A8427" s="12"/>
    </row>
    <row r="8428" spans="1:1" x14ac:dyDescent="0.35">
      <c r="A8428" s="12"/>
    </row>
    <row r="8429" spans="1:1" x14ac:dyDescent="0.35">
      <c r="A8429" s="12"/>
    </row>
    <row r="8430" spans="1:1" x14ac:dyDescent="0.35">
      <c r="A8430" s="12"/>
    </row>
    <row r="8431" spans="1:1" x14ac:dyDescent="0.35">
      <c r="A8431" s="12"/>
    </row>
    <row r="8432" spans="1:1" x14ac:dyDescent="0.35">
      <c r="A8432" s="12"/>
    </row>
    <row r="8433" spans="1:1" x14ac:dyDescent="0.35">
      <c r="A8433" s="12"/>
    </row>
    <row r="8434" spans="1:1" x14ac:dyDescent="0.35">
      <c r="A8434" s="12"/>
    </row>
    <row r="8435" spans="1:1" x14ac:dyDescent="0.35">
      <c r="A8435" s="12"/>
    </row>
    <row r="8436" spans="1:1" x14ac:dyDescent="0.35">
      <c r="A8436" s="12"/>
    </row>
    <row r="8437" spans="1:1" x14ac:dyDescent="0.35">
      <c r="A8437" s="12"/>
    </row>
    <row r="8438" spans="1:1" x14ac:dyDescent="0.35">
      <c r="A8438" s="12"/>
    </row>
    <row r="8439" spans="1:1" x14ac:dyDescent="0.35">
      <c r="A8439" s="12"/>
    </row>
    <row r="8440" spans="1:1" x14ac:dyDescent="0.35">
      <c r="A8440" s="12"/>
    </row>
    <row r="8441" spans="1:1" x14ac:dyDescent="0.35">
      <c r="A8441" s="12"/>
    </row>
    <row r="8442" spans="1:1" x14ac:dyDescent="0.35">
      <c r="A8442" s="12"/>
    </row>
    <row r="8443" spans="1:1" x14ac:dyDescent="0.35">
      <c r="A8443" s="12"/>
    </row>
    <row r="8444" spans="1:1" x14ac:dyDescent="0.35">
      <c r="A8444" s="12"/>
    </row>
    <row r="8445" spans="1:1" x14ac:dyDescent="0.35">
      <c r="A8445" s="12"/>
    </row>
    <row r="8446" spans="1:1" x14ac:dyDescent="0.35">
      <c r="A8446" s="12"/>
    </row>
    <row r="8447" spans="1:1" x14ac:dyDescent="0.35">
      <c r="A8447" s="12"/>
    </row>
    <row r="8448" spans="1:1" x14ac:dyDescent="0.35">
      <c r="A8448" s="12"/>
    </row>
    <row r="8449" spans="1:1" x14ac:dyDescent="0.35">
      <c r="A8449" s="12"/>
    </row>
    <row r="8450" spans="1:1" x14ac:dyDescent="0.35">
      <c r="A8450" s="12"/>
    </row>
    <row r="8451" spans="1:1" x14ac:dyDescent="0.35">
      <c r="A8451" s="12"/>
    </row>
    <row r="8452" spans="1:1" x14ac:dyDescent="0.35">
      <c r="A8452" s="12"/>
    </row>
    <row r="8453" spans="1:1" x14ac:dyDescent="0.35">
      <c r="A8453" s="12"/>
    </row>
    <row r="8454" spans="1:1" x14ac:dyDescent="0.35">
      <c r="A8454" s="12"/>
    </row>
    <row r="8455" spans="1:1" x14ac:dyDescent="0.35">
      <c r="A8455" s="12"/>
    </row>
    <row r="8456" spans="1:1" x14ac:dyDescent="0.35">
      <c r="A8456" s="12"/>
    </row>
    <row r="8457" spans="1:1" x14ac:dyDescent="0.35">
      <c r="A8457" s="12"/>
    </row>
    <row r="8458" spans="1:1" x14ac:dyDescent="0.35">
      <c r="A8458" s="12"/>
    </row>
    <row r="8459" spans="1:1" x14ac:dyDescent="0.35">
      <c r="A8459" s="12"/>
    </row>
    <row r="8460" spans="1:1" x14ac:dyDescent="0.35">
      <c r="A8460" s="12"/>
    </row>
    <row r="8461" spans="1:1" x14ac:dyDescent="0.35">
      <c r="A8461" s="12"/>
    </row>
    <row r="8462" spans="1:1" x14ac:dyDescent="0.35">
      <c r="A8462" s="12"/>
    </row>
    <row r="8463" spans="1:1" x14ac:dyDescent="0.35">
      <c r="A8463" s="12"/>
    </row>
    <row r="8464" spans="1:1" x14ac:dyDescent="0.35">
      <c r="A8464" s="12"/>
    </row>
    <row r="8465" spans="1:1" x14ac:dyDescent="0.35">
      <c r="A8465" s="12"/>
    </row>
    <row r="8466" spans="1:1" x14ac:dyDescent="0.35">
      <c r="A8466" s="12"/>
    </row>
    <row r="8467" spans="1:1" x14ac:dyDescent="0.35">
      <c r="A8467" s="12"/>
    </row>
    <row r="8468" spans="1:1" x14ac:dyDescent="0.35">
      <c r="A8468" s="12"/>
    </row>
    <row r="8469" spans="1:1" x14ac:dyDescent="0.35">
      <c r="A8469" s="12"/>
    </row>
    <row r="8470" spans="1:1" x14ac:dyDescent="0.35">
      <c r="A8470" s="12"/>
    </row>
    <row r="8471" spans="1:1" x14ac:dyDescent="0.35">
      <c r="A8471" s="12"/>
    </row>
    <row r="8472" spans="1:1" x14ac:dyDescent="0.35">
      <c r="A8472" s="12"/>
    </row>
    <row r="8473" spans="1:1" x14ac:dyDescent="0.35">
      <c r="A8473" s="12"/>
    </row>
    <row r="8474" spans="1:1" x14ac:dyDescent="0.35">
      <c r="A8474" s="12"/>
    </row>
    <row r="8475" spans="1:1" x14ac:dyDescent="0.35">
      <c r="A8475" s="12"/>
    </row>
    <row r="8476" spans="1:1" x14ac:dyDescent="0.35">
      <c r="A8476" s="12"/>
    </row>
    <row r="8477" spans="1:1" x14ac:dyDescent="0.35">
      <c r="A8477" s="12"/>
    </row>
    <row r="8478" spans="1:1" x14ac:dyDescent="0.35">
      <c r="A8478" s="12"/>
    </row>
    <row r="8479" spans="1:1" x14ac:dyDescent="0.35">
      <c r="A8479" s="12"/>
    </row>
    <row r="8480" spans="1:1" x14ac:dyDescent="0.35">
      <c r="A8480" s="12"/>
    </row>
    <row r="8481" spans="1:1" x14ac:dyDescent="0.35">
      <c r="A8481" s="12"/>
    </row>
    <row r="8482" spans="1:1" x14ac:dyDescent="0.35">
      <c r="A8482" s="12"/>
    </row>
    <row r="8483" spans="1:1" x14ac:dyDescent="0.35">
      <c r="A8483" s="12"/>
    </row>
    <row r="8484" spans="1:1" x14ac:dyDescent="0.35">
      <c r="A8484" s="12"/>
    </row>
    <row r="8485" spans="1:1" x14ac:dyDescent="0.35">
      <c r="A8485" s="12"/>
    </row>
    <row r="8486" spans="1:1" x14ac:dyDescent="0.35">
      <c r="A8486" s="12"/>
    </row>
    <row r="8487" spans="1:1" x14ac:dyDescent="0.35">
      <c r="A8487" s="12"/>
    </row>
    <row r="8488" spans="1:1" x14ac:dyDescent="0.35">
      <c r="A8488" s="12"/>
    </row>
    <row r="8489" spans="1:1" x14ac:dyDescent="0.35">
      <c r="A8489" s="12"/>
    </row>
    <row r="8490" spans="1:1" x14ac:dyDescent="0.35">
      <c r="A8490" s="12"/>
    </row>
    <row r="8491" spans="1:1" x14ac:dyDescent="0.35">
      <c r="A8491" s="12"/>
    </row>
    <row r="8492" spans="1:1" x14ac:dyDescent="0.35">
      <c r="A8492" s="12"/>
    </row>
    <row r="8493" spans="1:1" x14ac:dyDescent="0.35">
      <c r="A8493" s="12"/>
    </row>
    <row r="8494" spans="1:1" x14ac:dyDescent="0.35">
      <c r="A8494" s="12"/>
    </row>
    <row r="8495" spans="1:1" x14ac:dyDescent="0.35">
      <c r="A8495" s="12"/>
    </row>
    <row r="8496" spans="1:1" x14ac:dyDescent="0.35">
      <c r="A8496" s="12"/>
    </row>
    <row r="8497" spans="1:1" x14ac:dyDescent="0.35">
      <c r="A8497" s="12"/>
    </row>
    <row r="8498" spans="1:1" x14ac:dyDescent="0.35">
      <c r="A8498" s="12"/>
    </row>
    <row r="8499" spans="1:1" x14ac:dyDescent="0.35">
      <c r="A8499" s="12"/>
    </row>
    <row r="8500" spans="1:1" x14ac:dyDescent="0.35">
      <c r="A8500" s="12"/>
    </row>
    <row r="8501" spans="1:1" x14ac:dyDescent="0.35">
      <c r="A8501" s="12"/>
    </row>
    <row r="8502" spans="1:1" x14ac:dyDescent="0.35">
      <c r="A8502" s="12"/>
    </row>
    <row r="8503" spans="1:1" x14ac:dyDescent="0.35">
      <c r="A8503" s="12"/>
    </row>
    <row r="8504" spans="1:1" x14ac:dyDescent="0.35">
      <c r="A8504" s="12"/>
    </row>
    <row r="8505" spans="1:1" x14ac:dyDescent="0.35">
      <c r="A8505" s="12"/>
    </row>
    <row r="8506" spans="1:1" x14ac:dyDescent="0.35">
      <c r="A8506" s="12"/>
    </row>
    <row r="8507" spans="1:1" x14ac:dyDescent="0.35">
      <c r="A8507" s="12"/>
    </row>
    <row r="8508" spans="1:1" x14ac:dyDescent="0.35">
      <c r="A8508" s="12"/>
    </row>
    <row r="8509" spans="1:1" x14ac:dyDescent="0.35">
      <c r="A8509" s="12"/>
    </row>
    <row r="8510" spans="1:1" x14ac:dyDescent="0.35">
      <c r="A8510" s="12"/>
    </row>
    <row r="8511" spans="1:1" x14ac:dyDescent="0.35">
      <c r="A8511" s="12"/>
    </row>
    <row r="8512" spans="1:1" x14ac:dyDescent="0.35">
      <c r="A8512" s="12"/>
    </row>
    <row r="8513" spans="1:1" x14ac:dyDescent="0.35">
      <c r="A8513" s="12"/>
    </row>
    <row r="8514" spans="1:1" x14ac:dyDescent="0.35">
      <c r="A8514" s="12"/>
    </row>
    <row r="8515" spans="1:1" x14ac:dyDescent="0.35">
      <c r="A8515" s="12"/>
    </row>
    <row r="8516" spans="1:1" x14ac:dyDescent="0.35">
      <c r="A8516" s="12"/>
    </row>
    <row r="8517" spans="1:1" x14ac:dyDescent="0.35">
      <c r="A8517" s="12"/>
    </row>
    <row r="8518" spans="1:1" x14ac:dyDescent="0.35">
      <c r="A8518" s="12"/>
    </row>
    <row r="8519" spans="1:1" x14ac:dyDescent="0.35">
      <c r="A8519" s="12"/>
    </row>
    <row r="8520" spans="1:1" x14ac:dyDescent="0.35">
      <c r="A8520" s="12"/>
    </row>
    <row r="8521" spans="1:1" x14ac:dyDescent="0.35">
      <c r="A8521" s="12"/>
    </row>
    <row r="8522" spans="1:1" x14ac:dyDescent="0.35">
      <c r="A8522" s="12"/>
    </row>
    <row r="8523" spans="1:1" x14ac:dyDescent="0.35">
      <c r="A8523" s="12"/>
    </row>
    <row r="8524" spans="1:1" x14ac:dyDescent="0.35">
      <c r="A8524" s="12"/>
    </row>
    <row r="8525" spans="1:1" x14ac:dyDescent="0.35">
      <c r="A8525" s="12"/>
    </row>
    <row r="8526" spans="1:1" x14ac:dyDescent="0.35">
      <c r="A8526" s="12"/>
    </row>
    <row r="8527" spans="1:1" x14ac:dyDescent="0.35">
      <c r="A8527" s="12"/>
    </row>
    <row r="8528" spans="1:1" x14ac:dyDescent="0.35">
      <c r="A8528" s="12"/>
    </row>
    <row r="8529" spans="1:1" x14ac:dyDescent="0.35">
      <c r="A8529" s="12"/>
    </row>
    <row r="8530" spans="1:1" x14ac:dyDescent="0.35">
      <c r="A8530" s="12"/>
    </row>
    <row r="8531" spans="1:1" x14ac:dyDescent="0.35">
      <c r="A8531" s="12"/>
    </row>
    <row r="8532" spans="1:1" x14ac:dyDescent="0.35">
      <c r="A8532" s="12"/>
    </row>
    <row r="8533" spans="1:1" x14ac:dyDescent="0.35">
      <c r="A8533" s="12"/>
    </row>
    <row r="8534" spans="1:1" x14ac:dyDescent="0.35">
      <c r="A8534" s="12"/>
    </row>
    <row r="8535" spans="1:1" x14ac:dyDescent="0.35">
      <c r="A8535" s="12"/>
    </row>
    <row r="8536" spans="1:1" x14ac:dyDescent="0.35">
      <c r="A8536" s="12"/>
    </row>
    <row r="8537" spans="1:1" x14ac:dyDescent="0.35">
      <c r="A8537" s="12"/>
    </row>
    <row r="8538" spans="1:1" x14ac:dyDescent="0.35">
      <c r="A8538" s="12"/>
    </row>
    <row r="8539" spans="1:1" x14ac:dyDescent="0.35">
      <c r="A8539" s="12"/>
    </row>
    <row r="8540" spans="1:1" x14ac:dyDescent="0.35">
      <c r="A8540" s="12"/>
    </row>
    <row r="8541" spans="1:1" x14ac:dyDescent="0.35">
      <c r="A8541" s="12"/>
    </row>
    <row r="8542" spans="1:1" x14ac:dyDescent="0.35">
      <c r="A8542" s="12"/>
    </row>
    <row r="8543" spans="1:1" x14ac:dyDescent="0.35">
      <c r="A8543" s="12"/>
    </row>
    <row r="8544" spans="1:1" x14ac:dyDescent="0.35">
      <c r="A8544" s="12"/>
    </row>
    <row r="8545" spans="1:1" x14ac:dyDescent="0.35">
      <c r="A8545" s="12"/>
    </row>
    <row r="8546" spans="1:1" x14ac:dyDescent="0.35">
      <c r="A8546" s="12"/>
    </row>
    <row r="8547" spans="1:1" x14ac:dyDescent="0.35">
      <c r="A8547" s="12"/>
    </row>
    <row r="8548" spans="1:1" x14ac:dyDescent="0.35">
      <c r="A8548" s="12"/>
    </row>
    <row r="8549" spans="1:1" x14ac:dyDescent="0.35">
      <c r="A8549" s="12"/>
    </row>
    <row r="8550" spans="1:1" x14ac:dyDescent="0.35">
      <c r="A8550" s="12"/>
    </row>
    <row r="8551" spans="1:1" x14ac:dyDescent="0.35">
      <c r="A8551" s="12"/>
    </row>
    <row r="8552" spans="1:1" x14ac:dyDescent="0.35">
      <c r="A8552" s="12"/>
    </row>
    <row r="8553" spans="1:1" x14ac:dyDescent="0.35">
      <c r="A8553" s="12"/>
    </row>
    <row r="8554" spans="1:1" x14ac:dyDescent="0.35">
      <c r="A8554" s="12"/>
    </row>
    <row r="8555" spans="1:1" x14ac:dyDescent="0.35">
      <c r="A8555" s="12"/>
    </row>
    <row r="8556" spans="1:1" x14ac:dyDescent="0.35">
      <c r="A8556" s="12"/>
    </row>
    <row r="8557" spans="1:1" x14ac:dyDescent="0.35">
      <c r="A8557" s="12"/>
    </row>
    <row r="8558" spans="1:1" x14ac:dyDescent="0.35">
      <c r="A8558" s="12"/>
    </row>
    <row r="8559" spans="1:1" x14ac:dyDescent="0.35">
      <c r="A8559" s="12"/>
    </row>
    <row r="8560" spans="1:1" x14ac:dyDescent="0.35">
      <c r="A8560" s="12"/>
    </row>
    <row r="8561" spans="1:1" x14ac:dyDescent="0.35">
      <c r="A8561" s="12"/>
    </row>
    <row r="8562" spans="1:1" x14ac:dyDescent="0.35">
      <c r="A8562" s="12"/>
    </row>
    <row r="8563" spans="1:1" x14ac:dyDescent="0.35">
      <c r="A8563" s="12"/>
    </row>
    <row r="8564" spans="1:1" x14ac:dyDescent="0.35">
      <c r="A8564" s="12"/>
    </row>
    <row r="8565" spans="1:1" x14ac:dyDescent="0.35">
      <c r="A8565" s="12"/>
    </row>
    <row r="8566" spans="1:1" x14ac:dyDescent="0.35">
      <c r="A8566" s="12"/>
    </row>
    <row r="8567" spans="1:1" x14ac:dyDescent="0.35">
      <c r="A8567" s="12"/>
    </row>
    <row r="8568" spans="1:1" x14ac:dyDescent="0.35">
      <c r="A8568" s="12"/>
    </row>
    <row r="8569" spans="1:1" x14ac:dyDescent="0.35">
      <c r="A8569" s="12"/>
    </row>
    <row r="8570" spans="1:1" x14ac:dyDescent="0.35">
      <c r="A8570" s="12"/>
    </row>
    <row r="8571" spans="1:1" x14ac:dyDescent="0.35">
      <c r="A8571" s="12"/>
    </row>
    <row r="8572" spans="1:1" x14ac:dyDescent="0.35">
      <c r="A8572" s="12"/>
    </row>
    <row r="8573" spans="1:1" x14ac:dyDescent="0.35">
      <c r="A8573" s="12"/>
    </row>
    <row r="8574" spans="1:1" x14ac:dyDescent="0.35">
      <c r="A8574" s="12"/>
    </row>
    <row r="8575" spans="1:1" x14ac:dyDescent="0.35">
      <c r="A8575" s="12"/>
    </row>
    <row r="8576" spans="1:1" x14ac:dyDescent="0.35">
      <c r="A8576" s="12"/>
    </row>
    <row r="8577" spans="1:1" x14ac:dyDescent="0.35">
      <c r="A8577" s="12"/>
    </row>
    <row r="8578" spans="1:1" x14ac:dyDescent="0.35">
      <c r="A8578" s="12"/>
    </row>
    <row r="8579" spans="1:1" x14ac:dyDescent="0.35">
      <c r="A8579" s="12"/>
    </row>
    <row r="8580" spans="1:1" x14ac:dyDescent="0.35">
      <c r="A8580" s="12"/>
    </row>
    <row r="8581" spans="1:1" x14ac:dyDescent="0.35">
      <c r="A8581" s="12"/>
    </row>
    <row r="8582" spans="1:1" x14ac:dyDescent="0.35">
      <c r="A8582" s="12"/>
    </row>
    <row r="8583" spans="1:1" x14ac:dyDescent="0.35">
      <c r="A8583" s="12"/>
    </row>
    <row r="8584" spans="1:1" x14ac:dyDescent="0.35">
      <c r="A8584" s="12"/>
    </row>
    <row r="8585" spans="1:1" x14ac:dyDescent="0.35">
      <c r="A8585" s="12"/>
    </row>
    <row r="8586" spans="1:1" x14ac:dyDescent="0.35">
      <c r="A8586" s="12"/>
    </row>
    <row r="8587" spans="1:1" x14ac:dyDescent="0.35">
      <c r="A8587" s="12"/>
    </row>
    <row r="8588" spans="1:1" x14ac:dyDescent="0.35">
      <c r="A8588" s="12"/>
    </row>
    <row r="8589" spans="1:1" x14ac:dyDescent="0.35">
      <c r="A8589" s="12"/>
    </row>
    <row r="8590" spans="1:1" x14ac:dyDescent="0.35">
      <c r="A8590" s="12"/>
    </row>
    <row r="8591" spans="1:1" x14ac:dyDescent="0.35">
      <c r="A8591" s="12"/>
    </row>
    <row r="8592" spans="1:1" x14ac:dyDescent="0.35">
      <c r="A8592" s="12"/>
    </row>
    <row r="8593" spans="1:1" x14ac:dyDescent="0.35">
      <c r="A8593" s="12"/>
    </row>
    <row r="8594" spans="1:1" x14ac:dyDescent="0.35">
      <c r="A8594" s="12"/>
    </row>
    <row r="8595" spans="1:1" x14ac:dyDescent="0.35">
      <c r="A8595" s="12"/>
    </row>
    <row r="8596" spans="1:1" x14ac:dyDescent="0.35">
      <c r="A8596" s="12"/>
    </row>
    <row r="8597" spans="1:1" x14ac:dyDescent="0.35">
      <c r="A8597" s="12"/>
    </row>
    <row r="8598" spans="1:1" x14ac:dyDescent="0.35">
      <c r="A8598" s="12"/>
    </row>
    <row r="8599" spans="1:1" x14ac:dyDescent="0.35">
      <c r="A8599" s="12"/>
    </row>
    <row r="8600" spans="1:1" x14ac:dyDescent="0.35">
      <c r="A8600" s="12"/>
    </row>
    <row r="8601" spans="1:1" x14ac:dyDescent="0.35">
      <c r="A8601" s="12"/>
    </row>
    <row r="8602" spans="1:1" x14ac:dyDescent="0.35">
      <c r="A8602" s="12"/>
    </row>
    <row r="8603" spans="1:1" x14ac:dyDescent="0.35">
      <c r="A8603" s="12"/>
    </row>
    <row r="8604" spans="1:1" x14ac:dyDescent="0.35">
      <c r="A8604" s="12"/>
    </row>
    <row r="8605" spans="1:1" x14ac:dyDescent="0.35">
      <c r="A8605" s="12"/>
    </row>
    <row r="8606" spans="1:1" x14ac:dyDescent="0.35">
      <c r="A8606" s="12"/>
    </row>
    <row r="8607" spans="1:1" x14ac:dyDescent="0.35">
      <c r="A8607" s="12"/>
    </row>
    <row r="8608" spans="1:1" x14ac:dyDescent="0.35">
      <c r="A8608" s="12"/>
    </row>
    <row r="8609" spans="1:1" x14ac:dyDescent="0.35">
      <c r="A8609" s="12"/>
    </row>
    <row r="8610" spans="1:1" x14ac:dyDescent="0.35">
      <c r="A8610" s="12"/>
    </row>
    <row r="8611" spans="1:1" x14ac:dyDescent="0.35">
      <c r="A8611" s="12"/>
    </row>
    <row r="8612" spans="1:1" x14ac:dyDescent="0.35">
      <c r="A8612" s="12"/>
    </row>
    <row r="8613" spans="1:1" x14ac:dyDescent="0.35">
      <c r="A8613" s="12"/>
    </row>
    <row r="8614" spans="1:1" x14ac:dyDescent="0.35">
      <c r="A8614" s="12"/>
    </row>
    <row r="8615" spans="1:1" x14ac:dyDescent="0.35">
      <c r="A8615" s="12"/>
    </row>
    <row r="8616" spans="1:1" x14ac:dyDescent="0.35">
      <c r="A8616" s="12"/>
    </row>
    <row r="8617" spans="1:1" x14ac:dyDescent="0.35">
      <c r="A8617" s="12"/>
    </row>
    <row r="8618" spans="1:1" x14ac:dyDescent="0.35">
      <c r="A8618" s="12"/>
    </row>
    <row r="8619" spans="1:1" x14ac:dyDescent="0.35">
      <c r="A8619" s="12"/>
    </row>
    <row r="8620" spans="1:1" x14ac:dyDescent="0.35">
      <c r="A8620" s="12"/>
    </row>
    <row r="8621" spans="1:1" x14ac:dyDescent="0.35">
      <c r="A8621" s="12"/>
    </row>
    <row r="8622" spans="1:1" x14ac:dyDescent="0.35">
      <c r="A8622" s="12"/>
    </row>
    <row r="8623" spans="1:1" x14ac:dyDescent="0.35">
      <c r="A8623" s="12"/>
    </row>
    <row r="8624" spans="1:1" x14ac:dyDescent="0.35">
      <c r="A8624" s="12"/>
    </row>
    <row r="8625" spans="1:1" x14ac:dyDescent="0.35">
      <c r="A8625" s="12"/>
    </row>
    <row r="8626" spans="1:1" x14ac:dyDescent="0.35">
      <c r="A8626" s="12"/>
    </row>
    <row r="8627" spans="1:1" x14ac:dyDescent="0.35">
      <c r="A8627" s="12"/>
    </row>
    <row r="8628" spans="1:1" x14ac:dyDescent="0.35">
      <c r="A8628" s="12"/>
    </row>
    <row r="8629" spans="1:1" x14ac:dyDescent="0.35">
      <c r="A8629" s="12"/>
    </row>
    <row r="8630" spans="1:1" x14ac:dyDescent="0.35">
      <c r="A8630" s="12"/>
    </row>
    <row r="8631" spans="1:1" x14ac:dyDescent="0.35">
      <c r="A8631" s="12"/>
    </row>
    <row r="8632" spans="1:1" x14ac:dyDescent="0.35">
      <c r="A8632" s="12"/>
    </row>
    <row r="8633" spans="1:1" x14ac:dyDescent="0.35">
      <c r="A8633" s="12"/>
    </row>
    <row r="8634" spans="1:1" x14ac:dyDescent="0.35">
      <c r="A8634" s="12"/>
    </row>
    <row r="8635" spans="1:1" x14ac:dyDescent="0.35">
      <c r="A8635" s="12"/>
    </row>
    <row r="8636" spans="1:1" x14ac:dyDescent="0.35">
      <c r="A8636" s="12"/>
    </row>
    <row r="8637" spans="1:1" x14ac:dyDescent="0.35">
      <c r="A8637" s="12"/>
    </row>
    <row r="8638" spans="1:1" x14ac:dyDescent="0.35">
      <c r="A8638" s="12"/>
    </row>
    <row r="8639" spans="1:1" x14ac:dyDescent="0.35">
      <c r="A8639" s="12"/>
    </row>
    <row r="8640" spans="1:1" x14ac:dyDescent="0.35">
      <c r="A8640" s="12"/>
    </row>
    <row r="8641" spans="1:1" x14ac:dyDescent="0.35">
      <c r="A8641" s="12"/>
    </row>
    <row r="8642" spans="1:1" x14ac:dyDescent="0.35">
      <c r="A8642" s="12"/>
    </row>
    <row r="8643" spans="1:1" x14ac:dyDescent="0.35">
      <c r="A8643" s="12"/>
    </row>
    <row r="8644" spans="1:1" x14ac:dyDescent="0.35">
      <c r="A8644" s="12"/>
    </row>
    <row r="8645" spans="1:1" x14ac:dyDescent="0.35">
      <c r="A8645" s="12"/>
    </row>
    <row r="8646" spans="1:1" x14ac:dyDescent="0.35">
      <c r="A8646" s="12"/>
    </row>
    <row r="8647" spans="1:1" x14ac:dyDescent="0.35">
      <c r="A8647" s="12"/>
    </row>
    <row r="8648" spans="1:1" x14ac:dyDescent="0.35">
      <c r="A8648" s="12"/>
    </row>
    <row r="8649" spans="1:1" x14ac:dyDescent="0.35">
      <c r="A8649" s="12"/>
    </row>
    <row r="8650" spans="1:1" x14ac:dyDescent="0.35">
      <c r="A8650" s="12"/>
    </row>
    <row r="8651" spans="1:1" x14ac:dyDescent="0.35">
      <c r="A8651" s="12"/>
    </row>
    <row r="8652" spans="1:1" x14ac:dyDescent="0.35">
      <c r="A8652" s="12"/>
    </row>
    <row r="8653" spans="1:1" x14ac:dyDescent="0.35">
      <c r="A8653" s="12"/>
    </row>
    <row r="8654" spans="1:1" x14ac:dyDescent="0.35">
      <c r="A8654" s="12"/>
    </row>
    <row r="8655" spans="1:1" x14ac:dyDescent="0.35">
      <c r="A8655" s="12"/>
    </row>
    <row r="8656" spans="1:1" x14ac:dyDescent="0.35">
      <c r="A8656" s="12"/>
    </row>
    <row r="8657" spans="1:1" x14ac:dyDescent="0.35">
      <c r="A8657" s="12"/>
    </row>
    <row r="8658" spans="1:1" x14ac:dyDescent="0.35">
      <c r="A8658" s="12"/>
    </row>
    <row r="8659" spans="1:1" x14ac:dyDescent="0.35">
      <c r="A8659" s="12"/>
    </row>
    <row r="8660" spans="1:1" x14ac:dyDescent="0.35">
      <c r="A8660" s="12"/>
    </row>
    <row r="8661" spans="1:1" x14ac:dyDescent="0.35">
      <c r="A8661" s="12"/>
    </row>
    <row r="8662" spans="1:1" x14ac:dyDescent="0.35">
      <c r="A8662" s="12"/>
    </row>
    <row r="8663" spans="1:1" x14ac:dyDescent="0.35">
      <c r="A8663" s="12"/>
    </row>
    <row r="8664" spans="1:1" x14ac:dyDescent="0.35">
      <c r="A8664" s="12"/>
    </row>
    <row r="8665" spans="1:1" x14ac:dyDescent="0.35">
      <c r="A8665" s="12"/>
    </row>
    <row r="8666" spans="1:1" x14ac:dyDescent="0.35">
      <c r="A8666" s="12"/>
    </row>
    <row r="8667" spans="1:1" x14ac:dyDescent="0.35">
      <c r="A8667" s="12"/>
    </row>
    <row r="8668" spans="1:1" x14ac:dyDescent="0.35">
      <c r="A8668" s="12"/>
    </row>
    <row r="8669" spans="1:1" x14ac:dyDescent="0.35">
      <c r="A8669" s="12"/>
    </row>
    <row r="8670" spans="1:1" x14ac:dyDescent="0.35">
      <c r="A8670" s="12"/>
    </row>
    <row r="8671" spans="1:1" x14ac:dyDescent="0.35">
      <c r="A8671" s="12"/>
    </row>
    <row r="8672" spans="1:1" x14ac:dyDescent="0.35">
      <c r="A8672" s="12"/>
    </row>
    <row r="8673" spans="1:1" x14ac:dyDescent="0.35">
      <c r="A8673" s="12"/>
    </row>
    <row r="8674" spans="1:1" x14ac:dyDescent="0.35">
      <c r="A8674" s="12"/>
    </row>
    <row r="8675" spans="1:1" x14ac:dyDescent="0.35">
      <c r="A8675" s="12"/>
    </row>
    <row r="8676" spans="1:1" x14ac:dyDescent="0.35">
      <c r="A8676" s="12"/>
    </row>
    <row r="8677" spans="1:1" x14ac:dyDescent="0.35">
      <c r="A8677" s="12"/>
    </row>
    <row r="8678" spans="1:1" x14ac:dyDescent="0.35">
      <c r="A8678" s="12"/>
    </row>
    <row r="8679" spans="1:1" x14ac:dyDescent="0.35">
      <c r="A8679" s="12"/>
    </row>
    <row r="8680" spans="1:1" x14ac:dyDescent="0.35">
      <c r="A8680" s="12"/>
    </row>
    <row r="8681" spans="1:1" x14ac:dyDescent="0.35">
      <c r="A8681" s="12"/>
    </row>
    <row r="8682" spans="1:1" x14ac:dyDescent="0.35">
      <c r="A8682" s="12"/>
    </row>
    <row r="8683" spans="1:1" x14ac:dyDescent="0.35">
      <c r="A8683" s="12"/>
    </row>
    <row r="8684" spans="1:1" x14ac:dyDescent="0.35">
      <c r="A8684" s="12"/>
    </row>
    <row r="8685" spans="1:1" x14ac:dyDescent="0.35">
      <c r="A8685" s="12"/>
    </row>
    <row r="8686" spans="1:1" x14ac:dyDescent="0.35">
      <c r="A8686" s="12"/>
    </row>
    <row r="8687" spans="1:1" x14ac:dyDescent="0.35">
      <c r="A8687" s="12"/>
    </row>
    <row r="8688" spans="1:1" x14ac:dyDescent="0.35">
      <c r="A8688" s="12"/>
    </row>
    <row r="8689" spans="1:1" x14ac:dyDescent="0.35">
      <c r="A8689" s="12"/>
    </row>
    <row r="8690" spans="1:1" x14ac:dyDescent="0.35">
      <c r="A8690" s="12"/>
    </row>
    <row r="8691" spans="1:1" x14ac:dyDescent="0.35">
      <c r="A8691" s="12"/>
    </row>
    <row r="8692" spans="1:1" x14ac:dyDescent="0.35">
      <c r="A8692" s="12"/>
    </row>
    <row r="8693" spans="1:1" x14ac:dyDescent="0.35">
      <c r="A8693" s="12"/>
    </row>
    <row r="8694" spans="1:1" x14ac:dyDescent="0.35">
      <c r="A8694" s="12"/>
    </row>
    <row r="8695" spans="1:1" x14ac:dyDescent="0.35">
      <c r="A8695" s="12"/>
    </row>
    <row r="8696" spans="1:1" x14ac:dyDescent="0.35">
      <c r="A8696" s="12"/>
    </row>
    <row r="8697" spans="1:1" x14ac:dyDescent="0.35">
      <c r="A8697" s="12"/>
    </row>
    <row r="8698" spans="1:1" x14ac:dyDescent="0.35">
      <c r="A8698" s="12"/>
    </row>
    <row r="8699" spans="1:1" x14ac:dyDescent="0.35">
      <c r="A8699" s="12"/>
    </row>
    <row r="8700" spans="1:1" x14ac:dyDescent="0.35">
      <c r="A8700" s="12"/>
    </row>
    <row r="8701" spans="1:1" x14ac:dyDescent="0.35">
      <c r="A8701" s="12"/>
    </row>
    <row r="8702" spans="1:1" x14ac:dyDescent="0.35">
      <c r="A8702" s="12"/>
    </row>
    <row r="8703" spans="1:1" x14ac:dyDescent="0.35">
      <c r="A8703" s="12"/>
    </row>
    <row r="8704" spans="1:1" x14ac:dyDescent="0.35">
      <c r="A8704" s="12"/>
    </row>
    <row r="8705" spans="1:1" x14ac:dyDescent="0.35">
      <c r="A8705" s="12"/>
    </row>
    <row r="8706" spans="1:1" x14ac:dyDescent="0.35">
      <c r="A8706" s="12"/>
    </row>
    <row r="8707" spans="1:1" x14ac:dyDescent="0.35">
      <c r="A8707" s="12"/>
    </row>
    <row r="8708" spans="1:1" x14ac:dyDescent="0.35">
      <c r="A8708" s="12"/>
    </row>
    <row r="8709" spans="1:1" x14ac:dyDescent="0.35">
      <c r="A8709" s="12"/>
    </row>
    <row r="8710" spans="1:1" x14ac:dyDescent="0.35">
      <c r="A8710" s="12"/>
    </row>
    <row r="8711" spans="1:1" x14ac:dyDescent="0.35">
      <c r="A8711" s="12"/>
    </row>
    <row r="8712" spans="1:1" x14ac:dyDescent="0.35">
      <c r="A8712" s="12"/>
    </row>
    <row r="8713" spans="1:1" x14ac:dyDescent="0.35">
      <c r="A8713" s="12"/>
    </row>
    <row r="8714" spans="1:1" x14ac:dyDescent="0.35">
      <c r="A8714" s="12"/>
    </row>
    <row r="8715" spans="1:1" x14ac:dyDescent="0.35">
      <c r="A8715" s="12"/>
    </row>
    <row r="8716" spans="1:1" x14ac:dyDescent="0.35">
      <c r="A8716" s="12"/>
    </row>
    <row r="8717" spans="1:1" x14ac:dyDescent="0.35">
      <c r="A8717" s="12"/>
    </row>
    <row r="8718" spans="1:1" x14ac:dyDescent="0.35">
      <c r="A8718" s="12"/>
    </row>
    <row r="8719" spans="1:1" x14ac:dyDescent="0.35">
      <c r="A8719" s="12"/>
    </row>
    <row r="8720" spans="1:1" x14ac:dyDescent="0.35">
      <c r="A8720" s="12"/>
    </row>
    <row r="8721" spans="1:1" x14ac:dyDescent="0.35">
      <c r="A8721" s="12"/>
    </row>
    <row r="8722" spans="1:1" x14ac:dyDescent="0.35">
      <c r="A8722" s="12"/>
    </row>
    <row r="8723" spans="1:1" x14ac:dyDescent="0.35">
      <c r="A8723" s="12"/>
    </row>
    <row r="8724" spans="1:1" x14ac:dyDescent="0.35">
      <c r="A8724" s="12"/>
    </row>
    <row r="8725" spans="1:1" x14ac:dyDescent="0.35">
      <c r="A8725" s="12"/>
    </row>
    <row r="8726" spans="1:1" x14ac:dyDescent="0.35">
      <c r="A8726" s="12"/>
    </row>
    <row r="8727" spans="1:1" x14ac:dyDescent="0.35">
      <c r="A8727" s="12"/>
    </row>
    <row r="8728" spans="1:1" x14ac:dyDescent="0.35">
      <c r="A8728" s="12"/>
    </row>
    <row r="8729" spans="1:1" x14ac:dyDescent="0.35">
      <c r="A8729" s="12"/>
    </row>
    <row r="8730" spans="1:1" x14ac:dyDescent="0.35">
      <c r="A8730" s="12"/>
    </row>
    <row r="8731" spans="1:1" x14ac:dyDescent="0.35">
      <c r="A8731" s="12"/>
    </row>
    <row r="8732" spans="1:1" x14ac:dyDescent="0.35">
      <c r="A8732" s="12"/>
    </row>
    <row r="8733" spans="1:1" x14ac:dyDescent="0.35">
      <c r="A8733" s="12"/>
    </row>
    <row r="8734" spans="1:1" x14ac:dyDescent="0.35">
      <c r="A8734" s="12"/>
    </row>
    <row r="8735" spans="1:1" x14ac:dyDescent="0.35">
      <c r="A8735" s="12"/>
    </row>
    <row r="8736" spans="1:1" x14ac:dyDescent="0.35">
      <c r="A8736" s="12"/>
    </row>
    <row r="8737" spans="1:1" x14ac:dyDescent="0.35">
      <c r="A8737" s="12"/>
    </row>
    <row r="8738" spans="1:1" x14ac:dyDescent="0.35">
      <c r="A8738" s="12"/>
    </row>
    <row r="8739" spans="1:1" x14ac:dyDescent="0.35">
      <c r="A8739" s="12"/>
    </row>
    <row r="8740" spans="1:1" x14ac:dyDescent="0.35">
      <c r="A8740" s="12"/>
    </row>
    <row r="8741" spans="1:1" x14ac:dyDescent="0.35">
      <c r="A8741" s="12"/>
    </row>
    <row r="8742" spans="1:1" x14ac:dyDescent="0.35">
      <c r="A8742" s="12"/>
    </row>
    <row r="8743" spans="1:1" x14ac:dyDescent="0.35">
      <c r="A8743" s="12"/>
    </row>
    <row r="8744" spans="1:1" x14ac:dyDescent="0.35">
      <c r="A8744" s="12"/>
    </row>
    <row r="8745" spans="1:1" x14ac:dyDescent="0.35">
      <c r="A8745" s="12"/>
    </row>
    <row r="8746" spans="1:1" x14ac:dyDescent="0.35">
      <c r="A8746" s="12"/>
    </row>
    <row r="8747" spans="1:1" x14ac:dyDescent="0.35">
      <c r="A8747" s="12"/>
    </row>
    <row r="8748" spans="1:1" x14ac:dyDescent="0.35">
      <c r="A8748" s="12"/>
    </row>
    <row r="8749" spans="1:1" x14ac:dyDescent="0.35">
      <c r="A8749" s="12"/>
    </row>
    <row r="8750" spans="1:1" x14ac:dyDescent="0.35">
      <c r="A8750" s="12"/>
    </row>
    <row r="8751" spans="1:1" x14ac:dyDescent="0.35">
      <c r="A8751" s="12"/>
    </row>
    <row r="8752" spans="1:1" x14ac:dyDescent="0.35">
      <c r="A8752" s="12"/>
    </row>
    <row r="8753" spans="1:1" x14ac:dyDescent="0.35">
      <c r="A8753" s="12"/>
    </row>
    <row r="8754" spans="1:1" x14ac:dyDescent="0.35">
      <c r="A8754" s="12"/>
    </row>
    <row r="8755" spans="1:1" x14ac:dyDescent="0.35">
      <c r="A8755" s="12"/>
    </row>
    <row r="8756" spans="1:1" x14ac:dyDescent="0.35">
      <c r="A8756" s="12"/>
    </row>
    <row r="8757" spans="1:1" x14ac:dyDescent="0.35">
      <c r="A8757" s="12"/>
    </row>
    <row r="8758" spans="1:1" x14ac:dyDescent="0.35">
      <c r="A8758" s="12"/>
    </row>
    <row r="8759" spans="1:1" x14ac:dyDescent="0.35">
      <c r="A8759" s="12"/>
    </row>
    <row r="8760" spans="1:1" x14ac:dyDescent="0.35">
      <c r="A8760" s="12"/>
    </row>
    <row r="8761" spans="1:1" x14ac:dyDescent="0.35">
      <c r="A8761" s="12"/>
    </row>
    <row r="8762" spans="1:1" x14ac:dyDescent="0.35">
      <c r="A8762" s="12"/>
    </row>
    <row r="8763" spans="1:1" x14ac:dyDescent="0.35">
      <c r="A8763" s="12"/>
    </row>
    <row r="8764" spans="1:1" x14ac:dyDescent="0.35">
      <c r="A8764" s="12"/>
    </row>
    <row r="8765" spans="1:1" x14ac:dyDescent="0.35">
      <c r="A8765" s="12"/>
    </row>
    <row r="8766" spans="1:1" x14ac:dyDescent="0.35">
      <c r="A8766" s="12"/>
    </row>
    <row r="8767" spans="1:1" x14ac:dyDescent="0.35">
      <c r="A8767" s="12"/>
    </row>
    <row r="8768" spans="1:1" x14ac:dyDescent="0.35">
      <c r="A8768" s="12"/>
    </row>
    <row r="8769" spans="1:1" x14ac:dyDescent="0.35">
      <c r="A8769" s="12"/>
    </row>
    <row r="8770" spans="1:1" x14ac:dyDescent="0.35">
      <c r="A8770" s="12"/>
    </row>
    <row r="8771" spans="1:1" x14ac:dyDescent="0.35">
      <c r="A8771" s="12"/>
    </row>
    <row r="8772" spans="1:1" x14ac:dyDescent="0.35">
      <c r="A8772" s="12"/>
    </row>
    <row r="8773" spans="1:1" x14ac:dyDescent="0.35">
      <c r="A8773" s="12"/>
    </row>
    <row r="8774" spans="1:1" x14ac:dyDescent="0.35">
      <c r="A8774" s="12"/>
    </row>
    <row r="8775" spans="1:1" x14ac:dyDescent="0.35">
      <c r="A8775" s="12"/>
    </row>
    <row r="8776" spans="1:1" x14ac:dyDescent="0.35">
      <c r="A8776" s="12"/>
    </row>
    <row r="8777" spans="1:1" x14ac:dyDescent="0.35">
      <c r="A8777" s="12"/>
    </row>
    <row r="8778" spans="1:1" x14ac:dyDescent="0.35">
      <c r="A8778" s="12"/>
    </row>
    <row r="8779" spans="1:1" x14ac:dyDescent="0.35">
      <c r="A8779" s="12"/>
    </row>
    <row r="8780" spans="1:1" x14ac:dyDescent="0.35">
      <c r="A8780" s="12"/>
    </row>
    <row r="8781" spans="1:1" x14ac:dyDescent="0.35">
      <c r="A8781" s="12"/>
    </row>
    <row r="8782" spans="1:1" x14ac:dyDescent="0.35">
      <c r="A8782" s="12"/>
    </row>
    <row r="8783" spans="1:1" x14ac:dyDescent="0.35">
      <c r="A8783" s="12"/>
    </row>
    <row r="8784" spans="1:1" x14ac:dyDescent="0.35">
      <c r="A8784" s="12"/>
    </row>
    <row r="8785" spans="1:1" x14ac:dyDescent="0.35">
      <c r="A8785" s="12"/>
    </row>
    <row r="8786" spans="1:1" x14ac:dyDescent="0.35">
      <c r="A8786" s="12"/>
    </row>
    <row r="8787" spans="1:1" x14ac:dyDescent="0.35">
      <c r="A8787" s="12"/>
    </row>
    <row r="8788" spans="1:1" x14ac:dyDescent="0.35">
      <c r="A8788" s="12"/>
    </row>
    <row r="8789" spans="1:1" x14ac:dyDescent="0.35">
      <c r="A8789" s="12"/>
    </row>
    <row r="8790" spans="1:1" x14ac:dyDescent="0.35">
      <c r="A8790" s="12"/>
    </row>
    <row r="8791" spans="1:1" x14ac:dyDescent="0.35">
      <c r="A8791" s="12"/>
    </row>
    <row r="8792" spans="1:1" x14ac:dyDescent="0.35">
      <c r="A8792" s="12"/>
    </row>
    <row r="8793" spans="1:1" x14ac:dyDescent="0.35">
      <c r="A8793" s="12"/>
    </row>
    <row r="8794" spans="1:1" x14ac:dyDescent="0.35">
      <c r="A8794" s="12"/>
    </row>
    <row r="8795" spans="1:1" x14ac:dyDescent="0.35">
      <c r="A8795" s="12"/>
    </row>
    <row r="8796" spans="1:1" x14ac:dyDescent="0.35">
      <c r="A8796" s="12"/>
    </row>
    <row r="8797" spans="1:1" x14ac:dyDescent="0.35">
      <c r="A8797" s="12"/>
    </row>
    <row r="8798" spans="1:1" x14ac:dyDescent="0.35">
      <c r="A8798" s="12"/>
    </row>
    <row r="8799" spans="1:1" x14ac:dyDescent="0.35">
      <c r="A8799" s="12"/>
    </row>
    <row r="8800" spans="1:1" x14ac:dyDescent="0.35">
      <c r="A8800" s="12"/>
    </row>
    <row r="8801" spans="1:1" x14ac:dyDescent="0.35">
      <c r="A8801" s="12"/>
    </row>
    <row r="8802" spans="1:1" x14ac:dyDescent="0.35">
      <c r="A8802" s="12"/>
    </row>
    <row r="8803" spans="1:1" x14ac:dyDescent="0.35">
      <c r="A8803" s="12"/>
    </row>
    <row r="8804" spans="1:1" x14ac:dyDescent="0.35">
      <c r="A8804" s="12"/>
    </row>
    <row r="8805" spans="1:1" x14ac:dyDescent="0.35">
      <c r="A8805" s="12"/>
    </row>
    <row r="8806" spans="1:1" x14ac:dyDescent="0.35">
      <c r="A8806" s="12"/>
    </row>
    <row r="8807" spans="1:1" x14ac:dyDescent="0.35">
      <c r="A8807" s="12"/>
    </row>
    <row r="8808" spans="1:1" x14ac:dyDescent="0.35">
      <c r="A8808" s="12"/>
    </row>
    <row r="8809" spans="1:1" x14ac:dyDescent="0.35">
      <c r="A8809" s="12"/>
    </row>
    <row r="8810" spans="1:1" x14ac:dyDescent="0.35">
      <c r="A8810" s="12"/>
    </row>
    <row r="8811" spans="1:1" x14ac:dyDescent="0.35">
      <c r="A8811" s="12"/>
    </row>
    <row r="8812" spans="1:1" x14ac:dyDescent="0.35">
      <c r="A8812" s="12"/>
    </row>
    <row r="8813" spans="1:1" x14ac:dyDescent="0.35">
      <c r="A8813" s="12"/>
    </row>
    <row r="8814" spans="1:1" x14ac:dyDescent="0.35">
      <c r="A8814" s="12"/>
    </row>
    <row r="8815" spans="1:1" x14ac:dyDescent="0.35">
      <c r="A8815" s="12"/>
    </row>
    <row r="8816" spans="1:1" x14ac:dyDescent="0.35">
      <c r="A8816" s="12"/>
    </row>
    <row r="8817" spans="1:1" x14ac:dyDescent="0.35">
      <c r="A8817" s="12"/>
    </row>
    <row r="8818" spans="1:1" x14ac:dyDescent="0.35">
      <c r="A8818" s="12"/>
    </row>
    <row r="8819" spans="1:1" x14ac:dyDescent="0.35">
      <c r="A8819" s="12"/>
    </row>
    <row r="8820" spans="1:1" x14ac:dyDescent="0.35">
      <c r="A8820" s="12"/>
    </row>
    <row r="8821" spans="1:1" x14ac:dyDescent="0.35">
      <c r="A8821" s="12"/>
    </row>
    <row r="8822" spans="1:1" x14ac:dyDescent="0.35">
      <c r="A8822" s="12"/>
    </row>
    <row r="8823" spans="1:1" x14ac:dyDescent="0.35">
      <c r="A8823" s="12"/>
    </row>
    <row r="8824" spans="1:1" x14ac:dyDescent="0.35">
      <c r="A8824" s="12"/>
    </row>
    <row r="8825" spans="1:1" x14ac:dyDescent="0.35">
      <c r="A8825" s="12"/>
    </row>
    <row r="8826" spans="1:1" x14ac:dyDescent="0.35">
      <c r="A8826" s="12"/>
    </row>
    <row r="8827" spans="1:1" x14ac:dyDescent="0.35">
      <c r="A8827" s="12"/>
    </row>
    <row r="8828" spans="1:1" x14ac:dyDescent="0.35">
      <c r="A8828" s="12"/>
    </row>
    <row r="8829" spans="1:1" x14ac:dyDescent="0.35">
      <c r="A8829" s="12"/>
    </row>
    <row r="8830" spans="1:1" x14ac:dyDescent="0.35">
      <c r="A8830" s="12"/>
    </row>
    <row r="8831" spans="1:1" x14ac:dyDescent="0.35">
      <c r="A8831" s="12"/>
    </row>
    <row r="8832" spans="1:1" x14ac:dyDescent="0.35">
      <c r="A8832" s="12"/>
    </row>
    <row r="8833" spans="1:1" x14ac:dyDescent="0.35">
      <c r="A8833" s="12"/>
    </row>
    <row r="8834" spans="1:1" x14ac:dyDescent="0.35">
      <c r="A8834" s="12"/>
    </row>
    <row r="8835" spans="1:1" x14ac:dyDescent="0.35">
      <c r="A8835" s="12"/>
    </row>
    <row r="8836" spans="1:1" x14ac:dyDescent="0.35">
      <c r="A8836" s="12"/>
    </row>
    <row r="8837" spans="1:1" x14ac:dyDescent="0.35">
      <c r="A8837" s="12"/>
    </row>
    <row r="8838" spans="1:1" x14ac:dyDescent="0.35">
      <c r="A8838" s="12"/>
    </row>
    <row r="8839" spans="1:1" x14ac:dyDescent="0.35">
      <c r="A8839" s="12"/>
    </row>
    <row r="8840" spans="1:1" x14ac:dyDescent="0.35">
      <c r="A8840" s="12"/>
    </row>
    <row r="8841" spans="1:1" x14ac:dyDescent="0.35">
      <c r="A8841" s="12"/>
    </row>
    <row r="8842" spans="1:1" x14ac:dyDescent="0.35">
      <c r="A8842" s="12"/>
    </row>
    <row r="8843" spans="1:1" x14ac:dyDescent="0.35">
      <c r="A8843" s="12"/>
    </row>
    <row r="8844" spans="1:1" x14ac:dyDescent="0.35">
      <c r="A8844" s="12"/>
    </row>
    <row r="8845" spans="1:1" x14ac:dyDescent="0.35">
      <c r="A8845" s="12"/>
    </row>
    <row r="8846" spans="1:1" x14ac:dyDescent="0.35">
      <c r="A8846" s="12"/>
    </row>
    <row r="8847" spans="1:1" x14ac:dyDescent="0.35">
      <c r="A8847" s="12"/>
    </row>
    <row r="8848" spans="1:1" x14ac:dyDescent="0.35">
      <c r="A8848" s="12"/>
    </row>
    <row r="8849" spans="1:1" x14ac:dyDescent="0.35">
      <c r="A8849" s="12"/>
    </row>
    <row r="8850" spans="1:1" x14ac:dyDescent="0.35">
      <c r="A8850" s="12"/>
    </row>
    <row r="8851" spans="1:1" x14ac:dyDescent="0.35">
      <c r="A8851" s="12"/>
    </row>
    <row r="8852" spans="1:1" x14ac:dyDescent="0.35">
      <c r="A8852" s="12"/>
    </row>
    <row r="8853" spans="1:1" x14ac:dyDescent="0.35">
      <c r="A8853" s="12"/>
    </row>
    <row r="8854" spans="1:1" x14ac:dyDescent="0.35">
      <c r="A8854" s="12"/>
    </row>
    <row r="8855" spans="1:1" x14ac:dyDescent="0.35">
      <c r="A8855" s="12"/>
    </row>
    <row r="8856" spans="1:1" x14ac:dyDescent="0.35">
      <c r="A8856" s="12"/>
    </row>
    <row r="8857" spans="1:1" x14ac:dyDescent="0.35">
      <c r="A8857" s="12"/>
    </row>
    <row r="8858" spans="1:1" x14ac:dyDescent="0.35">
      <c r="A8858" s="12"/>
    </row>
    <row r="8859" spans="1:1" x14ac:dyDescent="0.35">
      <c r="A8859" s="12"/>
    </row>
    <row r="8860" spans="1:1" x14ac:dyDescent="0.35">
      <c r="A8860" s="12"/>
    </row>
    <row r="8861" spans="1:1" x14ac:dyDescent="0.35">
      <c r="A8861" s="12"/>
    </row>
    <row r="8862" spans="1:1" x14ac:dyDescent="0.35">
      <c r="A8862" s="12"/>
    </row>
    <row r="8863" spans="1:1" x14ac:dyDescent="0.35">
      <c r="A8863" s="12"/>
    </row>
    <row r="8864" spans="1:1" x14ac:dyDescent="0.35">
      <c r="A8864" s="12"/>
    </row>
    <row r="8865" spans="1:1" x14ac:dyDescent="0.35">
      <c r="A8865" s="12"/>
    </row>
    <row r="8866" spans="1:1" x14ac:dyDescent="0.35">
      <c r="A8866" s="12"/>
    </row>
    <row r="8867" spans="1:1" x14ac:dyDescent="0.35">
      <c r="A8867" s="12"/>
    </row>
    <row r="8868" spans="1:1" x14ac:dyDescent="0.35">
      <c r="A8868" s="12"/>
    </row>
    <row r="8869" spans="1:1" x14ac:dyDescent="0.35">
      <c r="A8869" s="12"/>
    </row>
    <row r="8870" spans="1:1" x14ac:dyDescent="0.35">
      <c r="A8870" s="12"/>
    </row>
    <row r="8871" spans="1:1" x14ac:dyDescent="0.35">
      <c r="A8871" s="12"/>
    </row>
    <row r="8872" spans="1:1" x14ac:dyDescent="0.35">
      <c r="A8872" s="12"/>
    </row>
    <row r="8873" spans="1:1" x14ac:dyDescent="0.35">
      <c r="A8873" s="12"/>
    </row>
    <row r="8874" spans="1:1" x14ac:dyDescent="0.35">
      <c r="A8874" s="12"/>
    </row>
    <row r="8875" spans="1:1" x14ac:dyDescent="0.35">
      <c r="A8875" s="12"/>
    </row>
    <row r="8876" spans="1:1" x14ac:dyDescent="0.35">
      <c r="A8876" s="12"/>
    </row>
    <row r="8877" spans="1:1" x14ac:dyDescent="0.35">
      <c r="A8877" s="12"/>
    </row>
    <row r="8878" spans="1:1" x14ac:dyDescent="0.35">
      <c r="A8878" s="12"/>
    </row>
    <row r="8879" spans="1:1" x14ac:dyDescent="0.35">
      <c r="A8879" s="12"/>
    </row>
    <row r="8880" spans="1:1" x14ac:dyDescent="0.35">
      <c r="A8880" s="12"/>
    </row>
    <row r="8881" spans="1:1" x14ac:dyDescent="0.35">
      <c r="A8881" s="12"/>
    </row>
    <row r="8882" spans="1:1" x14ac:dyDescent="0.35">
      <c r="A8882" s="12"/>
    </row>
    <row r="8883" spans="1:1" x14ac:dyDescent="0.35">
      <c r="A8883" s="12"/>
    </row>
    <row r="8884" spans="1:1" x14ac:dyDescent="0.35">
      <c r="A8884" s="12"/>
    </row>
    <row r="8885" spans="1:1" x14ac:dyDescent="0.35">
      <c r="A8885" s="12"/>
    </row>
    <row r="8886" spans="1:1" x14ac:dyDescent="0.35">
      <c r="A8886" s="12"/>
    </row>
    <row r="8887" spans="1:1" x14ac:dyDescent="0.35">
      <c r="A8887" s="12"/>
    </row>
    <row r="8888" spans="1:1" x14ac:dyDescent="0.35">
      <c r="A8888" s="12"/>
    </row>
    <row r="8889" spans="1:1" x14ac:dyDescent="0.35">
      <c r="A8889" s="12"/>
    </row>
    <row r="8890" spans="1:1" x14ac:dyDescent="0.35">
      <c r="A8890" s="12"/>
    </row>
    <row r="8891" spans="1:1" x14ac:dyDescent="0.35">
      <c r="A8891" s="12"/>
    </row>
    <row r="8892" spans="1:1" x14ac:dyDescent="0.35">
      <c r="A8892" s="12"/>
    </row>
    <row r="8893" spans="1:1" x14ac:dyDescent="0.35">
      <c r="A8893" s="12"/>
    </row>
    <row r="8894" spans="1:1" x14ac:dyDescent="0.35">
      <c r="A8894" s="12"/>
    </row>
    <row r="8895" spans="1:1" x14ac:dyDescent="0.35">
      <c r="A8895" s="12"/>
    </row>
    <row r="8896" spans="1:1" x14ac:dyDescent="0.35">
      <c r="A8896" s="12"/>
    </row>
    <row r="8897" spans="1:1" x14ac:dyDescent="0.35">
      <c r="A8897" s="12"/>
    </row>
    <row r="8898" spans="1:1" x14ac:dyDescent="0.35">
      <c r="A8898" s="12"/>
    </row>
    <row r="8899" spans="1:1" x14ac:dyDescent="0.35">
      <c r="A8899" s="12"/>
    </row>
    <row r="8900" spans="1:1" x14ac:dyDescent="0.35">
      <c r="A8900" s="12"/>
    </row>
    <row r="8901" spans="1:1" x14ac:dyDescent="0.35">
      <c r="A8901" s="12"/>
    </row>
    <row r="8902" spans="1:1" x14ac:dyDescent="0.35">
      <c r="A8902" s="12"/>
    </row>
    <row r="8903" spans="1:1" x14ac:dyDescent="0.35">
      <c r="A8903" s="12"/>
    </row>
    <row r="8904" spans="1:1" x14ac:dyDescent="0.35">
      <c r="A8904" s="12"/>
    </row>
    <row r="8905" spans="1:1" x14ac:dyDescent="0.35">
      <c r="A8905" s="12"/>
    </row>
    <row r="8906" spans="1:1" x14ac:dyDescent="0.35">
      <c r="A8906" s="12"/>
    </row>
    <row r="8907" spans="1:1" x14ac:dyDescent="0.35">
      <c r="A8907" s="12"/>
    </row>
    <row r="8908" spans="1:1" x14ac:dyDescent="0.35">
      <c r="A8908" s="12"/>
    </row>
    <row r="8909" spans="1:1" x14ac:dyDescent="0.35">
      <c r="A8909" s="12"/>
    </row>
    <row r="8910" spans="1:1" x14ac:dyDescent="0.35">
      <c r="A8910" s="12"/>
    </row>
    <row r="8911" spans="1:1" x14ac:dyDescent="0.35">
      <c r="A8911" s="12"/>
    </row>
    <row r="8912" spans="1:1" x14ac:dyDescent="0.35">
      <c r="A8912" s="12"/>
    </row>
    <row r="8913" spans="1:1" x14ac:dyDescent="0.35">
      <c r="A8913" s="12"/>
    </row>
    <row r="8914" spans="1:1" x14ac:dyDescent="0.35">
      <c r="A8914" s="12"/>
    </row>
    <row r="8915" spans="1:1" x14ac:dyDescent="0.35">
      <c r="A8915" s="12"/>
    </row>
    <row r="8916" spans="1:1" x14ac:dyDescent="0.35">
      <c r="A8916" s="12"/>
    </row>
    <row r="8917" spans="1:1" x14ac:dyDescent="0.35">
      <c r="A8917" s="12"/>
    </row>
    <row r="8918" spans="1:1" x14ac:dyDescent="0.35">
      <c r="A8918" s="12"/>
    </row>
    <row r="8919" spans="1:1" x14ac:dyDescent="0.35">
      <c r="A8919" s="12"/>
    </row>
    <row r="8920" spans="1:1" x14ac:dyDescent="0.35">
      <c r="A8920" s="12"/>
    </row>
    <row r="8921" spans="1:1" x14ac:dyDescent="0.35">
      <c r="A8921" s="12"/>
    </row>
    <row r="8922" spans="1:1" x14ac:dyDescent="0.35">
      <c r="A8922" s="12"/>
    </row>
    <row r="8923" spans="1:1" x14ac:dyDescent="0.35">
      <c r="A8923" s="12"/>
    </row>
    <row r="8924" spans="1:1" x14ac:dyDescent="0.35">
      <c r="A8924" s="12"/>
    </row>
    <row r="8925" spans="1:1" x14ac:dyDescent="0.35">
      <c r="A8925" s="12"/>
    </row>
    <row r="8926" spans="1:1" x14ac:dyDescent="0.35">
      <c r="A8926" s="12"/>
    </row>
    <row r="8927" spans="1:1" x14ac:dyDescent="0.35">
      <c r="A8927" s="12"/>
    </row>
    <row r="8928" spans="1:1" x14ac:dyDescent="0.35">
      <c r="A8928" s="12"/>
    </row>
    <row r="8929" spans="1:1" x14ac:dyDescent="0.35">
      <c r="A8929" s="12"/>
    </row>
    <row r="8930" spans="1:1" x14ac:dyDescent="0.35">
      <c r="A8930" s="12"/>
    </row>
    <row r="8931" spans="1:1" x14ac:dyDescent="0.35">
      <c r="A8931" s="12"/>
    </row>
    <row r="8932" spans="1:1" x14ac:dyDescent="0.35">
      <c r="A8932" s="12"/>
    </row>
    <row r="8933" spans="1:1" x14ac:dyDescent="0.35">
      <c r="A8933" s="12"/>
    </row>
    <row r="8934" spans="1:1" x14ac:dyDescent="0.35">
      <c r="A8934" s="12"/>
    </row>
    <row r="8935" spans="1:1" x14ac:dyDescent="0.35">
      <c r="A8935" s="12"/>
    </row>
    <row r="8936" spans="1:1" x14ac:dyDescent="0.35">
      <c r="A8936" s="12"/>
    </row>
    <row r="8937" spans="1:1" x14ac:dyDescent="0.35">
      <c r="A8937" s="12"/>
    </row>
    <row r="8938" spans="1:1" x14ac:dyDescent="0.35">
      <c r="A8938" s="12"/>
    </row>
    <row r="8939" spans="1:1" x14ac:dyDescent="0.35">
      <c r="A8939" s="12"/>
    </row>
    <row r="8940" spans="1:1" x14ac:dyDescent="0.35">
      <c r="A8940" s="12"/>
    </row>
    <row r="8941" spans="1:1" x14ac:dyDescent="0.35">
      <c r="A8941" s="12"/>
    </row>
    <row r="8942" spans="1:1" x14ac:dyDescent="0.35">
      <c r="A8942" s="12"/>
    </row>
    <row r="8943" spans="1:1" x14ac:dyDescent="0.35">
      <c r="A8943" s="12"/>
    </row>
    <row r="8944" spans="1:1" x14ac:dyDescent="0.35">
      <c r="A8944" s="12"/>
    </row>
    <row r="8945" spans="1:1" x14ac:dyDescent="0.35">
      <c r="A8945" s="12"/>
    </row>
    <row r="8946" spans="1:1" x14ac:dyDescent="0.35">
      <c r="A8946" s="12"/>
    </row>
    <row r="8947" spans="1:1" x14ac:dyDescent="0.35">
      <c r="A8947" s="12"/>
    </row>
    <row r="8948" spans="1:1" x14ac:dyDescent="0.35">
      <c r="A8948" s="12"/>
    </row>
    <row r="8949" spans="1:1" x14ac:dyDescent="0.35">
      <c r="A8949" s="12"/>
    </row>
    <row r="8950" spans="1:1" x14ac:dyDescent="0.35">
      <c r="A8950" s="12"/>
    </row>
    <row r="8951" spans="1:1" x14ac:dyDescent="0.35">
      <c r="A8951" s="12"/>
    </row>
    <row r="8952" spans="1:1" x14ac:dyDescent="0.35">
      <c r="A8952" s="12"/>
    </row>
    <row r="8953" spans="1:1" x14ac:dyDescent="0.35">
      <c r="A8953" s="12"/>
    </row>
    <row r="8954" spans="1:1" x14ac:dyDescent="0.35">
      <c r="A8954" s="12"/>
    </row>
    <row r="8955" spans="1:1" x14ac:dyDescent="0.35">
      <c r="A8955" s="12"/>
    </row>
    <row r="8956" spans="1:1" x14ac:dyDescent="0.35">
      <c r="A8956" s="12"/>
    </row>
    <row r="8957" spans="1:1" x14ac:dyDescent="0.35">
      <c r="A8957" s="12"/>
    </row>
    <row r="8958" spans="1:1" x14ac:dyDescent="0.35">
      <c r="A8958" s="12"/>
    </row>
    <row r="8959" spans="1:1" x14ac:dyDescent="0.35">
      <c r="A8959" s="12"/>
    </row>
    <row r="8960" spans="1:1" x14ac:dyDescent="0.35">
      <c r="A8960" s="12"/>
    </row>
    <row r="8961" spans="1:1" x14ac:dyDescent="0.35">
      <c r="A8961" s="12"/>
    </row>
    <row r="8962" spans="1:1" x14ac:dyDescent="0.35">
      <c r="A8962" s="12"/>
    </row>
    <row r="8963" spans="1:1" x14ac:dyDescent="0.35">
      <c r="A8963" s="12"/>
    </row>
    <row r="8964" spans="1:1" x14ac:dyDescent="0.35">
      <c r="A8964" s="12"/>
    </row>
    <row r="8965" spans="1:1" x14ac:dyDescent="0.35">
      <c r="A8965" s="12"/>
    </row>
    <row r="8966" spans="1:1" x14ac:dyDescent="0.35">
      <c r="A8966" s="12"/>
    </row>
    <row r="8967" spans="1:1" x14ac:dyDescent="0.35">
      <c r="A8967" s="12"/>
    </row>
    <row r="8968" spans="1:1" x14ac:dyDescent="0.35">
      <c r="A8968" s="12"/>
    </row>
    <row r="8969" spans="1:1" x14ac:dyDescent="0.35">
      <c r="A8969" s="12"/>
    </row>
    <row r="8970" spans="1:1" x14ac:dyDescent="0.35">
      <c r="A8970" s="12"/>
    </row>
    <row r="8971" spans="1:1" x14ac:dyDescent="0.35">
      <c r="A8971" s="12"/>
    </row>
    <row r="8972" spans="1:1" x14ac:dyDescent="0.35">
      <c r="A8972" s="12"/>
    </row>
    <row r="8973" spans="1:1" x14ac:dyDescent="0.35">
      <c r="A8973" s="12"/>
    </row>
    <row r="8974" spans="1:1" x14ac:dyDescent="0.35">
      <c r="A8974" s="12"/>
    </row>
    <row r="8975" spans="1:1" x14ac:dyDescent="0.35">
      <c r="A8975" s="12"/>
    </row>
    <row r="8976" spans="1:1" x14ac:dyDescent="0.35">
      <c r="A8976" s="12"/>
    </row>
    <row r="8977" spans="1:1" x14ac:dyDescent="0.35">
      <c r="A8977" s="12"/>
    </row>
    <row r="8978" spans="1:1" x14ac:dyDescent="0.35">
      <c r="A8978" s="12"/>
    </row>
    <row r="8979" spans="1:1" x14ac:dyDescent="0.35">
      <c r="A8979" s="12"/>
    </row>
    <row r="8980" spans="1:1" x14ac:dyDescent="0.35">
      <c r="A8980" s="12"/>
    </row>
    <row r="8981" spans="1:1" x14ac:dyDescent="0.35">
      <c r="A8981" s="12"/>
    </row>
    <row r="8982" spans="1:1" x14ac:dyDescent="0.35">
      <c r="A8982" s="12"/>
    </row>
    <row r="8983" spans="1:1" x14ac:dyDescent="0.35">
      <c r="A8983" s="12"/>
    </row>
    <row r="8984" spans="1:1" x14ac:dyDescent="0.35">
      <c r="A8984" s="12"/>
    </row>
    <row r="8985" spans="1:1" x14ac:dyDescent="0.35">
      <c r="A8985" s="12"/>
    </row>
    <row r="8986" spans="1:1" x14ac:dyDescent="0.35">
      <c r="A8986" s="12"/>
    </row>
    <row r="8987" spans="1:1" x14ac:dyDescent="0.35">
      <c r="A8987" s="12"/>
    </row>
    <row r="8988" spans="1:1" x14ac:dyDescent="0.35">
      <c r="A8988" s="12"/>
    </row>
    <row r="8989" spans="1:1" x14ac:dyDescent="0.35">
      <c r="A8989" s="12"/>
    </row>
    <row r="8990" spans="1:1" x14ac:dyDescent="0.35">
      <c r="A8990" s="12"/>
    </row>
    <row r="8991" spans="1:1" x14ac:dyDescent="0.35">
      <c r="A8991" s="12"/>
    </row>
    <row r="8992" spans="1:1" x14ac:dyDescent="0.35">
      <c r="A8992" s="12"/>
    </row>
    <row r="8993" spans="1:1" x14ac:dyDescent="0.35">
      <c r="A8993" s="12"/>
    </row>
    <row r="8994" spans="1:1" x14ac:dyDescent="0.35">
      <c r="A8994" s="12"/>
    </row>
    <row r="8995" spans="1:1" x14ac:dyDescent="0.35">
      <c r="A8995" s="12"/>
    </row>
    <row r="8996" spans="1:1" x14ac:dyDescent="0.35">
      <c r="A8996" s="12"/>
    </row>
    <row r="8997" spans="1:1" x14ac:dyDescent="0.35">
      <c r="A8997" s="12"/>
    </row>
    <row r="8998" spans="1:1" x14ac:dyDescent="0.35">
      <c r="A8998" s="12"/>
    </row>
    <row r="8999" spans="1:1" x14ac:dyDescent="0.35">
      <c r="A8999" s="12"/>
    </row>
    <row r="9000" spans="1:1" x14ac:dyDescent="0.35">
      <c r="A9000" s="12"/>
    </row>
    <row r="9001" spans="1:1" x14ac:dyDescent="0.35">
      <c r="A9001" s="12"/>
    </row>
    <row r="9002" spans="1:1" x14ac:dyDescent="0.35">
      <c r="A9002" s="12"/>
    </row>
    <row r="9003" spans="1:1" x14ac:dyDescent="0.35">
      <c r="A9003" s="12"/>
    </row>
    <row r="9004" spans="1:1" x14ac:dyDescent="0.35">
      <c r="A9004" s="12"/>
    </row>
    <row r="9005" spans="1:1" x14ac:dyDescent="0.35">
      <c r="A9005" s="12"/>
    </row>
    <row r="9006" spans="1:1" x14ac:dyDescent="0.35">
      <c r="A9006" s="12"/>
    </row>
    <row r="9007" spans="1:1" x14ac:dyDescent="0.35">
      <c r="A9007" s="12"/>
    </row>
    <row r="9008" spans="1:1" x14ac:dyDescent="0.35">
      <c r="A9008" s="12"/>
    </row>
    <row r="9009" spans="1:1" x14ac:dyDescent="0.35">
      <c r="A9009" s="12"/>
    </row>
    <row r="9010" spans="1:1" x14ac:dyDescent="0.35">
      <c r="A9010" s="12"/>
    </row>
    <row r="9011" spans="1:1" x14ac:dyDescent="0.35">
      <c r="A9011" s="12"/>
    </row>
    <row r="9012" spans="1:1" x14ac:dyDescent="0.35">
      <c r="A9012" s="12"/>
    </row>
    <row r="9013" spans="1:1" x14ac:dyDescent="0.35">
      <c r="A9013" s="12"/>
    </row>
    <row r="9014" spans="1:1" x14ac:dyDescent="0.35">
      <c r="A9014" s="12"/>
    </row>
    <row r="9015" spans="1:1" x14ac:dyDescent="0.35">
      <c r="A9015" s="12"/>
    </row>
    <row r="9016" spans="1:1" x14ac:dyDescent="0.35">
      <c r="A9016" s="12"/>
    </row>
    <row r="9017" spans="1:1" x14ac:dyDescent="0.35">
      <c r="A9017" s="12"/>
    </row>
    <row r="9018" spans="1:1" x14ac:dyDescent="0.35">
      <c r="A9018" s="12"/>
    </row>
    <row r="9019" spans="1:1" x14ac:dyDescent="0.35">
      <c r="A9019" s="12"/>
    </row>
    <row r="9020" spans="1:1" x14ac:dyDescent="0.35">
      <c r="A9020" s="12"/>
    </row>
    <row r="9021" spans="1:1" x14ac:dyDescent="0.35">
      <c r="A9021" s="12"/>
    </row>
    <row r="9022" spans="1:1" x14ac:dyDescent="0.35">
      <c r="A9022" s="12"/>
    </row>
    <row r="9023" spans="1:1" x14ac:dyDescent="0.35">
      <c r="A9023" s="12"/>
    </row>
    <row r="9024" spans="1:1" x14ac:dyDescent="0.35">
      <c r="A9024" s="12"/>
    </row>
    <row r="9025" spans="1:1" x14ac:dyDescent="0.35">
      <c r="A9025" s="12"/>
    </row>
    <row r="9026" spans="1:1" x14ac:dyDescent="0.35">
      <c r="A9026" s="12"/>
    </row>
    <row r="9027" spans="1:1" x14ac:dyDescent="0.35">
      <c r="A9027" s="12"/>
    </row>
    <row r="9028" spans="1:1" x14ac:dyDescent="0.35">
      <c r="A9028" s="12"/>
    </row>
    <row r="9029" spans="1:1" x14ac:dyDescent="0.35">
      <c r="A9029" s="12"/>
    </row>
    <row r="9030" spans="1:1" x14ac:dyDescent="0.35">
      <c r="A9030" s="12"/>
    </row>
    <row r="9031" spans="1:1" x14ac:dyDescent="0.35">
      <c r="A9031" s="12"/>
    </row>
    <row r="9032" spans="1:1" x14ac:dyDescent="0.35">
      <c r="A9032" s="12"/>
    </row>
    <row r="9033" spans="1:1" x14ac:dyDescent="0.35">
      <c r="A9033" s="12"/>
    </row>
    <row r="9034" spans="1:1" x14ac:dyDescent="0.35">
      <c r="A9034" s="12"/>
    </row>
    <row r="9035" spans="1:1" x14ac:dyDescent="0.35">
      <c r="A9035" s="12"/>
    </row>
    <row r="9036" spans="1:1" x14ac:dyDescent="0.35">
      <c r="A9036" s="12"/>
    </row>
    <row r="9037" spans="1:1" x14ac:dyDescent="0.35">
      <c r="A9037" s="12"/>
    </row>
    <row r="9038" spans="1:1" x14ac:dyDescent="0.35">
      <c r="A9038" s="12"/>
    </row>
    <row r="9039" spans="1:1" x14ac:dyDescent="0.35">
      <c r="A9039" s="12"/>
    </row>
    <row r="9040" spans="1:1" x14ac:dyDescent="0.35">
      <c r="A9040" s="12"/>
    </row>
    <row r="9041" spans="1:1" x14ac:dyDescent="0.35">
      <c r="A9041" s="12"/>
    </row>
    <row r="9042" spans="1:1" x14ac:dyDescent="0.35">
      <c r="A9042" s="12"/>
    </row>
    <row r="9043" spans="1:1" x14ac:dyDescent="0.35">
      <c r="A9043" s="12"/>
    </row>
    <row r="9044" spans="1:1" x14ac:dyDescent="0.35">
      <c r="A9044" s="12"/>
    </row>
    <row r="9045" spans="1:1" x14ac:dyDescent="0.35">
      <c r="A9045" s="12"/>
    </row>
    <row r="9046" spans="1:1" x14ac:dyDescent="0.35">
      <c r="A9046" s="12"/>
    </row>
    <row r="9047" spans="1:1" x14ac:dyDescent="0.35">
      <c r="A9047" s="12"/>
    </row>
    <row r="9048" spans="1:1" x14ac:dyDescent="0.35">
      <c r="A9048" s="12"/>
    </row>
    <row r="9049" spans="1:1" x14ac:dyDescent="0.35">
      <c r="A9049" s="12"/>
    </row>
    <row r="9050" spans="1:1" x14ac:dyDescent="0.35">
      <c r="A9050" s="12"/>
    </row>
    <row r="9051" spans="1:1" x14ac:dyDescent="0.35">
      <c r="A9051" s="12"/>
    </row>
    <row r="9052" spans="1:1" x14ac:dyDescent="0.35">
      <c r="A9052" s="12"/>
    </row>
    <row r="9053" spans="1:1" x14ac:dyDescent="0.35">
      <c r="A9053" s="12"/>
    </row>
    <row r="9054" spans="1:1" x14ac:dyDescent="0.35">
      <c r="A9054" s="12"/>
    </row>
    <row r="9055" spans="1:1" x14ac:dyDescent="0.35">
      <c r="A9055" s="12"/>
    </row>
    <row r="9056" spans="1:1" x14ac:dyDescent="0.35">
      <c r="A9056" s="12"/>
    </row>
    <row r="9057" spans="1:1" x14ac:dyDescent="0.35">
      <c r="A9057" s="12"/>
    </row>
    <row r="9058" spans="1:1" x14ac:dyDescent="0.35">
      <c r="A9058" s="12"/>
    </row>
    <row r="9059" spans="1:1" x14ac:dyDescent="0.35">
      <c r="A9059" s="12"/>
    </row>
    <row r="9060" spans="1:1" x14ac:dyDescent="0.35">
      <c r="A9060" s="12"/>
    </row>
    <row r="9061" spans="1:1" x14ac:dyDescent="0.35">
      <c r="A9061" s="12"/>
    </row>
    <row r="9062" spans="1:1" x14ac:dyDescent="0.35">
      <c r="A9062" s="12"/>
    </row>
    <row r="9063" spans="1:1" x14ac:dyDescent="0.35">
      <c r="A9063" s="12"/>
    </row>
    <row r="9064" spans="1:1" x14ac:dyDescent="0.35">
      <c r="A9064" s="12"/>
    </row>
    <row r="9065" spans="1:1" x14ac:dyDescent="0.35">
      <c r="A9065" s="12"/>
    </row>
    <row r="9066" spans="1:1" x14ac:dyDescent="0.35">
      <c r="A9066" s="12"/>
    </row>
    <row r="9067" spans="1:1" x14ac:dyDescent="0.35">
      <c r="A9067" s="12"/>
    </row>
    <row r="9068" spans="1:1" x14ac:dyDescent="0.35">
      <c r="A9068" s="12"/>
    </row>
    <row r="9069" spans="1:1" x14ac:dyDescent="0.35">
      <c r="A9069" s="12"/>
    </row>
    <row r="9070" spans="1:1" x14ac:dyDescent="0.35">
      <c r="A9070" s="12"/>
    </row>
    <row r="9071" spans="1:1" x14ac:dyDescent="0.35">
      <c r="A9071" s="12"/>
    </row>
    <row r="9072" spans="1:1" x14ac:dyDescent="0.35">
      <c r="A9072" s="12"/>
    </row>
    <row r="9073" spans="1:7" x14ac:dyDescent="0.35">
      <c r="A9073" s="12"/>
    </row>
    <row r="9078" spans="1:7" x14ac:dyDescent="0.35">
      <c r="G9078" s="11"/>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Q9078"/>
  <sheetViews>
    <sheetView workbookViewId="0"/>
  </sheetViews>
  <sheetFormatPr defaultColWidth="10.90625" defaultRowHeight="14.5" x14ac:dyDescent="0.35"/>
  <cols>
    <col min="1" max="9" width="19" customWidth="1"/>
    <col min="10" max="13" width="25.7265625" customWidth="1"/>
    <col min="14" max="17" width="19" customWidth="1"/>
  </cols>
  <sheetData>
    <row r="1" spans="1:17" x14ac:dyDescent="0.35">
      <c r="A1" s="28" t="s">
        <v>82</v>
      </c>
      <c r="B1" s="28" t="s">
        <v>83</v>
      </c>
      <c r="C1" s="28" t="s">
        <v>84</v>
      </c>
      <c r="D1" s="28" t="s">
        <v>85</v>
      </c>
      <c r="E1" s="28" t="s">
        <v>86</v>
      </c>
      <c r="F1" s="28" t="s">
        <v>87</v>
      </c>
      <c r="G1" s="28" t="s">
        <v>88</v>
      </c>
      <c r="H1" s="28" t="s">
        <v>89</v>
      </c>
      <c r="I1" s="28" t="s">
        <v>90</v>
      </c>
      <c r="J1" s="28" t="s">
        <v>92</v>
      </c>
      <c r="K1" s="28" t="s">
        <v>91</v>
      </c>
      <c r="L1" s="28" t="s">
        <v>94</v>
      </c>
      <c r="M1" s="28" t="s">
        <v>93</v>
      </c>
      <c r="N1" s="28" t="s">
        <v>96</v>
      </c>
      <c r="O1" s="28" t="s">
        <v>95</v>
      </c>
      <c r="P1" s="28" t="s">
        <v>97</v>
      </c>
      <c r="Q1" s="28" t="s">
        <v>98</v>
      </c>
    </row>
    <row r="6806" spans="1:1" x14ac:dyDescent="0.35">
      <c r="A6806" s="12"/>
    </row>
    <row r="6807" spans="1:1" x14ac:dyDescent="0.35">
      <c r="A6807" s="12"/>
    </row>
    <row r="6808" spans="1:1" x14ac:dyDescent="0.35">
      <c r="A6808" s="12"/>
    </row>
    <row r="6809" spans="1:1" x14ac:dyDescent="0.35">
      <c r="A6809" s="12"/>
    </row>
    <row r="6810" spans="1:1" x14ac:dyDescent="0.35">
      <c r="A6810" s="12"/>
    </row>
    <row r="6811" spans="1:1" x14ac:dyDescent="0.35">
      <c r="A6811" s="12"/>
    </row>
    <row r="6812" spans="1:1" x14ac:dyDescent="0.35">
      <c r="A6812" s="12"/>
    </row>
    <row r="6813" spans="1:1" x14ac:dyDescent="0.35">
      <c r="A6813" s="12"/>
    </row>
    <row r="6814" spans="1:1" x14ac:dyDescent="0.35">
      <c r="A6814" s="12"/>
    </row>
    <row r="6815" spans="1:1" x14ac:dyDescent="0.35">
      <c r="A6815" s="12"/>
    </row>
    <row r="6816" spans="1:1" x14ac:dyDescent="0.35">
      <c r="A6816" s="12"/>
    </row>
    <row r="6817" spans="1:1" x14ac:dyDescent="0.35">
      <c r="A6817" s="12"/>
    </row>
    <row r="6818" spans="1:1" x14ac:dyDescent="0.35">
      <c r="A6818" s="12"/>
    </row>
    <row r="6819" spans="1:1" x14ac:dyDescent="0.35">
      <c r="A6819" s="12"/>
    </row>
    <row r="6820" spans="1:1" x14ac:dyDescent="0.35">
      <c r="A6820" s="12"/>
    </row>
    <row r="6821" spans="1:1" x14ac:dyDescent="0.35">
      <c r="A6821" s="12"/>
    </row>
    <row r="6822" spans="1:1" x14ac:dyDescent="0.35">
      <c r="A6822" s="12"/>
    </row>
    <row r="6823" spans="1:1" x14ac:dyDescent="0.35">
      <c r="A6823" s="12"/>
    </row>
    <row r="6824" spans="1:1" x14ac:dyDescent="0.35">
      <c r="A6824" s="12"/>
    </row>
    <row r="6825" spans="1:1" x14ac:dyDescent="0.35">
      <c r="A6825" s="12"/>
    </row>
    <row r="6826" spans="1:1" x14ac:dyDescent="0.35">
      <c r="A6826" s="12"/>
    </row>
    <row r="6827" spans="1:1" x14ac:dyDescent="0.35">
      <c r="A6827" s="12"/>
    </row>
    <row r="6828" spans="1:1" x14ac:dyDescent="0.35">
      <c r="A6828" s="12"/>
    </row>
    <row r="6829" spans="1:1" x14ac:dyDescent="0.35">
      <c r="A6829" s="12"/>
    </row>
    <row r="6830" spans="1:1" x14ac:dyDescent="0.35">
      <c r="A6830" s="12"/>
    </row>
    <row r="6831" spans="1:1" x14ac:dyDescent="0.35">
      <c r="A6831" s="12"/>
    </row>
    <row r="6832" spans="1:1" x14ac:dyDescent="0.35">
      <c r="A6832" s="12"/>
    </row>
    <row r="6833" spans="1:1" x14ac:dyDescent="0.35">
      <c r="A6833" s="12"/>
    </row>
    <row r="6834" spans="1:1" x14ac:dyDescent="0.35">
      <c r="A6834" s="12"/>
    </row>
    <row r="6835" spans="1:1" x14ac:dyDescent="0.35">
      <c r="A6835" s="12"/>
    </row>
    <row r="6836" spans="1:1" x14ac:dyDescent="0.35">
      <c r="A6836" s="12"/>
    </row>
    <row r="6837" spans="1:1" x14ac:dyDescent="0.35">
      <c r="A6837" s="12"/>
    </row>
    <row r="6838" spans="1:1" x14ac:dyDescent="0.35">
      <c r="A6838" s="12"/>
    </row>
    <row r="6839" spans="1:1" x14ac:dyDescent="0.35">
      <c r="A6839" s="12"/>
    </row>
    <row r="6840" spans="1:1" x14ac:dyDescent="0.35">
      <c r="A6840" s="12"/>
    </row>
    <row r="6841" spans="1:1" x14ac:dyDescent="0.35">
      <c r="A6841" s="12"/>
    </row>
    <row r="6842" spans="1:1" x14ac:dyDescent="0.35">
      <c r="A6842" s="12"/>
    </row>
    <row r="6843" spans="1:1" x14ac:dyDescent="0.35">
      <c r="A6843" s="12"/>
    </row>
    <row r="6844" spans="1:1" x14ac:dyDescent="0.35">
      <c r="A6844" s="12"/>
    </row>
    <row r="6845" spans="1:1" x14ac:dyDescent="0.35">
      <c r="A6845" s="12"/>
    </row>
    <row r="6846" spans="1:1" x14ac:dyDescent="0.35">
      <c r="A6846" s="12"/>
    </row>
    <row r="6847" spans="1:1" x14ac:dyDescent="0.35">
      <c r="A6847" s="12"/>
    </row>
    <row r="6848" spans="1:1" x14ac:dyDescent="0.35">
      <c r="A6848" s="12"/>
    </row>
    <row r="6849" spans="1:1" x14ac:dyDescent="0.35">
      <c r="A6849" s="12"/>
    </row>
    <row r="6850" spans="1:1" x14ac:dyDescent="0.35">
      <c r="A6850" s="12"/>
    </row>
    <row r="6851" spans="1:1" x14ac:dyDescent="0.35">
      <c r="A6851" s="12"/>
    </row>
    <row r="6852" spans="1:1" x14ac:dyDescent="0.35">
      <c r="A6852" s="12"/>
    </row>
    <row r="6853" spans="1:1" x14ac:dyDescent="0.35">
      <c r="A6853" s="12"/>
    </row>
    <row r="6854" spans="1:1" x14ac:dyDescent="0.35">
      <c r="A6854" s="12"/>
    </row>
    <row r="6855" spans="1:1" x14ac:dyDescent="0.35">
      <c r="A6855" s="12"/>
    </row>
    <row r="6856" spans="1:1" x14ac:dyDescent="0.35">
      <c r="A6856" s="12"/>
    </row>
    <row r="6857" spans="1:1" x14ac:dyDescent="0.35">
      <c r="A6857" s="12"/>
    </row>
    <row r="6858" spans="1:1" x14ac:dyDescent="0.35">
      <c r="A6858" s="12"/>
    </row>
    <row r="6859" spans="1:1" x14ac:dyDescent="0.35">
      <c r="A6859" s="12"/>
    </row>
    <row r="6860" spans="1:1" x14ac:dyDescent="0.35">
      <c r="A6860" s="12"/>
    </row>
    <row r="6861" spans="1:1" x14ac:dyDescent="0.35">
      <c r="A6861" s="12"/>
    </row>
    <row r="6862" spans="1:1" x14ac:dyDescent="0.35">
      <c r="A6862" s="12"/>
    </row>
    <row r="6863" spans="1:1" x14ac:dyDescent="0.35">
      <c r="A6863" s="12"/>
    </row>
    <row r="6864" spans="1:1" x14ac:dyDescent="0.35">
      <c r="A6864" s="12"/>
    </row>
    <row r="6865" spans="1:1" x14ac:dyDescent="0.35">
      <c r="A6865" s="12"/>
    </row>
    <row r="6866" spans="1:1" x14ac:dyDescent="0.35">
      <c r="A6866" s="12"/>
    </row>
    <row r="6867" spans="1:1" x14ac:dyDescent="0.35">
      <c r="A6867" s="12"/>
    </row>
    <row r="6868" spans="1:1" x14ac:dyDescent="0.35">
      <c r="A6868" s="12"/>
    </row>
    <row r="6869" spans="1:1" x14ac:dyDescent="0.35">
      <c r="A6869" s="12"/>
    </row>
    <row r="6870" spans="1:1" x14ac:dyDescent="0.35">
      <c r="A6870" s="12"/>
    </row>
    <row r="6871" spans="1:1" x14ac:dyDescent="0.35">
      <c r="A6871" s="12"/>
    </row>
    <row r="6872" spans="1:1" x14ac:dyDescent="0.35">
      <c r="A6872" s="12"/>
    </row>
    <row r="6873" spans="1:1" x14ac:dyDescent="0.35">
      <c r="A6873" s="12"/>
    </row>
    <row r="6874" spans="1:1" x14ac:dyDescent="0.35">
      <c r="A6874" s="12"/>
    </row>
    <row r="6875" spans="1:1" x14ac:dyDescent="0.35">
      <c r="A6875" s="12"/>
    </row>
    <row r="6876" spans="1:1" x14ac:dyDescent="0.35">
      <c r="A6876" s="12"/>
    </row>
    <row r="6877" spans="1:1" x14ac:dyDescent="0.35">
      <c r="A6877" s="12"/>
    </row>
    <row r="6878" spans="1:1" x14ac:dyDescent="0.35">
      <c r="A6878" s="12"/>
    </row>
    <row r="6879" spans="1:1" x14ac:dyDescent="0.35">
      <c r="A6879" s="12"/>
    </row>
    <row r="6880" spans="1:1" x14ac:dyDescent="0.35">
      <c r="A6880" s="12"/>
    </row>
    <row r="6881" spans="1:1" x14ac:dyDescent="0.35">
      <c r="A6881" s="12"/>
    </row>
    <row r="6882" spans="1:1" x14ac:dyDescent="0.35">
      <c r="A6882" s="12"/>
    </row>
    <row r="6883" spans="1:1" x14ac:dyDescent="0.35">
      <c r="A6883" s="12"/>
    </row>
    <row r="6884" spans="1:1" x14ac:dyDescent="0.35">
      <c r="A6884" s="12"/>
    </row>
    <row r="6885" spans="1:1" x14ac:dyDescent="0.35">
      <c r="A6885" s="12"/>
    </row>
    <row r="6886" spans="1:1" x14ac:dyDescent="0.35">
      <c r="A6886" s="12"/>
    </row>
    <row r="6887" spans="1:1" x14ac:dyDescent="0.35">
      <c r="A6887" s="12"/>
    </row>
    <row r="6888" spans="1:1" x14ac:dyDescent="0.35">
      <c r="A6888" s="12"/>
    </row>
    <row r="6889" spans="1:1" x14ac:dyDescent="0.35">
      <c r="A6889" s="12"/>
    </row>
    <row r="6890" spans="1:1" x14ac:dyDescent="0.35">
      <c r="A6890" s="12"/>
    </row>
    <row r="6891" spans="1:1" x14ac:dyDescent="0.35">
      <c r="A6891" s="12"/>
    </row>
    <row r="6892" spans="1:1" x14ac:dyDescent="0.35">
      <c r="A6892" s="12"/>
    </row>
    <row r="6893" spans="1:1" x14ac:dyDescent="0.35">
      <c r="A6893" s="12"/>
    </row>
    <row r="6894" spans="1:1" x14ac:dyDescent="0.35">
      <c r="A6894" s="12"/>
    </row>
    <row r="6895" spans="1:1" x14ac:dyDescent="0.35">
      <c r="A6895" s="12"/>
    </row>
    <row r="6896" spans="1:1" x14ac:dyDescent="0.35">
      <c r="A6896" s="12"/>
    </row>
    <row r="6897" spans="1:1" x14ac:dyDescent="0.35">
      <c r="A6897" s="12"/>
    </row>
    <row r="6898" spans="1:1" x14ac:dyDescent="0.35">
      <c r="A6898" s="12"/>
    </row>
    <row r="6899" spans="1:1" x14ac:dyDescent="0.35">
      <c r="A6899" s="12"/>
    </row>
    <row r="6900" spans="1:1" x14ac:dyDescent="0.35">
      <c r="A6900" s="12"/>
    </row>
    <row r="6901" spans="1:1" x14ac:dyDescent="0.35">
      <c r="A6901" s="12"/>
    </row>
    <row r="6902" spans="1:1" x14ac:dyDescent="0.35">
      <c r="A6902" s="12"/>
    </row>
    <row r="6903" spans="1:1" x14ac:dyDescent="0.35">
      <c r="A6903" s="12"/>
    </row>
    <row r="6904" spans="1:1" x14ac:dyDescent="0.35">
      <c r="A6904" s="12"/>
    </row>
    <row r="6905" spans="1:1" x14ac:dyDescent="0.35">
      <c r="A6905" s="12"/>
    </row>
    <row r="6906" spans="1:1" x14ac:dyDescent="0.35">
      <c r="A6906" s="12"/>
    </row>
    <row r="6907" spans="1:1" x14ac:dyDescent="0.35">
      <c r="A6907" s="12"/>
    </row>
    <row r="6908" spans="1:1" x14ac:dyDescent="0.35">
      <c r="A6908" s="12"/>
    </row>
    <row r="6909" spans="1:1" x14ac:dyDescent="0.35">
      <c r="A6909" s="12"/>
    </row>
    <row r="6910" spans="1:1" x14ac:dyDescent="0.35">
      <c r="A6910" s="12"/>
    </row>
    <row r="6911" spans="1:1" x14ac:dyDescent="0.35">
      <c r="A6911" s="12"/>
    </row>
    <row r="6912" spans="1:1" x14ac:dyDescent="0.35">
      <c r="A6912" s="12"/>
    </row>
    <row r="6913" spans="1:1" x14ac:dyDescent="0.35">
      <c r="A6913" s="12"/>
    </row>
    <row r="6914" spans="1:1" x14ac:dyDescent="0.35">
      <c r="A6914" s="12"/>
    </row>
    <row r="6915" spans="1:1" x14ac:dyDescent="0.35">
      <c r="A6915" s="12"/>
    </row>
    <row r="6916" spans="1:1" x14ac:dyDescent="0.35">
      <c r="A6916" s="12"/>
    </row>
    <row r="6917" spans="1:1" x14ac:dyDescent="0.35">
      <c r="A6917" s="12"/>
    </row>
    <row r="6918" spans="1:1" x14ac:dyDescent="0.35">
      <c r="A6918" s="12"/>
    </row>
    <row r="6919" spans="1:1" x14ac:dyDescent="0.35">
      <c r="A6919" s="12"/>
    </row>
    <row r="6920" spans="1:1" x14ac:dyDescent="0.35">
      <c r="A6920" s="12"/>
    </row>
    <row r="6921" spans="1:1" x14ac:dyDescent="0.35">
      <c r="A6921" s="12"/>
    </row>
    <row r="6922" spans="1:1" x14ac:dyDescent="0.35">
      <c r="A6922" s="12"/>
    </row>
    <row r="6923" spans="1:1" x14ac:dyDescent="0.35">
      <c r="A6923" s="12"/>
    </row>
    <row r="6924" spans="1:1" x14ac:dyDescent="0.35">
      <c r="A6924" s="12"/>
    </row>
    <row r="6925" spans="1:1" x14ac:dyDescent="0.35">
      <c r="A6925" s="12"/>
    </row>
    <row r="6926" spans="1:1" x14ac:dyDescent="0.35">
      <c r="A6926" s="12"/>
    </row>
    <row r="6927" spans="1:1" x14ac:dyDescent="0.35">
      <c r="A6927" s="12"/>
    </row>
    <row r="6928" spans="1:1" x14ac:dyDescent="0.35">
      <c r="A6928" s="12"/>
    </row>
    <row r="6929" spans="1:1" x14ac:dyDescent="0.35">
      <c r="A6929" s="12"/>
    </row>
    <row r="6930" spans="1:1" x14ac:dyDescent="0.35">
      <c r="A6930" s="12"/>
    </row>
    <row r="6931" spans="1:1" x14ac:dyDescent="0.35">
      <c r="A6931" s="12"/>
    </row>
    <row r="6932" spans="1:1" x14ac:dyDescent="0.35">
      <c r="A6932" s="12"/>
    </row>
    <row r="6933" spans="1:1" x14ac:dyDescent="0.35">
      <c r="A6933" s="12"/>
    </row>
    <row r="6934" spans="1:1" x14ac:dyDescent="0.35">
      <c r="A6934" s="12"/>
    </row>
    <row r="6935" spans="1:1" x14ac:dyDescent="0.35">
      <c r="A6935" s="12"/>
    </row>
    <row r="6936" spans="1:1" x14ac:dyDescent="0.35">
      <c r="A6936" s="12"/>
    </row>
    <row r="6937" spans="1:1" x14ac:dyDescent="0.35">
      <c r="A6937" s="12"/>
    </row>
    <row r="6938" spans="1:1" x14ac:dyDescent="0.35">
      <c r="A6938" s="12"/>
    </row>
    <row r="6939" spans="1:1" x14ac:dyDescent="0.35">
      <c r="A6939" s="12"/>
    </row>
    <row r="6940" spans="1:1" x14ac:dyDescent="0.35">
      <c r="A6940" s="12"/>
    </row>
    <row r="6941" spans="1:1" x14ac:dyDescent="0.35">
      <c r="A6941" s="12"/>
    </row>
    <row r="6942" spans="1:1" x14ac:dyDescent="0.35">
      <c r="A6942" s="12"/>
    </row>
    <row r="6943" spans="1:1" x14ac:dyDescent="0.35">
      <c r="A6943" s="12"/>
    </row>
    <row r="6944" spans="1:1" x14ac:dyDescent="0.35">
      <c r="A6944" s="12"/>
    </row>
    <row r="6945" spans="1:1" x14ac:dyDescent="0.35">
      <c r="A6945" s="12"/>
    </row>
    <row r="6946" spans="1:1" x14ac:dyDescent="0.35">
      <c r="A6946" s="12"/>
    </row>
    <row r="6947" spans="1:1" x14ac:dyDescent="0.35">
      <c r="A6947" s="12"/>
    </row>
    <row r="6948" spans="1:1" x14ac:dyDescent="0.35">
      <c r="A6948" s="12"/>
    </row>
    <row r="6949" spans="1:1" x14ac:dyDescent="0.35">
      <c r="A6949" s="12"/>
    </row>
    <row r="6950" spans="1:1" x14ac:dyDescent="0.35">
      <c r="A6950" s="12"/>
    </row>
    <row r="6951" spans="1:1" x14ac:dyDescent="0.35">
      <c r="A6951" s="12"/>
    </row>
    <row r="6952" spans="1:1" x14ac:dyDescent="0.35">
      <c r="A6952" s="12"/>
    </row>
    <row r="6953" spans="1:1" x14ac:dyDescent="0.35">
      <c r="A6953" s="12"/>
    </row>
    <row r="6954" spans="1:1" x14ac:dyDescent="0.35">
      <c r="A6954" s="12"/>
    </row>
    <row r="6955" spans="1:1" x14ac:dyDescent="0.35">
      <c r="A6955" s="12"/>
    </row>
    <row r="6956" spans="1:1" x14ac:dyDescent="0.35">
      <c r="A6956" s="12"/>
    </row>
    <row r="6957" spans="1:1" x14ac:dyDescent="0.35">
      <c r="A6957" s="12"/>
    </row>
    <row r="6958" spans="1:1" x14ac:dyDescent="0.35">
      <c r="A6958" s="12"/>
    </row>
    <row r="6959" spans="1:1" x14ac:dyDescent="0.35">
      <c r="A6959" s="12"/>
    </row>
    <row r="6960" spans="1:1" x14ac:dyDescent="0.35">
      <c r="A6960" s="12"/>
    </row>
    <row r="6961" spans="1:1" x14ac:dyDescent="0.35">
      <c r="A6961" s="12"/>
    </row>
    <row r="6962" spans="1:1" x14ac:dyDescent="0.35">
      <c r="A6962" s="12"/>
    </row>
    <row r="6963" spans="1:1" x14ac:dyDescent="0.35">
      <c r="A6963" s="12"/>
    </row>
    <row r="6964" spans="1:1" x14ac:dyDescent="0.35">
      <c r="A6964" s="12"/>
    </row>
    <row r="6965" spans="1:1" x14ac:dyDescent="0.35">
      <c r="A6965" s="12"/>
    </row>
    <row r="6966" spans="1:1" x14ac:dyDescent="0.35">
      <c r="A6966" s="12"/>
    </row>
    <row r="6967" spans="1:1" x14ac:dyDescent="0.35">
      <c r="A6967" s="12"/>
    </row>
    <row r="6968" spans="1:1" x14ac:dyDescent="0.35">
      <c r="A6968" s="12"/>
    </row>
    <row r="6969" spans="1:1" x14ac:dyDescent="0.35">
      <c r="A6969" s="12"/>
    </row>
    <row r="6970" spans="1:1" x14ac:dyDescent="0.35">
      <c r="A6970" s="12"/>
    </row>
    <row r="6971" spans="1:1" x14ac:dyDescent="0.35">
      <c r="A6971" s="12"/>
    </row>
    <row r="6972" spans="1:1" x14ac:dyDescent="0.35">
      <c r="A6972" s="12"/>
    </row>
    <row r="6973" spans="1:1" x14ac:dyDescent="0.35">
      <c r="A6973" s="12"/>
    </row>
    <row r="6974" spans="1:1" x14ac:dyDescent="0.35">
      <c r="A6974" s="12"/>
    </row>
    <row r="6975" spans="1:1" x14ac:dyDescent="0.35">
      <c r="A6975" s="12"/>
    </row>
    <row r="6976" spans="1:1" x14ac:dyDescent="0.35">
      <c r="A6976" s="12"/>
    </row>
    <row r="6977" spans="1:1" x14ac:dyDescent="0.35">
      <c r="A6977" s="12"/>
    </row>
    <row r="6978" spans="1:1" x14ac:dyDescent="0.35">
      <c r="A6978" s="12"/>
    </row>
    <row r="6979" spans="1:1" x14ac:dyDescent="0.35">
      <c r="A6979" s="12"/>
    </row>
    <row r="6980" spans="1:1" x14ac:dyDescent="0.35">
      <c r="A6980" s="12"/>
    </row>
    <row r="6981" spans="1:1" x14ac:dyDescent="0.35">
      <c r="A6981" s="12"/>
    </row>
    <row r="6982" spans="1:1" x14ac:dyDescent="0.35">
      <c r="A6982" s="12"/>
    </row>
    <row r="6983" spans="1:1" x14ac:dyDescent="0.35">
      <c r="A6983" s="12"/>
    </row>
    <row r="6984" spans="1:1" x14ac:dyDescent="0.35">
      <c r="A6984" s="12"/>
    </row>
    <row r="6985" spans="1:1" x14ac:dyDescent="0.35">
      <c r="A6985" s="12"/>
    </row>
    <row r="6986" spans="1:1" x14ac:dyDescent="0.35">
      <c r="A6986" s="12"/>
    </row>
    <row r="6987" spans="1:1" x14ac:dyDescent="0.35">
      <c r="A6987" s="12"/>
    </row>
    <row r="6988" spans="1:1" x14ac:dyDescent="0.35">
      <c r="A6988" s="12"/>
    </row>
    <row r="6989" spans="1:1" x14ac:dyDescent="0.35">
      <c r="A6989" s="12"/>
    </row>
    <row r="6990" spans="1:1" x14ac:dyDescent="0.35">
      <c r="A6990" s="12"/>
    </row>
    <row r="6991" spans="1:1" x14ac:dyDescent="0.35">
      <c r="A6991" s="12"/>
    </row>
    <row r="6992" spans="1:1" x14ac:dyDescent="0.35">
      <c r="A6992" s="12"/>
    </row>
    <row r="6993" spans="1:1" x14ac:dyDescent="0.35">
      <c r="A6993" s="12"/>
    </row>
    <row r="6994" spans="1:1" x14ac:dyDescent="0.35">
      <c r="A6994" s="12"/>
    </row>
    <row r="6995" spans="1:1" x14ac:dyDescent="0.35">
      <c r="A6995" s="12"/>
    </row>
    <row r="6996" spans="1:1" x14ac:dyDescent="0.35">
      <c r="A6996" s="12"/>
    </row>
    <row r="6997" spans="1:1" x14ac:dyDescent="0.35">
      <c r="A6997" s="12"/>
    </row>
    <row r="6998" spans="1:1" x14ac:dyDescent="0.35">
      <c r="A6998" s="12"/>
    </row>
    <row r="6999" spans="1:1" x14ac:dyDescent="0.35">
      <c r="A6999" s="12"/>
    </row>
    <row r="7000" spans="1:1" x14ac:dyDescent="0.35">
      <c r="A7000" s="12"/>
    </row>
    <row r="7001" spans="1:1" x14ac:dyDescent="0.35">
      <c r="A7001" s="12"/>
    </row>
    <row r="7002" spans="1:1" x14ac:dyDescent="0.35">
      <c r="A7002" s="12"/>
    </row>
    <row r="7003" spans="1:1" x14ac:dyDescent="0.35">
      <c r="A7003" s="12"/>
    </row>
    <row r="7004" spans="1:1" x14ac:dyDescent="0.35">
      <c r="A7004" s="12"/>
    </row>
    <row r="7005" spans="1:1" x14ac:dyDescent="0.35">
      <c r="A7005" s="12"/>
    </row>
    <row r="7006" spans="1:1" x14ac:dyDescent="0.35">
      <c r="A7006" s="12"/>
    </row>
    <row r="7007" spans="1:1" x14ac:dyDescent="0.35">
      <c r="A7007" s="12"/>
    </row>
    <row r="7008" spans="1:1" x14ac:dyDescent="0.35">
      <c r="A7008" s="12"/>
    </row>
    <row r="7009" spans="1:1" x14ac:dyDescent="0.35">
      <c r="A7009" s="12"/>
    </row>
    <row r="7010" spans="1:1" x14ac:dyDescent="0.35">
      <c r="A7010" s="12"/>
    </row>
    <row r="7011" spans="1:1" x14ac:dyDescent="0.35">
      <c r="A7011" s="12"/>
    </row>
    <row r="7012" spans="1:1" x14ac:dyDescent="0.35">
      <c r="A7012" s="12"/>
    </row>
    <row r="7013" spans="1:1" x14ac:dyDescent="0.35">
      <c r="A7013" s="12"/>
    </row>
    <row r="7014" spans="1:1" x14ac:dyDescent="0.35">
      <c r="A7014" s="12"/>
    </row>
    <row r="7015" spans="1:1" x14ac:dyDescent="0.35">
      <c r="A7015" s="12"/>
    </row>
    <row r="7016" spans="1:1" x14ac:dyDescent="0.35">
      <c r="A7016" s="12"/>
    </row>
    <row r="7017" spans="1:1" x14ac:dyDescent="0.35">
      <c r="A7017" s="12"/>
    </row>
    <row r="7018" spans="1:1" x14ac:dyDescent="0.35">
      <c r="A7018" s="12"/>
    </row>
    <row r="7019" spans="1:1" x14ac:dyDescent="0.35">
      <c r="A7019" s="12"/>
    </row>
    <row r="7020" spans="1:1" x14ac:dyDescent="0.35">
      <c r="A7020" s="12"/>
    </row>
    <row r="7021" spans="1:1" x14ac:dyDescent="0.35">
      <c r="A7021" s="12"/>
    </row>
    <row r="7022" spans="1:1" x14ac:dyDescent="0.35">
      <c r="A7022" s="12"/>
    </row>
    <row r="7023" spans="1:1" x14ac:dyDescent="0.35">
      <c r="A7023" s="12"/>
    </row>
    <row r="7024" spans="1:1" x14ac:dyDescent="0.35">
      <c r="A7024" s="12"/>
    </row>
    <row r="7025" spans="1:1" x14ac:dyDescent="0.35">
      <c r="A7025" s="12"/>
    </row>
    <row r="7026" spans="1:1" x14ac:dyDescent="0.35">
      <c r="A7026" s="12"/>
    </row>
    <row r="7027" spans="1:1" x14ac:dyDescent="0.35">
      <c r="A7027" s="12"/>
    </row>
    <row r="7028" spans="1:1" x14ac:dyDescent="0.35">
      <c r="A7028" s="12"/>
    </row>
    <row r="7029" spans="1:1" x14ac:dyDescent="0.35">
      <c r="A7029" s="12"/>
    </row>
    <row r="7030" spans="1:1" x14ac:dyDescent="0.35">
      <c r="A7030" s="12"/>
    </row>
    <row r="7031" spans="1:1" x14ac:dyDescent="0.35">
      <c r="A7031" s="12"/>
    </row>
    <row r="7032" spans="1:1" x14ac:dyDescent="0.35">
      <c r="A7032" s="12"/>
    </row>
    <row r="7033" spans="1:1" x14ac:dyDescent="0.35">
      <c r="A7033" s="12"/>
    </row>
    <row r="7034" spans="1:1" x14ac:dyDescent="0.35">
      <c r="A7034" s="12"/>
    </row>
    <row r="7035" spans="1:1" x14ac:dyDescent="0.35">
      <c r="A7035" s="12"/>
    </row>
    <row r="7036" spans="1:1" x14ac:dyDescent="0.35">
      <c r="A7036" s="12"/>
    </row>
    <row r="7037" spans="1:1" x14ac:dyDescent="0.35">
      <c r="A7037" s="12"/>
    </row>
    <row r="7038" spans="1:1" x14ac:dyDescent="0.35">
      <c r="A7038" s="12"/>
    </row>
    <row r="7039" spans="1:1" x14ac:dyDescent="0.35">
      <c r="A7039" s="12"/>
    </row>
    <row r="7040" spans="1:1" x14ac:dyDescent="0.35">
      <c r="A7040" s="12"/>
    </row>
    <row r="7041" spans="1:1" x14ac:dyDescent="0.35">
      <c r="A7041" s="12"/>
    </row>
    <row r="7042" spans="1:1" x14ac:dyDescent="0.35">
      <c r="A7042" s="12"/>
    </row>
    <row r="7043" spans="1:1" x14ac:dyDescent="0.35">
      <c r="A7043" s="12"/>
    </row>
    <row r="7044" spans="1:1" x14ac:dyDescent="0.35">
      <c r="A7044" s="12"/>
    </row>
    <row r="7045" spans="1:1" x14ac:dyDescent="0.35">
      <c r="A7045" s="12"/>
    </row>
    <row r="7046" spans="1:1" x14ac:dyDescent="0.35">
      <c r="A7046" s="12"/>
    </row>
    <row r="7047" spans="1:1" x14ac:dyDescent="0.35">
      <c r="A7047" s="12"/>
    </row>
    <row r="7048" spans="1:1" x14ac:dyDescent="0.35">
      <c r="A7048" s="12"/>
    </row>
    <row r="7049" spans="1:1" x14ac:dyDescent="0.35">
      <c r="A7049" s="12"/>
    </row>
    <row r="7050" spans="1:1" x14ac:dyDescent="0.35">
      <c r="A7050" s="12"/>
    </row>
    <row r="7051" spans="1:1" x14ac:dyDescent="0.35">
      <c r="A7051" s="12"/>
    </row>
    <row r="7052" spans="1:1" x14ac:dyDescent="0.35">
      <c r="A7052" s="12"/>
    </row>
    <row r="7053" spans="1:1" x14ac:dyDescent="0.35">
      <c r="A7053" s="12"/>
    </row>
    <row r="7054" spans="1:1" x14ac:dyDescent="0.35">
      <c r="A7054" s="12"/>
    </row>
    <row r="7055" spans="1:1" x14ac:dyDescent="0.35">
      <c r="A7055" s="12"/>
    </row>
    <row r="7056" spans="1:1" x14ac:dyDescent="0.35">
      <c r="A7056" s="12"/>
    </row>
    <row r="7057" spans="1:1" x14ac:dyDescent="0.35">
      <c r="A7057" s="12"/>
    </row>
    <row r="7058" spans="1:1" x14ac:dyDescent="0.35">
      <c r="A7058" s="12"/>
    </row>
    <row r="7059" spans="1:1" x14ac:dyDescent="0.35">
      <c r="A7059" s="12"/>
    </row>
    <row r="7060" spans="1:1" x14ac:dyDescent="0.35">
      <c r="A7060" s="12"/>
    </row>
    <row r="7061" spans="1:1" x14ac:dyDescent="0.35">
      <c r="A7061" s="12"/>
    </row>
    <row r="7062" spans="1:1" x14ac:dyDescent="0.35">
      <c r="A7062" s="12"/>
    </row>
    <row r="7063" spans="1:1" x14ac:dyDescent="0.35">
      <c r="A7063" s="12"/>
    </row>
    <row r="7064" spans="1:1" x14ac:dyDescent="0.35">
      <c r="A7064" s="12"/>
    </row>
    <row r="7065" spans="1:1" x14ac:dyDescent="0.35">
      <c r="A7065" s="12"/>
    </row>
    <row r="7066" spans="1:1" x14ac:dyDescent="0.35">
      <c r="A7066" s="12"/>
    </row>
    <row r="7067" spans="1:1" x14ac:dyDescent="0.35">
      <c r="A7067" s="12"/>
    </row>
    <row r="7068" spans="1:1" x14ac:dyDescent="0.35">
      <c r="A7068" s="12"/>
    </row>
    <row r="7069" spans="1:1" x14ac:dyDescent="0.35">
      <c r="A7069" s="12"/>
    </row>
    <row r="7070" spans="1:1" x14ac:dyDescent="0.35">
      <c r="A7070" s="12"/>
    </row>
    <row r="7071" spans="1:1" x14ac:dyDescent="0.35">
      <c r="A7071" s="12"/>
    </row>
    <row r="7072" spans="1:1" x14ac:dyDescent="0.35">
      <c r="A7072" s="12"/>
    </row>
    <row r="7073" spans="1:1" x14ac:dyDescent="0.35">
      <c r="A7073" s="12"/>
    </row>
    <row r="7074" spans="1:1" x14ac:dyDescent="0.35">
      <c r="A7074" s="12"/>
    </row>
    <row r="7075" spans="1:1" x14ac:dyDescent="0.35">
      <c r="A7075" s="12"/>
    </row>
    <row r="7076" spans="1:1" x14ac:dyDescent="0.35">
      <c r="A7076" s="12"/>
    </row>
    <row r="7077" spans="1:1" x14ac:dyDescent="0.35">
      <c r="A7077" s="12"/>
    </row>
    <row r="7078" spans="1:1" x14ac:dyDescent="0.35">
      <c r="A7078" s="12"/>
    </row>
    <row r="7079" spans="1:1" x14ac:dyDescent="0.35">
      <c r="A7079" s="12"/>
    </row>
    <row r="7080" spans="1:1" x14ac:dyDescent="0.35">
      <c r="A7080" s="12"/>
    </row>
    <row r="7081" spans="1:1" x14ac:dyDescent="0.35">
      <c r="A7081" s="12"/>
    </row>
    <row r="7082" spans="1:1" x14ac:dyDescent="0.35">
      <c r="A7082" s="12"/>
    </row>
    <row r="7083" spans="1:1" x14ac:dyDescent="0.35">
      <c r="A7083" s="12"/>
    </row>
    <row r="7084" spans="1:1" x14ac:dyDescent="0.35">
      <c r="A7084" s="12"/>
    </row>
    <row r="7085" spans="1:1" x14ac:dyDescent="0.35">
      <c r="A7085" s="12"/>
    </row>
    <row r="7086" spans="1:1" x14ac:dyDescent="0.35">
      <c r="A7086" s="12"/>
    </row>
    <row r="7087" spans="1:1" x14ac:dyDescent="0.35">
      <c r="A7087" s="12"/>
    </row>
    <row r="7088" spans="1:1" x14ac:dyDescent="0.35">
      <c r="A7088" s="12"/>
    </row>
    <row r="7089" spans="1:1" x14ac:dyDescent="0.35">
      <c r="A7089" s="12"/>
    </row>
    <row r="7090" spans="1:1" x14ac:dyDescent="0.35">
      <c r="A7090" s="12"/>
    </row>
    <row r="7091" spans="1:1" x14ac:dyDescent="0.35">
      <c r="A7091" s="12"/>
    </row>
    <row r="7092" spans="1:1" x14ac:dyDescent="0.35">
      <c r="A7092" s="12"/>
    </row>
    <row r="7093" spans="1:1" x14ac:dyDescent="0.35">
      <c r="A7093" s="12"/>
    </row>
    <row r="7094" spans="1:1" x14ac:dyDescent="0.35">
      <c r="A7094" s="12"/>
    </row>
    <row r="7095" spans="1:1" x14ac:dyDescent="0.35">
      <c r="A7095" s="12"/>
    </row>
    <row r="7096" spans="1:1" x14ac:dyDescent="0.35">
      <c r="A7096" s="12"/>
    </row>
    <row r="7097" spans="1:1" x14ac:dyDescent="0.35">
      <c r="A7097" s="12"/>
    </row>
    <row r="7098" spans="1:1" x14ac:dyDescent="0.35">
      <c r="A7098" s="12"/>
    </row>
    <row r="7099" spans="1:1" x14ac:dyDescent="0.35">
      <c r="A7099" s="12"/>
    </row>
    <row r="7100" spans="1:1" x14ac:dyDescent="0.35">
      <c r="A7100" s="12"/>
    </row>
    <row r="7101" spans="1:1" x14ac:dyDescent="0.35">
      <c r="A7101" s="12"/>
    </row>
    <row r="7102" spans="1:1" x14ac:dyDescent="0.35">
      <c r="A7102" s="12"/>
    </row>
    <row r="7103" spans="1:1" x14ac:dyDescent="0.35">
      <c r="A7103" s="12"/>
    </row>
    <row r="7104" spans="1:1" x14ac:dyDescent="0.35">
      <c r="A7104" s="12"/>
    </row>
    <row r="7105" spans="1:1" x14ac:dyDescent="0.35">
      <c r="A7105" s="12"/>
    </row>
    <row r="7106" spans="1:1" x14ac:dyDescent="0.35">
      <c r="A7106" s="12"/>
    </row>
    <row r="7107" spans="1:1" x14ac:dyDescent="0.35">
      <c r="A7107" s="12"/>
    </row>
    <row r="7108" spans="1:1" x14ac:dyDescent="0.35">
      <c r="A7108" s="12"/>
    </row>
    <row r="7109" spans="1:1" x14ac:dyDescent="0.35">
      <c r="A7109" s="12"/>
    </row>
    <row r="7110" spans="1:1" x14ac:dyDescent="0.35">
      <c r="A7110" s="12"/>
    </row>
    <row r="7111" spans="1:1" x14ac:dyDescent="0.35">
      <c r="A7111" s="12"/>
    </row>
    <row r="7112" spans="1:1" x14ac:dyDescent="0.35">
      <c r="A7112" s="12"/>
    </row>
    <row r="7113" spans="1:1" x14ac:dyDescent="0.35">
      <c r="A7113" s="12"/>
    </row>
    <row r="7114" spans="1:1" x14ac:dyDescent="0.35">
      <c r="A7114" s="12"/>
    </row>
    <row r="7115" spans="1:1" x14ac:dyDescent="0.35">
      <c r="A7115" s="12"/>
    </row>
    <row r="7116" spans="1:1" x14ac:dyDescent="0.35">
      <c r="A7116" s="12"/>
    </row>
    <row r="7117" spans="1:1" x14ac:dyDescent="0.35">
      <c r="A7117" s="12"/>
    </row>
    <row r="7118" spans="1:1" x14ac:dyDescent="0.35">
      <c r="A7118" s="12"/>
    </row>
    <row r="7119" spans="1:1" x14ac:dyDescent="0.35">
      <c r="A7119" s="12"/>
    </row>
    <row r="7120" spans="1:1" x14ac:dyDescent="0.35">
      <c r="A7120" s="12"/>
    </row>
    <row r="7121" spans="1:1" x14ac:dyDescent="0.35">
      <c r="A7121" s="12"/>
    </row>
    <row r="7122" spans="1:1" x14ac:dyDescent="0.35">
      <c r="A7122" s="12"/>
    </row>
    <row r="7123" spans="1:1" x14ac:dyDescent="0.35">
      <c r="A7123" s="12"/>
    </row>
    <row r="7124" spans="1:1" x14ac:dyDescent="0.35">
      <c r="A7124" s="12"/>
    </row>
    <row r="7125" spans="1:1" x14ac:dyDescent="0.35">
      <c r="A7125" s="12"/>
    </row>
    <row r="7126" spans="1:1" x14ac:dyDescent="0.35">
      <c r="A7126" s="12"/>
    </row>
    <row r="7127" spans="1:1" x14ac:dyDescent="0.35">
      <c r="A7127" s="12"/>
    </row>
    <row r="7128" spans="1:1" x14ac:dyDescent="0.35">
      <c r="A7128" s="12"/>
    </row>
    <row r="7129" spans="1:1" x14ac:dyDescent="0.35">
      <c r="A7129" s="12"/>
    </row>
    <row r="7130" spans="1:1" x14ac:dyDescent="0.35">
      <c r="A7130" s="12"/>
    </row>
    <row r="7131" spans="1:1" x14ac:dyDescent="0.35">
      <c r="A7131" s="12"/>
    </row>
    <row r="7132" spans="1:1" x14ac:dyDescent="0.35">
      <c r="A7132" s="12"/>
    </row>
    <row r="7133" spans="1:1" x14ac:dyDescent="0.35">
      <c r="A7133" s="12"/>
    </row>
    <row r="7134" spans="1:1" x14ac:dyDescent="0.35">
      <c r="A7134" s="12"/>
    </row>
    <row r="7135" spans="1:1" x14ac:dyDescent="0.35">
      <c r="A7135" s="12"/>
    </row>
    <row r="7136" spans="1:1" x14ac:dyDescent="0.35">
      <c r="A7136" s="12"/>
    </row>
    <row r="7137" spans="1:1" x14ac:dyDescent="0.35">
      <c r="A7137" s="12"/>
    </row>
    <row r="7138" spans="1:1" x14ac:dyDescent="0.35">
      <c r="A7138" s="12"/>
    </row>
    <row r="7139" spans="1:1" x14ac:dyDescent="0.35">
      <c r="A7139" s="12"/>
    </row>
    <row r="7140" spans="1:1" x14ac:dyDescent="0.35">
      <c r="A7140" s="12"/>
    </row>
    <row r="7141" spans="1:1" x14ac:dyDescent="0.35">
      <c r="A7141" s="12"/>
    </row>
    <row r="7142" spans="1:1" x14ac:dyDescent="0.35">
      <c r="A7142" s="12"/>
    </row>
    <row r="7143" spans="1:1" x14ac:dyDescent="0.35">
      <c r="A7143" s="12"/>
    </row>
    <row r="7144" spans="1:1" x14ac:dyDescent="0.35">
      <c r="A7144" s="12"/>
    </row>
    <row r="7145" spans="1:1" x14ac:dyDescent="0.35">
      <c r="A7145" s="12"/>
    </row>
    <row r="7146" spans="1:1" x14ac:dyDescent="0.35">
      <c r="A7146" s="12"/>
    </row>
    <row r="7147" spans="1:1" x14ac:dyDescent="0.35">
      <c r="A7147" s="12"/>
    </row>
    <row r="7148" spans="1:1" x14ac:dyDescent="0.35">
      <c r="A7148" s="12"/>
    </row>
    <row r="7149" spans="1:1" x14ac:dyDescent="0.35">
      <c r="A7149" s="12"/>
    </row>
    <row r="7150" spans="1:1" x14ac:dyDescent="0.35">
      <c r="A7150" s="12"/>
    </row>
    <row r="7151" spans="1:1" x14ac:dyDescent="0.35">
      <c r="A7151" s="12"/>
    </row>
    <row r="7152" spans="1:1" x14ac:dyDescent="0.35">
      <c r="A7152" s="12"/>
    </row>
    <row r="7153" spans="1:1" x14ac:dyDescent="0.35">
      <c r="A7153" s="12"/>
    </row>
    <row r="7154" spans="1:1" x14ac:dyDescent="0.35">
      <c r="A7154" s="12"/>
    </row>
    <row r="7155" spans="1:1" x14ac:dyDescent="0.35">
      <c r="A7155" s="12"/>
    </row>
    <row r="7156" spans="1:1" x14ac:dyDescent="0.35">
      <c r="A7156" s="12"/>
    </row>
    <row r="7157" spans="1:1" x14ac:dyDescent="0.35">
      <c r="A7157" s="12"/>
    </row>
    <row r="7158" spans="1:1" x14ac:dyDescent="0.35">
      <c r="A7158" s="12"/>
    </row>
    <row r="7159" spans="1:1" x14ac:dyDescent="0.35">
      <c r="A7159" s="12"/>
    </row>
    <row r="7160" spans="1:1" x14ac:dyDescent="0.35">
      <c r="A7160" s="12"/>
    </row>
    <row r="7161" spans="1:1" x14ac:dyDescent="0.35">
      <c r="A7161" s="12"/>
    </row>
    <row r="7162" spans="1:1" x14ac:dyDescent="0.35">
      <c r="A7162" s="12"/>
    </row>
    <row r="7163" spans="1:1" x14ac:dyDescent="0.35">
      <c r="A7163" s="12"/>
    </row>
    <row r="7164" spans="1:1" x14ac:dyDescent="0.35">
      <c r="A7164" s="12"/>
    </row>
    <row r="7165" spans="1:1" x14ac:dyDescent="0.35">
      <c r="A7165" s="12"/>
    </row>
    <row r="7166" spans="1:1" x14ac:dyDescent="0.35">
      <c r="A7166" s="12"/>
    </row>
    <row r="7167" spans="1:1" x14ac:dyDescent="0.35">
      <c r="A7167" s="12"/>
    </row>
    <row r="7168" spans="1:1" x14ac:dyDescent="0.35">
      <c r="A7168" s="12"/>
    </row>
    <row r="7169" spans="1:1" x14ac:dyDescent="0.35">
      <c r="A7169" s="12"/>
    </row>
    <row r="7170" spans="1:1" x14ac:dyDescent="0.35">
      <c r="A7170" s="12"/>
    </row>
    <row r="7171" spans="1:1" x14ac:dyDescent="0.35">
      <c r="A7171" s="12"/>
    </row>
    <row r="7172" spans="1:1" x14ac:dyDescent="0.35">
      <c r="A7172" s="12"/>
    </row>
    <row r="7173" spans="1:1" x14ac:dyDescent="0.35">
      <c r="A7173" s="12"/>
    </row>
    <row r="7174" spans="1:1" x14ac:dyDescent="0.35">
      <c r="A7174" s="12"/>
    </row>
    <row r="7175" spans="1:1" x14ac:dyDescent="0.35">
      <c r="A7175" s="12"/>
    </row>
    <row r="7176" spans="1:1" x14ac:dyDescent="0.35">
      <c r="A7176" s="12"/>
    </row>
    <row r="7177" spans="1:1" x14ac:dyDescent="0.35">
      <c r="A7177" s="12"/>
    </row>
    <row r="7178" spans="1:1" x14ac:dyDescent="0.35">
      <c r="A7178" s="12"/>
    </row>
    <row r="7179" spans="1:1" x14ac:dyDescent="0.35">
      <c r="A7179" s="12"/>
    </row>
    <row r="7180" spans="1:1" x14ac:dyDescent="0.35">
      <c r="A7180" s="12"/>
    </row>
    <row r="7181" spans="1:1" x14ac:dyDescent="0.35">
      <c r="A7181" s="12"/>
    </row>
    <row r="7182" spans="1:1" x14ac:dyDescent="0.35">
      <c r="A7182" s="12"/>
    </row>
    <row r="7183" spans="1:1" x14ac:dyDescent="0.35">
      <c r="A7183" s="12"/>
    </row>
    <row r="7184" spans="1:1" x14ac:dyDescent="0.35">
      <c r="A7184" s="12"/>
    </row>
    <row r="7185" spans="1:1" x14ac:dyDescent="0.35">
      <c r="A7185" s="12"/>
    </row>
    <row r="7186" spans="1:1" x14ac:dyDescent="0.35">
      <c r="A7186" s="12"/>
    </row>
    <row r="7187" spans="1:1" x14ac:dyDescent="0.35">
      <c r="A7187" s="12"/>
    </row>
    <row r="7188" spans="1:1" x14ac:dyDescent="0.35">
      <c r="A7188" s="12"/>
    </row>
    <row r="7189" spans="1:1" x14ac:dyDescent="0.35">
      <c r="A7189" s="12"/>
    </row>
    <row r="7190" spans="1:1" x14ac:dyDescent="0.35">
      <c r="A7190" s="12"/>
    </row>
    <row r="7191" spans="1:1" x14ac:dyDescent="0.35">
      <c r="A7191" s="12"/>
    </row>
    <row r="7192" spans="1:1" x14ac:dyDescent="0.35">
      <c r="A7192" s="12"/>
    </row>
    <row r="7193" spans="1:1" x14ac:dyDescent="0.35">
      <c r="A7193" s="12"/>
    </row>
    <row r="7194" spans="1:1" x14ac:dyDescent="0.35">
      <c r="A7194" s="12"/>
    </row>
    <row r="7195" spans="1:1" x14ac:dyDescent="0.35">
      <c r="A7195" s="12"/>
    </row>
    <row r="7196" spans="1:1" x14ac:dyDescent="0.35">
      <c r="A7196" s="12"/>
    </row>
    <row r="7197" spans="1:1" x14ac:dyDescent="0.35">
      <c r="A7197" s="12"/>
    </row>
    <row r="7198" spans="1:1" x14ac:dyDescent="0.35">
      <c r="A7198" s="12"/>
    </row>
    <row r="7199" spans="1:1" x14ac:dyDescent="0.35">
      <c r="A7199" s="12"/>
    </row>
    <row r="7200" spans="1:1" x14ac:dyDescent="0.35">
      <c r="A7200" s="12"/>
    </row>
    <row r="7201" spans="1:1" x14ac:dyDescent="0.35">
      <c r="A7201" s="12"/>
    </row>
    <row r="7202" spans="1:1" x14ac:dyDescent="0.35">
      <c r="A7202" s="12"/>
    </row>
    <row r="7203" spans="1:1" x14ac:dyDescent="0.35">
      <c r="A7203" s="12"/>
    </row>
    <row r="7204" spans="1:1" x14ac:dyDescent="0.35">
      <c r="A7204" s="12"/>
    </row>
    <row r="7205" spans="1:1" x14ac:dyDescent="0.35">
      <c r="A7205" s="12"/>
    </row>
    <row r="7206" spans="1:1" x14ac:dyDescent="0.35">
      <c r="A7206" s="12"/>
    </row>
    <row r="7207" spans="1:1" x14ac:dyDescent="0.35">
      <c r="A7207" s="12"/>
    </row>
    <row r="7208" spans="1:1" x14ac:dyDescent="0.35">
      <c r="A7208" s="12"/>
    </row>
    <row r="7209" spans="1:1" x14ac:dyDescent="0.35">
      <c r="A7209" s="12"/>
    </row>
    <row r="7210" spans="1:1" x14ac:dyDescent="0.35">
      <c r="A7210" s="12"/>
    </row>
    <row r="7211" spans="1:1" x14ac:dyDescent="0.35">
      <c r="A7211" s="12"/>
    </row>
    <row r="7212" spans="1:1" x14ac:dyDescent="0.35">
      <c r="A7212" s="12"/>
    </row>
    <row r="7213" spans="1:1" x14ac:dyDescent="0.35">
      <c r="A7213" s="12"/>
    </row>
    <row r="7214" spans="1:1" x14ac:dyDescent="0.35">
      <c r="A7214" s="12"/>
    </row>
    <row r="7215" spans="1:1" x14ac:dyDescent="0.35">
      <c r="A7215" s="12"/>
    </row>
    <row r="7216" spans="1:1" x14ac:dyDescent="0.35">
      <c r="A7216" s="12"/>
    </row>
    <row r="7217" spans="1:1" x14ac:dyDescent="0.35">
      <c r="A7217" s="12"/>
    </row>
    <row r="7218" spans="1:1" x14ac:dyDescent="0.35">
      <c r="A7218" s="12"/>
    </row>
    <row r="7219" spans="1:1" x14ac:dyDescent="0.35">
      <c r="A7219" s="12"/>
    </row>
    <row r="7220" spans="1:1" x14ac:dyDescent="0.35">
      <c r="A7220" s="12"/>
    </row>
    <row r="7221" spans="1:1" x14ac:dyDescent="0.35">
      <c r="A7221" s="12"/>
    </row>
    <row r="7222" spans="1:1" x14ac:dyDescent="0.35">
      <c r="A7222" s="12"/>
    </row>
    <row r="7223" spans="1:1" x14ac:dyDescent="0.35">
      <c r="A7223" s="12"/>
    </row>
    <row r="7224" spans="1:1" x14ac:dyDescent="0.35">
      <c r="A7224" s="12"/>
    </row>
    <row r="7225" spans="1:1" x14ac:dyDescent="0.35">
      <c r="A7225" s="12"/>
    </row>
    <row r="7226" spans="1:1" x14ac:dyDescent="0.35">
      <c r="A7226" s="12"/>
    </row>
    <row r="7227" spans="1:1" x14ac:dyDescent="0.35">
      <c r="A7227" s="12"/>
    </row>
    <row r="7228" spans="1:1" x14ac:dyDescent="0.35">
      <c r="A7228" s="12"/>
    </row>
    <row r="7229" spans="1:1" x14ac:dyDescent="0.35">
      <c r="A7229" s="12"/>
    </row>
    <row r="7230" spans="1:1" x14ac:dyDescent="0.35">
      <c r="A7230" s="12"/>
    </row>
    <row r="7231" spans="1:1" x14ac:dyDescent="0.35">
      <c r="A7231" s="12"/>
    </row>
    <row r="7232" spans="1:1" x14ac:dyDescent="0.35">
      <c r="A7232" s="12"/>
    </row>
    <row r="7233" spans="1:1" x14ac:dyDescent="0.35">
      <c r="A7233" s="12"/>
    </row>
    <row r="7234" spans="1:1" x14ac:dyDescent="0.35">
      <c r="A7234" s="12"/>
    </row>
    <row r="7235" spans="1:1" x14ac:dyDescent="0.35">
      <c r="A7235" s="12"/>
    </row>
    <row r="7236" spans="1:1" x14ac:dyDescent="0.35">
      <c r="A7236" s="12"/>
    </row>
    <row r="7237" spans="1:1" x14ac:dyDescent="0.35">
      <c r="A7237" s="12"/>
    </row>
    <row r="7238" spans="1:1" x14ac:dyDescent="0.35">
      <c r="A7238" s="12"/>
    </row>
    <row r="7239" spans="1:1" x14ac:dyDescent="0.35">
      <c r="A7239" s="12"/>
    </row>
    <row r="7240" spans="1:1" x14ac:dyDescent="0.35">
      <c r="A7240" s="12"/>
    </row>
    <row r="7241" spans="1:1" x14ac:dyDescent="0.35">
      <c r="A7241" s="12"/>
    </row>
    <row r="7242" spans="1:1" x14ac:dyDescent="0.35">
      <c r="A7242" s="12"/>
    </row>
    <row r="7243" spans="1:1" x14ac:dyDescent="0.35">
      <c r="A7243" s="12"/>
    </row>
    <row r="7244" spans="1:1" x14ac:dyDescent="0.35">
      <c r="A7244" s="12"/>
    </row>
    <row r="7245" spans="1:1" x14ac:dyDescent="0.35">
      <c r="A7245" s="12"/>
    </row>
    <row r="7246" spans="1:1" x14ac:dyDescent="0.35">
      <c r="A7246" s="12"/>
    </row>
    <row r="7247" spans="1:1" x14ac:dyDescent="0.35">
      <c r="A7247" s="12"/>
    </row>
    <row r="7248" spans="1:1" x14ac:dyDescent="0.35">
      <c r="A7248" s="12"/>
    </row>
    <row r="7249" spans="1:1" x14ac:dyDescent="0.35">
      <c r="A7249" s="12"/>
    </row>
    <row r="7250" spans="1:1" x14ac:dyDescent="0.35">
      <c r="A7250" s="12"/>
    </row>
    <row r="7251" spans="1:1" x14ac:dyDescent="0.35">
      <c r="A7251" s="12"/>
    </row>
    <row r="7252" spans="1:1" x14ac:dyDescent="0.35">
      <c r="A7252" s="12"/>
    </row>
    <row r="7253" spans="1:1" x14ac:dyDescent="0.35">
      <c r="A7253" s="12"/>
    </row>
    <row r="7254" spans="1:1" x14ac:dyDescent="0.35">
      <c r="A7254" s="12"/>
    </row>
    <row r="7255" spans="1:1" x14ac:dyDescent="0.35">
      <c r="A7255" s="12"/>
    </row>
    <row r="7256" spans="1:1" x14ac:dyDescent="0.35">
      <c r="A7256" s="12"/>
    </row>
    <row r="7257" spans="1:1" x14ac:dyDescent="0.35">
      <c r="A7257" s="12"/>
    </row>
    <row r="7258" spans="1:1" x14ac:dyDescent="0.35">
      <c r="A7258" s="12"/>
    </row>
    <row r="7259" spans="1:1" x14ac:dyDescent="0.35">
      <c r="A7259" s="12"/>
    </row>
    <row r="7260" spans="1:1" x14ac:dyDescent="0.35">
      <c r="A7260" s="12"/>
    </row>
    <row r="7261" spans="1:1" x14ac:dyDescent="0.35">
      <c r="A7261" s="12"/>
    </row>
    <row r="7262" spans="1:1" x14ac:dyDescent="0.35">
      <c r="A7262" s="12"/>
    </row>
    <row r="7263" spans="1:1" x14ac:dyDescent="0.35">
      <c r="A7263" s="12"/>
    </row>
    <row r="7264" spans="1:1" x14ac:dyDescent="0.35">
      <c r="A7264" s="12"/>
    </row>
    <row r="7265" spans="1:1" x14ac:dyDescent="0.35">
      <c r="A7265" s="12"/>
    </row>
    <row r="7266" spans="1:1" x14ac:dyDescent="0.35">
      <c r="A7266" s="12"/>
    </row>
    <row r="7267" spans="1:1" x14ac:dyDescent="0.35">
      <c r="A7267" s="12"/>
    </row>
    <row r="7268" spans="1:1" x14ac:dyDescent="0.35">
      <c r="A7268" s="12"/>
    </row>
    <row r="7269" spans="1:1" x14ac:dyDescent="0.35">
      <c r="A7269" s="12"/>
    </row>
    <row r="7270" spans="1:1" x14ac:dyDescent="0.35">
      <c r="A7270" s="12"/>
    </row>
    <row r="7271" spans="1:1" x14ac:dyDescent="0.35">
      <c r="A7271" s="12"/>
    </row>
    <row r="7272" spans="1:1" x14ac:dyDescent="0.35">
      <c r="A7272" s="12"/>
    </row>
    <row r="7273" spans="1:1" x14ac:dyDescent="0.35">
      <c r="A7273" s="12"/>
    </row>
    <row r="7274" spans="1:1" x14ac:dyDescent="0.35">
      <c r="A7274" s="12"/>
    </row>
    <row r="7275" spans="1:1" x14ac:dyDescent="0.35">
      <c r="A7275" s="12"/>
    </row>
    <row r="7276" spans="1:1" x14ac:dyDescent="0.35">
      <c r="A7276" s="12"/>
    </row>
    <row r="7277" spans="1:1" x14ac:dyDescent="0.35">
      <c r="A7277" s="12"/>
    </row>
    <row r="7278" spans="1:1" x14ac:dyDescent="0.35">
      <c r="A7278" s="12"/>
    </row>
    <row r="7279" spans="1:1" x14ac:dyDescent="0.35">
      <c r="A7279" s="12"/>
    </row>
    <row r="7280" spans="1:1" x14ac:dyDescent="0.35">
      <c r="A7280" s="12"/>
    </row>
    <row r="7281" spans="1:1" x14ac:dyDescent="0.35">
      <c r="A7281" s="12"/>
    </row>
    <row r="7282" spans="1:1" x14ac:dyDescent="0.35">
      <c r="A7282" s="12"/>
    </row>
    <row r="7283" spans="1:1" x14ac:dyDescent="0.35">
      <c r="A7283" s="12"/>
    </row>
    <row r="7284" spans="1:1" x14ac:dyDescent="0.35">
      <c r="A7284" s="12"/>
    </row>
    <row r="7285" spans="1:1" x14ac:dyDescent="0.35">
      <c r="A7285" s="12"/>
    </row>
    <row r="7286" spans="1:1" x14ac:dyDescent="0.35">
      <c r="A7286" s="12"/>
    </row>
    <row r="7287" spans="1:1" x14ac:dyDescent="0.35">
      <c r="A7287" s="12"/>
    </row>
    <row r="7288" spans="1:1" x14ac:dyDescent="0.35">
      <c r="A7288" s="12"/>
    </row>
    <row r="7289" spans="1:1" x14ac:dyDescent="0.35">
      <c r="A7289" s="12"/>
    </row>
    <row r="7290" spans="1:1" x14ac:dyDescent="0.35">
      <c r="A7290" s="12"/>
    </row>
    <row r="7291" spans="1:1" x14ac:dyDescent="0.35">
      <c r="A7291" s="12"/>
    </row>
    <row r="7292" spans="1:1" x14ac:dyDescent="0.35">
      <c r="A7292" s="12"/>
    </row>
    <row r="7293" spans="1:1" x14ac:dyDescent="0.35">
      <c r="A7293" s="12"/>
    </row>
    <row r="7294" spans="1:1" x14ac:dyDescent="0.35">
      <c r="A7294" s="12"/>
    </row>
    <row r="7295" spans="1:1" x14ac:dyDescent="0.35">
      <c r="A7295" s="12"/>
    </row>
    <row r="7296" spans="1:1" x14ac:dyDescent="0.35">
      <c r="A7296" s="12"/>
    </row>
    <row r="7297" spans="1:1" x14ac:dyDescent="0.35">
      <c r="A7297" s="12"/>
    </row>
    <row r="7298" spans="1:1" x14ac:dyDescent="0.35">
      <c r="A7298" s="12"/>
    </row>
    <row r="7299" spans="1:1" x14ac:dyDescent="0.35">
      <c r="A7299" s="12"/>
    </row>
    <row r="7300" spans="1:1" x14ac:dyDescent="0.35">
      <c r="A7300" s="12"/>
    </row>
    <row r="7301" spans="1:1" x14ac:dyDescent="0.35">
      <c r="A7301" s="12"/>
    </row>
    <row r="7302" spans="1:1" x14ac:dyDescent="0.35">
      <c r="A7302" s="12"/>
    </row>
    <row r="7303" spans="1:1" x14ac:dyDescent="0.35">
      <c r="A7303" s="12"/>
    </row>
    <row r="7304" spans="1:1" x14ac:dyDescent="0.35">
      <c r="A7304" s="12"/>
    </row>
    <row r="7305" spans="1:1" x14ac:dyDescent="0.35">
      <c r="A7305" s="12"/>
    </row>
    <row r="7306" spans="1:1" x14ac:dyDescent="0.35">
      <c r="A7306" s="12"/>
    </row>
    <row r="7307" spans="1:1" x14ac:dyDescent="0.35">
      <c r="A7307" s="12"/>
    </row>
    <row r="7308" spans="1:1" x14ac:dyDescent="0.35">
      <c r="A7308" s="12"/>
    </row>
    <row r="7309" spans="1:1" x14ac:dyDescent="0.35">
      <c r="A7309" s="12"/>
    </row>
    <row r="7310" spans="1:1" x14ac:dyDescent="0.35">
      <c r="A7310" s="12"/>
    </row>
    <row r="7311" spans="1:1" x14ac:dyDescent="0.35">
      <c r="A7311" s="12"/>
    </row>
    <row r="7312" spans="1:1" x14ac:dyDescent="0.35">
      <c r="A7312" s="12"/>
    </row>
    <row r="7313" spans="1:1" x14ac:dyDescent="0.35">
      <c r="A7313" s="12"/>
    </row>
    <row r="7314" spans="1:1" x14ac:dyDescent="0.35">
      <c r="A7314" s="12"/>
    </row>
    <row r="7315" spans="1:1" x14ac:dyDescent="0.35">
      <c r="A7315" s="12"/>
    </row>
    <row r="7316" spans="1:1" x14ac:dyDescent="0.35">
      <c r="A7316" s="12"/>
    </row>
    <row r="7317" spans="1:1" x14ac:dyDescent="0.35">
      <c r="A7317" s="12"/>
    </row>
    <row r="7318" spans="1:1" x14ac:dyDescent="0.35">
      <c r="A7318" s="12"/>
    </row>
    <row r="7319" spans="1:1" x14ac:dyDescent="0.35">
      <c r="A7319" s="12"/>
    </row>
    <row r="7320" spans="1:1" x14ac:dyDescent="0.35">
      <c r="A7320" s="12"/>
    </row>
    <row r="7321" spans="1:1" x14ac:dyDescent="0.35">
      <c r="A7321" s="12"/>
    </row>
    <row r="7322" spans="1:1" x14ac:dyDescent="0.35">
      <c r="A7322" s="12"/>
    </row>
    <row r="7323" spans="1:1" x14ac:dyDescent="0.35">
      <c r="A7323" s="12"/>
    </row>
    <row r="7324" spans="1:1" x14ac:dyDescent="0.35">
      <c r="A7324" s="12"/>
    </row>
    <row r="7325" spans="1:1" x14ac:dyDescent="0.35">
      <c r="A7325" s="12"/>
    </row>
    <row r="7326" spans="1:1" x14ac:dyDescent="0.35">
      <c r="A7326" s="12"/>
    </row>
    <row r="7327" spans="1:1" x14ac:dyDescent="0.35">
      <c r="A7327" s="12"/>
    </row>
    <row r="7328" spans="1:1" x14ac:dyDescent="0.35">
      <c r="A7328" s="12"/>
    </row>
    <row r="7329" spans="1:1" x14ac:dyDescent="0.35">
      <c r="A7329" s="12"/>
    </row>
    <row r="7330" spans="1:1" x14ac:dyDescent="0.35">
      <c r="A7330" s="12"/>
    </row>
    <row r="7331" spans="1:1" x14ac:dyDescent="0.35">
      <c r="A7331" s="12"/>
    </row>
    <row r="7332" spans="1:1" x14ac:dyDescent="0.35">
      <c r="A7332" s="12"/>
    </row>
    <row r="7333" spans="1:1" x14ac:dyDescent="0.35">
      <c r="A7333" s="12"/>
    </row>
    <row r="7334" spans="1:1" x14ac:dyDescent="0.35">
      <c r="A7334" s="12"/>
    </row>
    <row r="7335" spans="1:1" x14ac:dyDescent="0.35">
      <c r="A7335" s="12"/>
    </row>
    <row r="7336" spans="1:1" x14ac:dyDescent="0.35">
      <c r="A7336" s="12"/>
    </row>
    <row r="7337" spans="1:1" x14ac:dyDescent="0.35">
      <c r="A7337" s="12"/>
    </row>
    <row r="7338" spans="1:1" x14ac:dyDescent="0.35">
      <c r="A7338" s="12"/>
    </row>
    <row r="7339" spans="1:1" x14ac:dyDescent="0.35">
      <c r="A7339" s="12"/>
    </row>
    <row r="7340" spans="1:1" x14ac:dyDescent="0.35">
      <c r="A7340" s="12"/>
    </row>
    <row r="7341" spans="1:1" x14ac:dyDescent="0.35">
      <c r="A7341" s="12"/>
    </row>
    <row r="7342" spans="1:1" x14ac:dyDescent="0.35">
      <c r="A7342" s="12"/>
    </row>
    <row r="7343" spans="1:1" x14ac:dyDescent="0.35">
      <c r="A7343" s="12"/>
    </row>
    <row r="7344" spans="1:1" x14ac:dyDescent="0.35">
      <c r="A7344" s="12"/>
    </row>
    <row r="7345" spans="1:1" x14ac:dyDescent="0.35">
      <c r="A7345" s="12"/>
    </row>
    <row r="7346" spans="1:1" x14ac:dyDescent="0.35">
      <c r="A7346" s="12"/>
    </row>
    <row r="7347" spans="1:1" x14ac:dyDescent="0.35">
      <c r="A7347" s="12"/>
    </row>
    <row r="7348" spans="1:1" x14ac:dyDescent="0.35">
      <c r="A7348" s="12"/>
    </row>
    <row r="7349" spans="1:1" x14ac:dyDescent="0.35">
      <c r="A7349" s="12"/>
    </row>
    <row r="7350" spans="1:1" x14ac:dyDescent="0.35">
      <c r="A7350" s="12"/>
    </row>
    <row r="7351" spans="1:1" x14ac:dyDescent="0.35">
      <c r="A7351" s="12"/>
    </row>
    <row r="7352" spans="1:1" x14ac:dyDescent="0.35">
      <c r="A7352" s="12"/>
    </row>
    <row r="7353" spans="1:1" x14ac:dyDescent="0.35">
      <c r="A7353" s="12"/>
    </row>
    <row r="7354" spans="1:1" x14ac:dyDescent="0.35">
      <c r="A7354" s="12"/>
    </row>
    <row r="7355" spans="1:1" x14ac:dyDescent="0.35">
      <c r="A7355" s="12"/>
    </row>
    <row r="7356" spans="1:1" x14ac:dyDescent="0.35">
      <c r="A7356" s="12"/>
    </row>
    <row r="7357" spans="1:1" x14ac:dyDescent="0.35">
      <c r="A7357" s="12"/>
    </row>
    <row r="7358" spans="1:1" x14ac:dyDescent="0.35">
      <c r="A7358" s="12"/>
    </row>
    <row r="7359" spans="1:1" x14ac:dyDescent="0.35">
      <c r="A7359" s="12"/>
    </row>
    <row r="7360" spans="1:1" x14ac:dyDescent="0.35">
      <c r="A7360" s="12"/>
    </row>
    <row r="7361" spans="1:1" x14ac:dyDescent="0.35">
      <c r="A7361" s="12"/>
    </row>
    <row r="7362" spans="1:1" x14ac:dyDescent="0.35">
      <c r="A7362" s="12"/>
    </row>
    <row r="7363" spans="1:1" x14ac:dyDescent="0.35">
      <c r="A7363" s="12"/>
    </row>
    <row r="7364" spans="1:1" x14ac:dyDescent="0.35">
      <c r="A7364" s="12"/>
    </row>
    <row r="7365" spans="1:1" x14ac:dyDescent="0.35">
      <c r="A7365" s="12"/>
    </row>
    <row r="7366" spans="1:1" x14ac:dyDescent="0.35">
      <c r="A7366" s="12"/>
    </row>
    <row r="7367" spans="1:1" x14ac:dyDescent="0.35">
      <c r="A7367" s="12"/>
    </row>
    <row r="7368" spans="1:1" x14ac:dyDescent="0.35">
      <c r="A7368" s="12"/>
    </row>
    <row r="7369" spans="1:1" x14ac:dyDescent="0.35">
      <c r="A7369" s="12"/>
    </row>
    <row r="7370" spans="1:1" x14ac:dyDescent="0.35">
      <c r="A7370" s="12"/>
    </row>
    <row r="7371" spans="1:1" x14ac:dyDescent="0.35">
      <c r="A7371" s="12"/>
    </row>
    <row r="7372" spans="1:1" x14ac:dyDescent="0.35">
      <c r="A7372" s="12"/>
    </row>
    <row r="7373" spans="1:1" x14ac:dyDescent="0.35">
      <c r="A7373" s="12"/>
    </row>
    <row r="7374" spans="1:1" x14ac:dyDescent="0.35">
      <c r="A7374" s="12"/>
    </row>
    <row r="7375" spans="1:1" x14ac:dyDescent="0.35">
      <c r="A7375" s="12"/>
    </row>
    <row r="7376" spans="1:1" x14ac:dyDescent="0.35">
      <c r="A7376" s="12"/>
    </row>
    <row r="7377" spans="1:1" x14ac:dyDescent="0.35">
      <c r="A7377" s="12"/>
    </row>
    <row r="7378" spans="1:1" x14ac:dyDescent="0.35">
      <c r="A7378" s="12"/>
    </row>
    <row r="7379" spans="1:1" x14ac:dyDescent="0.35">
      <c r="A7379" s="12"/>
    </row>
    <row r="7380" spans="1:1" x14ac:dyDescent="0.35">
      <c r="A7380" s="12"/>
    </row>
    <row r="7381" spans="1:1" x14ac:dyDescent="0.35">
      <c r="A7381" s="12"/>
    </row>
    <row r="7382" spans="1:1" x14ac:dyDescent="0.35">
      <c r="A7382" s="12"/>
    </row>
    <row r="7383" spans="1:1" x14ac:dyDescent="0.35">
      <c r="A7383" s="12"/>
    </row>
    <row r="7384" spans="1:1" x14ac:dyDescent="0.35">
      <c r="A7384" s="12"/>
    </row>
    <row r="7385" spans="1:1" x14ac:dyDescent="0.35">
      <c r="A7385" s="12"/>
    </row>
    <row r="7386" spans="1:1" x14ac:dyDescent="0.35">
      <c r="A7386" s="12"/>
    </row>
    <row r="7387" spans="1:1" x14ac:dyDescent="0.35">
      <c r="A7387" s="12"/>
    </row>
    <row r="7388" spans="1:1" x14ac:dyDescent="0.35">
      <c r="A7388" s="12"/>
    </row>
    <row r="7389" spans="1:1" x14ac:dyDescent="0.35">
      <c r="A7389" s="12"/>
    </row>
    <row r="7390" spans="1:1" x14ac:dyDescent="0.35">
      <c r="A7390" s="12"/>
    </row>
    <row r="7391" spans="1:1" x14ac:dyDescent="0.35">
      <c r="A7391" s="12"/>
    </row>
    <row r="7392" spans="1:1" x14ac:dyDescent="0.35">
      <c r="A7392" s="12"/>
    </row>
    <row r="7393" spans="1:1" x14ac:dyDescent="0.35">
      <c r="A7393" s="12"/>
    </row>
    <row r="7394" spans="1:1" x14ac:dyDescent="0.35">
      <c r="A7394" s="12"/>
    </row>
    <row r="7395" spans="1:1" x14ac:dyDescent="0.35">
      <c r="A7395" s="12"/>
    </row>
    <row r="7396" spans="1:1" x14ac:dyDescent="0.35">
      <c r="A7396" s="12"/>
    </row>
    <row r="7397" spans="1:1" x14ac:dyDescent="0.35">
      <c r="A7397" s="12"/>
    </row>
    <row r="7398" spans="1:1" x14ac:dyDescent="0.35">
      <c r="A7398" s="12"/>
    </row>
    <row r="7399" spans="1:1" x14ac:dyDescent="0.35">
      <c r="A7399" s="12"/>
    </row>
    <row r="7400" spans="1:1" x14ac:dyDescent="0.35">
      <c r="A7400" s="12"/>
    </row>
    <row r="7401" spans="1:1" x14ac:dyDescent="0.35">
      <c r="A7401" s="12"/>
    </row>
    <row r="7402" spans="1:1" x14ac:dyDescent="0.35">
      <c r="A7402" s="12"/>
    </row>
    <row r="7403" spans="1:1" x14ac:dyDescent="0.35">
      <c r="A7403" s="12"/>
    </row>
    <row r="7404" spans="1:1" x14ac:dyDescent="0.35">
      <c r="A7404" s="12"/>
    </row>
    <row r="7405" spans="1:1" x14ac:dyDescent="0.35">
      <c r="A7405" s="12"/>
    </row>
    <row r="7406" spans="1:1" x14ac:dyDescent="0.35">
      <c r="A7406" s="12"/>
    </row>
    <row r="7407" spans="1:1" x14ac:dyDescent="0.35">
      <c r="A7407" s="12"/>
    </row>
    <row r="7408" spans="1:1" x14ac:dyDescent="0.35">
      <c r="A7408" s="12"/>
    </row>
    <row r="7409" spans="1:1" x14ac:dyDescent="0.35">
      <c r="A7409" s="12"/>
    </row>
    <row r="7410" spans="1:1" x14ac:dyDescent="0.35">
      <c r="A7410" s="12"/>
    </row>
    <row r="7411" spans="1:1" x14ac:dyDescent="0.35">
      <c r="A7411" s="12"/>
    </row>
    <row r="7412" spans="1:1" x14ac:dyDescent="0.35">
      <c r="A7412" s="12"/>
    </row>
    <row r="7413" spans="1:1" x14ac:dyDescent="0.35">
      <c r="A7413" s="12"/>
    </row>
    <row r="7414" spans="1:1" x14ac:dyDescent="0.35">
      <c r="A7414" s="12"/>
    </row>
    <row r="7415" spans="1:1" x14ac:dyDescent="0.35">
      <c r="A7415" s="12"/>
    </row>
    <row r="7416" spans="1:1" x14ac:dyDescent="0.35">
      <c r="A7416" s="12"/>
    </row>
    <row r="7417" spans="1:1" x14ac:dyDescent="0.35">
      <c r="A7417" s="12"/>
    </row>
    <row r="7418" spans="1:1" x14ac:dyDescent="0.35">
      <c r="A7418" s="12"/>
    </row>
    <row r="7419" spans="1:1" x14ac:dyDescent="0.35">
      <c r="A7419" s="12"/>
    </row>
    <row r="7420" spans="1:1" x14ac:dyDescent="0.35">
      <c r="A7420" s="12"/>
    </row>
    <row r="7421" spans="1:1" x14ac:dyDescent="0.35">
      <c r="A7421" s="12"/>
    </row>
    <row r="7422" spans="1:1" x14ac:dyDescent="0.35">
      <c r="A7422" s="12"/>
    </row>
    <row r="7423" spans="1:1" x14ac:dyDescent="0.35">
      <c r="A7423" s="12"/>
    </row>
    <row r="7424" spans="1:1" x14ac:dyDescent="0.35">
      <c r="A7424" s="12"/>
    </row>
    <row r="7425" spans="1:1" x14ac:dyDescent="0.35">
      <c r="A7425" s="12"/>
    </row>
    <row r="7426" spans="1:1" x14ac:dyDescent="0.35">
      <c r="A7426" s="12"/>
    </row>
    <row r="7427" spans="1:1" x14ac:dyDescent="0.35">
      <c r="A7427" s="12"/>
    </row>
    <row r="7428" spans="1:1" x14ac:dyDescent="0.35">
      <c r="A7428" s="12"/>
    </row>
    <row r="7429" spans="1:1" x14ac:dyDescent="0.35">
      <c r="A7429" s="12"/>
    </row>
    <row r="7430" spans="1:1" x14ac:dyDescent="0.35">
      <c r="A7430" s="12"/>
    </row>
    <row r="7431" spans="1:1" x14ac:dyDescent="0.35">
      <c r="A7431" s="12"/>
    </row>
    <row r="7432" spans="1:1" x14ac:dyDescent="0.35">
      <c r="A7432" s="12"/>
    </row>
    <row r="7433" spans="1:1" x14ac:dyDescent="0.35">
      <c r="A7433" s="12"/>
    </row>
    <row r="7434" spans="1:1" x14ac:dyDescent="0.35">
      <c r="A7434" s="12"/>
    </row>
    <row r="7435" spans="1:1" x14ac:dyDescent="0.35">
      <c r="A7435" s="12"/>
    </row>
    <row r="7436" spans="1:1" x14ac:dyDescent="0.35">
      <c r="A7436" s="12"/>
    </row>
    <row r="7437" spans="1:1" x14ac:dyDescent="0.35">
      <c r="A7437" s="12"/>
    </row>
    <row r="7438" spans="1:1" x14ac:dyDescent="0.35">
      <c r="A7438" s="12"/>
    </row>
    <row r="7439" spans="1:1" x14ac:dyDescent="0.35">
      <c r="A7439" s="12"/>
    </row>
    <row r="7440" spans="1:1" x14ac:dyDescent="0.35">
      <c r="A7440" s="12"/>
    </row>
    <row r="7441" spans="1:1" x14ac:dyDescent="0.35">
      <c r="A7441" s="12"/>
    </row>
    <row r="7442" spans="1:1" x14ac:dyDescent="0.35">
      <c r="A7442" s="12"/>
    </row>
    <row r="7443" spans="1:1" x14ac:dyDescent="0.35">
      <c r="A7443" s="12"/>
    </row>
    <row r="7444" spans="1:1" x14ac:dyDescent="0.35">
      <c r="A7444" s="12"/>
    </row>
    <row r="7445" spans="1:1" x14ac:dyDescent="0.35">
      <c r="A7445" s="12"/>
    </row>
    <row r="7446" spans="1:1" x14ac:dyDescent="0.35">
      <c r="A7446" s="12"/>
    </row>
    <row r="7447" spans="1:1" x14ac:dyDescent="0.35">
      <c r="A7447" s="12"/>
    </row>
    <row r="7448" spans="1:1" x14ac:dyDescent="0.35">
      <c r="A7448" s="12"/>
    </row>
    <row r="7449" spans="1:1" x14ac:dyDescent="0.35">
      <c r="A7449" s="12"/>
    </row>
    <row r="7450" spans="1:1" x14ac:dyDescent="0.35">
      <c r="A7450" s="12"/>
    </row>
    <row r="7451" spans="1:1" x14ac:dyDescent="0.35">
      <c r="A7451" s="12"/>
    </row>
    <row r="7452" spans="1:1" x14ac:dyDescent="0.35">
      <c r="A7452" s="12"/>
    </row>
    <row r="7453" spans="1:1" x14ac:dyDescent="0.35">
      <c r="A7453" s="12"/>
    </row>
    <row r="7454" spans="1:1" x14ac:dyDescent="0.35">
      <c r="A7454" s="12"/>
    </row>
    <row r="7455" spans="1:1" x14ac:dyDescent="0.35">
      <c r="A7455" s="12"/>
    </row>
    <row r="7456" spans="1:1" x14ac:dyDescent="0.35">
      <c r="A7456" s="12"/>
    </row>
    <row r="7457" spans="1:1" x14ac:dyDescent="0.35">
      <c r="A7457" s="12"/>
    </row>
    <row r="7458" spans="1:1" x14ac:dyDescent="0.35">
      <c r="A7458" s="12"/>
    </row>
    <row r="7459" spans="1:1" x14ac:dyDescent="0.35">
      <c r="A7459" s="12"/>
    </row>
    <row r="7460" spans="1:1" x14ac:dyDescent="0.35">
      <c r="A7460" s="12"/>
    </row>
    <row r="7461" spans="1:1" x14ac:dyDescent="0.35">
      <c r="A7461" s="12"/>
    </row>
    <row r="7462" spans="1:1" x14ac:dyDescent="0.35">
      <c r="A7462" s="12"/>
    </row>
    <row r="7463" spans="1:1" x14ac:dyDescent="0.35">
      <c r="A7463" s="12"/>
    </row>
    <row r="7464" spans="1:1" x14ac:dyDescent="0.35">
      <c r="A7464" s="12"/>
    </row>
    <row r="7465" spans="1:1" x14ac:dyDescent="0.35">
      <c r="A7465" s="12"/>
    </row>
    <row r="7466" spans="1:1" x14ac:dyDescent="0.35">
      <c r="A7466" s="12"/>
    </row>
    <row r="7467" spans="1:1" x14ac:dyDescent="0.35">
      <c r="A7467" s="12"/>
    </row>
    <row r="7468" spans="1:1" x14ac:dyDescent="0.35">
      <c r="A7468" s="12"/>
    </row>
    <row r="7469" spans="1:1" x14ac:dyDescent="0.35">
      <c r="A7469" s="12"/>
    </row>
    <row r="7470" spans="1:1" x14ac:dyDescent="0.35">
      <c r="A7470" s="12"/>
    </row>
    <row r="7471" spans="1:1" x14ac:dyDescent="0.35">
      <c r="A7471" s="12"/>
    </row>
    <row r="7472" spans="1:1" x14ac:dyDescent="0.35">
      <c r="A7472" s="12"/>
    </row>
    <row r="7473" spans="1:1" x14ac:dyDescent="0.35">
      <c r="A7473" s="12"/>
    </row>
    <row r="7474" spans="1:1" x14ac:dyDescent="0.35">
      <c r="A7474" s="12"/>
    </row>
    <row r="7475" spans="1:1" x14ac:dyDescent="0.35">
      <c r="A7475" s="12"/>
    </row>
    <row r="7476" spans="1:1" x14ac:dyDescent="0.35">
      <c r="A7476" s="12"/>
    </row>
    <row r="7477" spans="1:1" x14ac:dyDescent="0.35">
      <c r="A7477" s="12"/>
    </row>
    <row r="7478" spans="1:1" x14ac:dyDescent="0.35">
      <c r="A7478" s="12"/>
    </row>
    <row r="7479" spans="1:1" x14ac:dyDescent="0.35">
      <c r="A7479" s="12"/>
    </row>
    <row r="7480" spans="1:1" x14ac:dyDescent="0.35">
      <c r="A7480" s="12"/>
    </row>
    <row r="7481" spans="1:1" x14ac:dyDescent="0.35">
      <c r="A7481" s="12"/>
    </row>
    <row r="7482" spans="1:1" x14ac:dyDescent="0.35">
      <c r="A7482" s="12"/>
    </row>
    <row r="7483" spans="1:1" x14ac:dyDescent="0.35">
      <c r="A7483" s="12"/>
    </row>
    <row r="7484" spans="1:1" x14ac:dyDescent="0.35">
      <c r="A7484" s="12"/>
    </row>
    <row r="7485" spans="1:1" x14ac:dyDescent="0.35">
      <c r="A7485" s="12"/>
    </row>
    <row r="7486" spans="1:1" x14ac:dyDescent="0.35">
      <c r="A7486" s="12"/>
    </row>
    <row r="7487" spans="1:1" x14ac:dyDescent="0.35">
      <c r="A7487" s="12"/>
    </row>
    <row r="7488" spans="1:1" x14ac:dyDescent="0.35">
      <c r="A7488" s="12"/>
    </row>
    <row r="7489" spans="1:1" x14ac:dyDescent="0.35">
      <c r="A7489" s="12"/>
    </row>
    <row r="7490" spans="1:1" x14ac:dyDescent="0.35">
      <c r="A7490" s="12"/>
    </row>
    <row r="7491" spans="1:1" x14ac:dyDescent="0.35">
      <c r="A7491" s="12"/>
    </row>
    <row r="7492" spans="1:1" x14ac:dyDescent="0.35">
      <c r="A7492" s="12"/>
    </row>
    <row r="7493" spans="1:1" x14ac:dyDescent="0.35">
      <c r="A7493" s="12"/>
    </row>
    <row r="7494" spans="1:1" x14ac:dyDescent="0.35">
      <c r="A7494" s="12"/>
    </row>
    <row r="7495" spans="1:1" x14ac:dyDescent="0.35">
      <c r="A7495" s="12"/>
    </row>
    <row r="7496" spans="1:1" x14ac:dyDescent="0.35">
      <c r="A7496" s="12"/>
    </row>
    <row r="7497" spans="1:1" x14ac:dyDescent="0.35">
      <c r="A7497" s="12"/>
    </row>
    <row r="7498" spans="1:1" x14ac:dyDescent="0.35">
      <c r="A7498" s="12"/>
    </row>
    <row r="7499" spans="1:1" x14ac:dyDescent="0.35">
      <c r="A7499" s="12"/>
    </row>
    <row r="7500" spans="1:1" x14ac:dyDescent="0.35">
      <c r="A7500" s="12"/>
    </row>
    <row r="7501" spans="1:1" x14ac:dyDescent="0.35">
      <c r="A7501" s="12"/>
    </row>
    <row r="7502" spans="1:1" x14ac:dyDescent="0.35">
      <c r="A7502" s="12"/>
    </row>
    <row r="7503" spans="1:1" x14ac:dyDescent="0.35">
      <c r="A7503" s="12"/>
    </row>
    <row r="7504" spans="1:1" x14ac:dyDescent="0.35">
      <c r="A7504" s="12"/>
    </row>
    <row r="7505" spans="1:1" x14ac:dyDescent="0.35">
      <c r="A7505" s="12"/>
    </row>
    <row r="7506" spans="1:1" x14ac:dyDescent="0.35">
      <c r="A7506" s="12"/>
    </row>
    <row r="7507" spans="1:1" x14ac:dyDescent="0.35">
      <c r="A7507" s="12"/>
    </row>
    <row r="7508" spans="1:1" x14ac:dyDescent="0.35">
      <c r="A7508" s="12"/>
    </row>
    <row r="7509" spans="1:1" x14ac:dyDescent="0.35">
      <c r="A7509" s="12"/>
    </row>
    <row r="7510" spans="1:1" x14ac:dyDescent="0.35">
      <c r="A7510" s="12"/>
    </row>
    <row r="7511" spans="1:1" x14ac:dyDescent="0.35">
      <c r="A7511" s="12"/>
    </row>
    <row r="7512" spans="1:1" x14ac:dyDescent="0.35">
      <c r="A7512" s="12"/>
    </row>
    <row r="7513" spans="1:1" x14ac:dyDescent="0.35">
      <c r="A7513" s="12"/>
    </row>
    <row r="7514" spans="1:1" x14ac:dyDescent="0.35">
      <c r="A7514" s="12"/>
    </row>
    <row r="7515" spans="1:1" x14ac:dyDescent="0.35">
      <c r="A7515" s="12"/>
    </row>
    <row r="7516" spans="1:1" x14ac:dyDescent="0.35">
      <c r="A7516" s="12"/>
    </row>
    <row r="7517" spans="1:1" x14ac:dyDescent="0.35">
      <c r="A7517" s="12"/>
    </row>
    <row r="7518" spans="1:1" x14ac:dyDescent="0.35">
      <c r="A7518" s="12"/>
    </row>
    <row r="7519" spans="1:1" x14ac:dyDescent="0.35">
      <c r="A7519" s="12"/>
    </row>
    <row r="7520" spans="1:1" x14ac:dyDescent="0.35">
      <c r="A7520" s="12"/>
    </row>
    <row r="7521" spans="1:1" x14ac:dyDescent="0.35">
      <c r="A7521" s="12"/>
    </row>
    <row r="7522" spans="1:1" x14ac:dyDescent="0.35">
      <c r="A7522" s="12"/>
    </row>
    <row r="7523" spans="1:1" x14ac:dyDescent="0.35">
      <c r="A7523" s="12"/>
    </row>
    <row r="7524" spans="1:1" x14ac:dyDescent="0.35">
      <c r="A7524" s="12"/>
    </row>
    <row r="7525" spans="1:1" x14ac:dyDescent="0.35">
      <c r="A7525" s="12"/>
    </row>
    <row r="7526" spans="1:1" x14ac:dyDescent="0.35">
      <c r="A7526" s="12"/>
    </row>
    <row r="7527" spans="1:1" x14ac:dyDescent="0.35">
      <c r="A7527" s="12"/>
    </row>
    <row r="7528" spans="1:1" x14ac:dyDescent="0.35">
      <c r="A7528" s="12"/>
    </row>
    <row r="7529" spans="1:1" x14ac:dyDescent="0.35">
      <c r="A7529" s="12"/>
    </row>
    <row r="7530" spans="1:1" x14ac:dyDescent="0.35">
      <c r="A7530" s="12"/>
    </row>
    <row r="7531" spans="1:1" x14ac:dyDescent="0.35">
      <c r="A7531" s="12"/>
    </row>
    <row r="7532" spans="1:1" x14ac:dyDescent="0.35">
      <c r="A7532" s="12"/>
    </row>
    <row r="7533" spans="1:1" x14ac:dyDescent="0.35">
      <c r="A7533" s="12"/>
    </row>
    <row r="7534" spans="1:1" x14ac:dyDescent="0.35">
      <c r="A7534" s="12"/>
    </row>
    <row r="7535" spans="1:1" x14ac:dyDescent="0.35">
      <c r="A7535" s="12"/>
    </row>
    <row r="7536" spans="1:1" x14ac:dyDescent="0.35">
      <c r="A7536" s="12"/>
    </row>
    <row r="7537" spans="1:1" x14ac:dyDescent="0.35">
      <c r="A7537" s="12"/>
    </row>
    <row r="7538" spans="1:1" x14ac:dyDescent="0.35">
      <c r="A7538" s="12"/>
    </row>
    <row r="7539" spans="1:1" x14ac:dyDescent="0.35">
      <c r="A7539" s="12"/>
    </row>
    <row r="7540" spans="1:1" x14ac:dyDescent="0.35">
      <c r="A7540" s="12"/>
    </row>
    <row r="7541" spans="1:1" x14ac:dyDescent="0.35">
      <c r="A7541" s="12"/>
    </row>
    <row r="7542" spans="1:1" x14ac:dyDescent="0.35">
      <c r="A7542" s="12"/>
    </row>
    <row r="7543" spans="1:1" x14ac:dyDescent="0.35">
      <c r="A7543" s="12"/>
    </row>
    <row r="7544" spans="1:1" x14ac:dyDescent="0.35">
      <c r="A7544" s="12"/>
    </row>
    <row r="7545" spans="1:1" x14ac:dyDescent="0.35">
      <c r="A7545" s="12"/>
    </row>
    <row r="7546" spans="1:1" x14ac:dyDescent="0.35">
      <c r="A7546" s="12"/>
    </row>
    <row r="7547" spans="1:1" x14ac:dyDescent="0.35">
      <c r="A7547" s="12"/>
    </row>
    <row r="7548" spans="1:1" x14ac:dyDescent="0.35">
      <c r="A7548" s="12"/>
    </row>
    <row r="7549" spans="1:1" x14ac:dyDescent="0.35">
      <c r="A7549" s="12"/>
    </row>
    <row r="7550" spans="1:1" x14ac:dyDescent="0.35">
      <c r="A7550" s="12"/>
    </row>
    <row r="7551" spans="1:1" x14ac:dyDescent="0.35">
      <c r="A7551" s="12"/>
    </row>
    <row r="7552" spans="1:1" x14ac:dyDescent="0.35">
      <c r="A7552" s="12"/>
    </row>
    <row r="7553" spans="1:1" x14ac:dyDescent="0.35">
      <c r="A7553" s="12"/>
    </row>
    <row r="7554" spans="1:1" x14ac:dyDescent="0.35">
      <c r="A7554" s="12"/>
    </row>
    <row r="7555" spans="1:1" x14ac:dyDescent="0.35">
      <c r="A7555" s="12"/>
    </row>
    <row r="7556" spans="1:1" x14ac:dyDescent="0.35">
      <c r="A7556" s="12"/>
    </row>
    <row r="7557" spans="1:1" x14ac:dyDescent="0.35">
      <c r="A7557" s="12"/>
    </row>
    <row r="7558" spans="1:1" x14ac:dyDescent="0.35">
      <c r="A7558" s="12"/>
    </row>
    <row r="7559" spans="1:1" x14ac:dyDescent="0.35">
      <c r="A7559" s="12"/>
    </row>
    <row r="7560" spans="1:1" x14ac:dyDescent="0.35">
      <c r="A7560" s="12"/>
    </row>
    <row r="7561" spans="1:1" x14ac:dyDescent="0.35">
      <c r="A7561" s="12"/>
    </row>
    <row r="7562" spans="1:1" x14ac:dyDescent="0.35">
      <c r="A7562" s="12"/>
    </row>
    <row r="7563" spans="1:1" x14ac:dyDescent="0.35">
      <c r="A7563" s="12"/>
    </row>
    <row r="7564" spans="1:1" x14ac:dyDescent="0.35">
      <c r="A7564" s="12"/>
    </row>
    <row r="7565" spans="1:1" x14ac:dyDescent="0.35">
      <c r="A7565" s="12"/>
    </row>
    <row r="7566" spans="1:1" x14ac:dyDescent="0.35">
      <c r="A7566" s="12"/>
    </row>
    <row r="7567" spans="1:1" x14ac:dyDescent="0.35">
      <c r="A7567" s="12"/>
    </row>
    <row r="7568" spans="1:1" x14ac:dyDescent="0.35">
      <c r="A7568" s="12"/>
    </row>
    <row r="7569" spans="1:1" x14ac:dyDescent="0.35">
      <c r="A7569" s="12"/>
    </row>
    <row r="7570" spans="1:1" x14ac:dyDescent="0.35">
      <c r="A7570" s="12"/>
    </row>
    <row r="7571" spans="1:1" x14ac:dyDescent="0.35">
      <c r="A7571" s="12"/>
    </row>
    <row r="7572" spans="1:1" x14ac:dyDescent="0.35">
      <c r="A7572" s="12"/>
    </row>
    <row r="7573" spans="1:1" x14ac:dyDescent="0.35">
      <c r="A7573" s="12"/>
    </row>
    <row r="7574" spans="1:1" x14ac:dyDescent="0.35">
      <c r="A7574" s="12"/>
    </row>
    <row r="7575" spans="1:1" x14ac:dyDescent="0.35">
      <c r="A7575" s="12"/>
    </row>
    <row r="7576" spans="1:1" x14ac:dyDescent="0.35">
      <c r="A7576" s="12"/>
    </row>
    <row r="7577" spans="1:1" x14ac:dyDescent="0.35">
      <c r="A7577" s="12"/>
    </row>
    <row r="7578" spans="1:1" x14ac:dyDescent="0.35">
      <c r="A7578" s="12"/>
    </row>
    <row r="7579" spans="1:1" x14ac:dyDescent="0.35">
      <c r="A7579" s="12"/>
    </row>
    <row r="7580" spans="1:1" x14ac:dyDescent="0.35">
      <c r="A7580" s="12"/>
    </row>
    <row r="7581" spans="1:1" x14ac:dyDescent="0.35">
      <c r="A7581" s="12"/>
    </row>
    <row r="7582" spans="1:1" x14ac:dyDescent="0.35">
      <c r="A7582" s="12"/>
    </row>
    <row r="7583" spans="1:1" x14ac:dyDescent="0.35">
      <c r="A7583" s="12"/>
    </row>
    <row r="7584" spans="1:1" x14ac:dyDescent="0.35">
      <c r="A7584" s="12"/>
    </row>
    <row r="7585" spans="1:1" x14ac:dyDescent="0.35">
      <c r="A7585" s="12"/>
    </row>
    <row r="7586" spans="1:1" x14ac:dyDescent="0.35">
      <c r="A7586" s="12"/>
    </row>
    <row r="7587" spans="1:1" x14ac:dyDescent="0.35">
      <c r="A7587" s="12"/>
    </row>
    <row r="7588" spans="1:1" x14ac:dyDescent="0.35">
      <c r="A7588" s="12"/>
    </row>
    <row r="7589" spans="1:1" x14ac:dyDescent="0.35">
      <c r="A7589" s="12"/>
    </row>
    <row r="7590" spans="1:1" x14ac:dyDescent="0.35">
      <c r="A7590" s="12"/>
    </row>
    <row r="7591" spans="1:1" x14ac:dyDescent="0.35">
      <c r="A7591" s="12"/>
    </row>
    <row r="7592" spans="1:1" x14ac:dyDescent="0.35">
      <c r="A7592" s="12"/>
    </row>
    <row r="7593" spans="1:1" x14ac:dyDescent="0.35">
      <c r="A7593" s="12"/>
    </row>
    <row r="7594" spans="1:1" x14ac:dyDescent="0.35">
      <c r="A7594" s="12"/>
    </row>
    <row r="7595" spans="1:1" x14ac:dyDescent="0.35">
      <c r="A7595" s="12"/>
    </row>
    <row r="7596" spans="1:1" x14ac:dyDescent="0.35">
      <c r="A7596" s="12"/>
    </row>
    <row r="7597" spans="1:1" x14ac:dyDescent="0.35">
      <c r="A7597" s="12"/>
    </row>
    <row r="7598" spans="1:1" x14ac:dyDescent="0.35">
      <c r="A7598" s="12"/>
    </row>
    <row r="7599" spans="1:1" x14ac:dyDescent="0.35">
      <c r="A7599" s="12"/>
    </row>
    <row r="7600" spans="1:1" x14ac:dyDescent="0.35">
      <c r="A7600" s="12"/>
    </row>
    <row r="7601" spans="1:1" x14ac:dyDescent="0.35">
      <c r="A7601" s="12"/>
    </row>
    <row r="7602" spans="1:1" x14ac:dyDescent="0.35">
      <c r="A7602" s="12"/>
    </row>
    <row r="7603" spans="1:1" x14ac:dyDescent="0.35">
      <c r="A7603" s="12"/>
    </row>
    <row r="7604" spans="1:1" x14ac:dyDescent="0.35">
      <c r="A7604" s="12"/>
    </row>
    <row r="7605" spans="1:1" x14ac:dyDescent="0.35">
      <c r="A7605" s="12"/>
    </row>
    <row r="7606" spans="1:1" x14ac:dyDescent="0.35">
      <c r="A7606" s="12"/>
    </row>
    <row r="7607" spans="1:1" x14ac:dyDescent="0.35">
      <c r="A7607" s="12"/>
    </row>
    <row r="7608" spans="1:1" x14ac:dyDescent="0.35">
      <c r="A7608" s="12"/>
    </row>
    <row r="7609" spans="1:1" x14ac:dyDescent="0.35">
      <c r="A7609" s="12"/>
    </row>
    <row r="7610" spans="1:1" x14ac:dyDescent="0.35">
      <c r="A7610" s="12"/>
    </row>
    <row r="7611" spans="1:1" x14ac:dyDescent="0.35">
      <c r="A7611" s="12"/>
    </row>
    <row r="7612" spans="1:1" x14ac:dyDescent="0.35">
      <c r="A7612" s="12"/>
    </row>
    <row r="7613" spans="1:1" x14ac:dyDescent="0.35">
      <c r="A7613" s="12"/>
    </row>
    <row r="7614" spans="1:1" x14ac:dyDescent="0.35">
      <c r="A7614" s="12"/>
    </row>
    <row r="7615" spans="1:1" x14ac:dyDescent="0.35">
      <c r="A7615" s="12"/>
    </row>
    <row r="7616" spans="1:1" x14ac:dyDescent="0.35">
      <c r="A7616" s="12"/>
    </row>
    <row r="7617" spans="1:1" x14ac:dyDescent="0.35">
      <c r="A7617" s="12"/>
    </row>
    <row r="7618" spans="1:1" x14ac:dyDescent="0.35">
      <c r="A7618" s="12"/>
    </row>
    <row r="7619" spans="1:1" x14ac:dyDescent="0.35">
      <c r="A7619" s="12"/>
    </row>
    <row r="7620" spans="1:1" x14ac:dyDescent="0.35">
      <c r="A7620" s="12"/>
    </row>
    <row r="7621" spans="1:1" x14ac:dyDescent="0.35">
      <c r="A7621" s="12"/>
    </row>
    <row r="7622" spans="1:1" x14ac:dyDescent="0.35">
      <c r="A7622" s="12"/>
    </row>
    <row r="7623" spans="1:1" x14ac:dyDescent="0.35">
      <c r="A7623" s="12"/>
    </row>
    <row r="7624" spans="1:1" x14ac:dyDescent="0.35">
      <c r="A7624" s="12"/>
    </row>
    <row r="7625" spans="1:1" x14ac:dyDescent="0.35">
      <c r="A7625" s="12"/>
    </row>
    <row r="7626" spans="1:1" x14ac:dyDescent="0.35">
      <c r="A7626" s="12"/>
    </row>
    <row r="7627" spans="1:1" x14ac:dyDescent="0.35">
      <c r="A7627" s="12"/>
    </row>
    <row r="7628" spans="1:1" x14ac:dyDescent="0.35">
      <c r="A7628" s="12"/>
    </row>
    <row r="7629" spans="1:1" x14ac:dyDescent="0.35">
      <c r="A7629" s="12"/>
    </row>
    <row r="7630" spans="1:1" x14ac:dyDescent="0.35">
      <c r="A7630" s="12"/>
    </row>
    <row r="7631" spans="1:1" x14ac:dyDescent="0.35">
      <c r="A7631" s="12"/>
    </row>
    <row r="7632" spans="1:1" x14ac:dyDescent="0.35">
      <c r="A7632" s="12"/>
    </row>
    <row r="7633" spans="1:1" x14ac:dyDescent="0.35">
      <c r="A7633" s="12"/>
    </row>
    <row r="7634" spans="1:1" x14ac:dyDescent="0.35">
      <c r="A7634" s="12"/>
    </row>
    <row r="7635" spans="1:1" x14ac:dyDescent="0.35">
      <c r="A7635" s="12"/>
    </row>
    <row r="7636" spans="1:1" x14ac:dyDescent="0.35">
      <c r="A7636" s="12"/>
    </row>
    <row r="7637" spans="1:1" x14ac:dyDescent="0.35">
      <c r="A7637" s="12"/>
    </row>
    <row r="7638" spans="1:1" x14ac:dyDescent="0.35">
      <c r="A7638" s="12"/>
    </row>
    <row r="7639" spans="1:1" x14ac:dyDescent="0.35">
      <c r="A7639" s="12"/>
    </row>
    <row r="7640" spans="1:1" x14ac:dyDescent="0.35">
      <c r="A7640" s="12"/>
    </row>
    <row r="7641" spans="1:1" x14ac:dyDescent="0.35">
      <c r="A7641" s="12"/>
    </row>
    <row r="7642" spans="1:1" x14ac:dyDescent="0.35">
      <c r="A7642" s="12"/>
    </row>
    <row r="7643" spans="1:1" x14ac:dyDescent="0.35">
      <c r="A7643" s="12"/>
    </row>
    <row r="7644" spans="1:1" x14ac:dyDescent="0.35">
      <c r="A7644" s="12"/>
    </row>
    <row r="7645" spans="1:1" x14ac:dyDescent="0.35">
      <c r="A7645" s="12"/>
    </row>
    <row r="7646" spans="1:1" x14ac:dyDescent="0.35">
      <c r="A7646" s="12"/>
    </row>
    <row r="7647" spans="1:1" x14ac:dyDescent="0.35">
      <c r="A7647" s="12"/>
    </row>
    <row r="7648" spans="1:1" x14ac:dyDescent="0.35">
      <c r="A7648" s="12"/>
    </row>
    <row r="7649" spans="1:1" x14ac:dyDescent="0.35">
      <c r="A7649" s="12"/>
    </row>
    <row r="7650" spans="1:1" x14ac:dyDescent="0.35">
      <c r="A7650" s="12"/>
    </row>
    <row r="7651" spans="1:1" x14ac:dyDescent="0.35">
      <c r="A7651" s="12"/>
    </row>
    <row r="7652" spans="1:1" x14ac:dyDescent="0.35">
      <c r="A7652" s="12"/>
    </row>
    <row r="7653" spans="1:1" x14ac:dyDescent="0.35">
      <c r="A7653" s="12"/>
    </row>
    <row r="7654" spans="1:1" x14ac:dyDescent="0.35">
      <c r="A7654" s="12"/>
    </row>
    <row r="7655" spans="1:1" x14ac:dyDescent="0.35">
      <c r="A7655" s="12"/>
    </row>
    <row r="7656" spans="1:1" x14ac:dyDescent="0.35">
      <c r="A7656" s="12"/>
    </row>
    <row r="7657" spans="1:1" x14ac:dyDescent="0.35">
      <c r="A7657" s="12"/>
    </row>
    <row r="7658" spans="1:1" x14ac:dyDescent="0.35">
      <c r="A7658" s="12"/>
    </row>
    <row r="7659" spans="1:1" x14ac:dyDescent="0.35">
      <c r="A7659" s="12"/>
    </row>
    <row r="7660" spans="1:1" x14ac:dyDescent="0.35">
      <c r="A7660" s="12"/>
    </row>
    <row r="7661" spans="1:1" x14ac:dyDescent="0.35">
      <c r="A7661" s="12"/>
    </row>
    <row r="7662" spans="1:1" x14ac:dyDescent="0.35">
      <c r="A7662" s="12"/>
    </row>
    <row r="7663" spans="1:1" x14ac:dyDescent="0.35">
      <c r="A7663" s="12"/>
    </row>
    <row r="7664" spans="1:1" x14ac:dyDescent="0.35">
      <c r="A7664" s="12"/>
    </row>
    <row r="7665" spans="1:1" x14ac:dyDescent="0.35">
      <c r="A7665" s="12"/>
    </row>
    <row r="7666" spans="1:1" x14ac:dyDescent="0.35">
      <c r="A7666" s="12"/>
    </row>
    <row r="7667" spans="1:1" x14ac:dyDescent="0.35">
      <c r="A7667" s="12"/>
    </row>
    <row r="7668" spans="1:1" x14ac:dyDescent="0.35">
      <c r="A7668" s="12"/>
    </row>
    <row r="7669" spans="1:1" x14ac:dyDescent="0.35">
      <c r="A7669" s="12"/>
    </row>
    <row r="7670" spans="1:1" x14ac:dyDescent="0.35">
      <c r="A7670" s="12"/>
    </row>
    <row r="7671" spans="1:1" x14ac:dyDescent="0.35">
      <c r="A7671" s="12"/>
    </row>
    <row r="7672" spans="1:1" x14ac:dyDescent="0.35">
      <c r="A7672" s="12"/>
    </row>
    <row r="7673" spans="1:1" x14ac:dyDescent="0.35">
      <c r="A7673" s="12"/>
    </row>
    <row r="7674" spans="1:1" x14ac:dyDescent="0.35">
      <c r="A7674" s="12"/>
    </row>
    <row r="7675" spans="1:1" x14ac:dyDescent="0.35">
      <c r="A7675" s="12"/>
    </row>
    <row r="7676" spans="1:1" x14ac:dyDescent="0.35">
      <c r="A7676" s="12"/>
    </row>
    <row r="7677" spans="1:1" x14ac:dyDescent="0.35">
      <c r="A7677" s="12"/>
    </row>
    <row r="7678" spans="1:1" x14ac:dyDescent="0.35">
      <c r="A7678" s="12"/>
    </row>
    <row r="7679" spans="1:1" x14ac:dyDescent="0.35">
      <c r="A7679" s="12"/>
    </row>
    <row r="7680" spans="1:1" x14ac:dyDescent="0.35">
      <c r="A7680" s="12"/>
    </row>
    <row r="7681" spans="1:1" x14ac:dyDescent="0.35">
      <c r="A7681" s="12"/>
    </row>
    <row r="7682" spans="1:1" x14ac:dyDescent="0.35">
      <c r="A7682" s="12"/>
    </row>
    <row r="7683" spans="1:1" x14ac:dyDescent="0.35">
      <c r="A7683" s="12"/>
    </row>
    <row r="7684" spans="1:1" x14ac:dyDescent="0.35">
      <c r="A7684" s="12"/>
    </row>
    <row r="7685" spans="1:1" x14ac:dyDescent="0.35">
      <c r="A7685" s="12"/>
    </row>
    <row r="7686" spans="1:1" x14ac:dyDescent="0.35">
      <c r="A7686" s="12"/>
    </row>
    <row r="7687" spans="1:1" x14ac:dyDescent="0.35">
      <c r="A7687" s="12"/>
    </row>
    <row r="7688" spans="1:1" x14ac:dyDescent="0.35">
      <c r="A7688" s="12"/>
    </row>
    <row r="7689" spans="1:1" x14ac:dyDescent="0.35">
      <c r="A7689" s="12"/>
    </row>
    <row r="7690" spans="1:1" x14ac:dyDescent="0.35">
      <c r="A7690" s="12"/>
    </row>
    <row r="7691" spans="1:1" x14ac:dyDescent="0.35">
      <c r="A7691" s="12"/>
    </row>
    <row r="7692" spans="1:1" x14ac:dyDescent="0.35">
      <c r="A7692" s="12"/>
    </row>
    <row r="7693" spans="1:1" x14ac:dyDescent="0.35">
      <c r="A7693" s="12"/>
    </row>
    <row r="7694" spans="1:1" x14ac:dyDescent="0.35">
      <c r="A7694" s="12"/>
    </row>
    <row r="7695" spans="1:1" x14ac:dyDescent="0.35">
      <c r="A7695" s="12"/>
    </row>
    <row r="7696" spans="1:1" x14ac:dyDescent="0.35">
      <c r="A7696" s="12"/>
    </row>
    <row r="7697" spans="1:1" x14ac:dyDescent="0.35">
      <c r="A7697" s="12"/>
    </row>
    <row r="7698" spans="1:1" x14ac:dyDescent="0.35">
      <c r="A7698" s="12"/>
    </row>
    <row r="7699" spans="1:1" x14ac:dyDescent="0.35">
      <c r="A7699" s="12"/>
    </row>
    <row r="7700" spans="1:1" x14ac:dyDescent="0.35">
      <c r="A7700" s="12"/>
    </row>
    <row r="7701" spans="1:1" x14ac:dyDescent="0.35">
      <c r="A7701" s="12"/>
    </row>
    <row r="7702" spans="1:1" x14ac:dyDescent="0.35">
      <c r="A7702" s="12"/>
    </row>
    <row r="7703" spans="1:1" x14ac:dyDescent="0.35">
      <c r="A7703" s="12"/>
    </row>
    <row r="7704" spans="1:1" x14ac:dyDescent="0.35">
      <c r="A7704" s="12"/>
    </row>
    <row r="7705" spans="1:1" x14ac:dyDescent="0.35">
      <c r="A7705" s="12"/>
    </row>
    <row r="7706" spans="1:1" x14ac:dyDescent="0.35">
      <c r="A7706" s="12"/>
    </row>
    <row r="7707" spans="1:1" x14ac:dyDescent="0.35">
      <c r="A7707" s="12"/>
    </row>
    <row r="7708" spans="1:1" x14ac:dyDescent="0.35">
      <c r="A7708" s="12"/>
    </row>
    <row r="7709" spans="1:1" x14ac:dyDescent="0.35">
      <c r="A7709" s="12"/>
    </row>
    <row r="7710" spans="1:1" x14ac:dyDescent="0.35">
      <c r="A7710" s="12"/>
    </row>
    <row r="7711" spans="1:1" x14ac:dyDescent="0.35">
      <c r="A7711" s="12"/>
    </row>
    <row r="7712" spans="1:1" x14ac:dyDescent="0.35">
      <c r="A7712" s="12"/>
    </row>
    <row r="7713" spans="1:1" x14ac:dyDescent="0.35">
      <c r="A7713" s="12"/>
    </row>
    <row r="7714" spans="1:1" x14ac:dyDescent="0.35">
      <c r="A7714" s="12"/>
    </row>
    <row r="7715" spans="1:1" x14ac:dyDescent="0.35">
      <c r="A7715" s="12"/>
    </row>
    <row r="7716" spans="1:1" x14ac:dyDescent="0.35">
      <c r="A7716" s="12"/>
    </row>
    <row r="7717" spans="1:1" x14ac:dyDescent="0.35">
      <c r="A7717" s="12"/>
    </row>
    <row r="7718" spans="1:1" x14ac:dyDescent="0.35">
      <c r="A7718" s="12"/>
    </row>
    <row r="7719" spans="1:1" x14ac:dyDescent="0.35">
      <c r="A7719" s="12"/>
    </row>
    <row r="7720" spans="1:1" x14ac:dyDescent="0.35">
      <c r="A7720" s="12"/>
    </row>
    <row r="7721" spans="1:1" x14ac:dyDescent="0.35">
      <c r="A7721" s="12"/>
    </row>
    <row r="7722" spans="1:1" x14ac:dyDescent="0.35">
      <c r="A7722" s="12"/>
    </row>
    <row r="7723" spans="1:1" x14ac:dyDescent="0.35">
      <c r="A7723" s="12"/>
    </row>
    <row r="7724" spans="1:1" x14ac:dyDescent="0.35">
      <c r="A7724" s="12"/>
    </row>
    <row r="7725" spans="1:1" x14ac:dyDescent="0.35">
      <c r="A7725" s="12"/>
    </row>
    <row r="7726" spans="1:1" x14ac:dyDescent="0.35">
      <c r="A7726" s="12"/>
    </row>
    <row r="7727" spans="1:1" x14ac:dyDescent="0.35">
      <c r="A7727" s="12"/>
    </row>
    <row r="7728" spans="1:1" x14ac:dyDescent="0.35">
      <c r="A7728" s="12"/>
    </row>
    <row r="7729" spans="1:1" x14ac:dyDescent="0.35">
      <c r="A7729" s="12"/>
    </row>
    <row r="7730" spans="1:1" x14ac:dyDescent="0.35">
      <c r="A7730" s="12"/>
    </row>
    <row r="7731" spans="1:1" x14ac:dyDescent="0.35">
      <c r="A7731" s="12"/>
    </row>
    <row r="7732" spans="1:1" x14ac:dyDescent="0.35">
      <c r="A7732" s="12"/>
    </row>
    <row r="7733" spans="1:1" x14ac:dyDescent="0.35">
      <c r="A7733" s="12"/>
    </row>
    <row r="7734" spans="1:1" x14ac:dyDescent="0.35">
      <c r="A7734" s="12"/>
    </row>
    <row r="7735" spans="1:1" x14ac:dyDescent="0.35">
      <c r="A7735" s="12"/>
    </row>
    <row r="7736" spans="1:1" x14ac:dyDescent="0.35">
      <c r="A7736" s="12"/>
    </row>
    <row r="7737" spans="1:1" x14ac:dyDescent="0.35">
      <c r="A7737" s="12"/>
    </row>
    <row r="7738" spans="1:1" x14ac:dyDescent="0.35">
      <c r="A7738" s="12"/>
    </row>
    <row r="7739" spans="1:1" x14ac:dyDescent="0.35">
      <c r="A7739" s="12"/>
    </row>
    <row r="7740" spans="1:1" x14ac:dyDescent="0.35">
      <c r="A7740" s="12"/>
    </row>
    <row r="7741" spans="1:1" x14ac:dyDescent="0.35">
      <c r="A7741" s="12"/>
    </row>
    <row r="7742" spans="1:1" x14ac:dyDescent="0.35">
      <c r="A7742" s="12"/>
    </row>
    <row r="7743" spans="1:1" x14ac:dyDescent="0.35">
      <c r="A7743" s="12"/>
    </row>
    <row r="7744" spans="1:1" x14ac:dyDescent="0.35">
      <c r="A7744" s="12"/>
    </row>
    <row r="7745" spans="1:1" x14ac:dyDescent="0.35">
      <c r="A7745" s="12"/>
    </row>
    <row r="7746" spans="1:1" x14ac:dyDescent="0.35">
      <c r="A7746" s="12"/>
    </row>
    <row r="7747" spans="1:1" x14ac:dyDescent="0.35">
      <c r="A7747" s="12"/>
    </row>
    <row r="7748" spans="1:1" x14ac:dyDescent="0.35">
      <c r="A7748" s="12"/>
    </row>
    <row r="7749" spans="1:1" x14ac:dyDescent="0.35">
      <c r="A7749" s="12"/>
    </row>
    <row r="7750" spans="1:1" x14ac:dyDescent="0.35">
      <c r="A7750" s="12"/>
    </row>
    <row r="7751" spans="1:1" x14ac:dyDescent="0.35">
      <c r="A7751" s="12"/>
    </row>
    <row r="7752" spans="1:1" x14ac:dyDescent="0.35">
      <c r="A7752" s="12"/>
    </row>
    <row r="7753" spans="1:1" x14ac:dyDescent="0.35">
      <c r="A7753" s="12"/>
    </row>
    <row r="7754" spans="1:1" x14ac:dyDescent="0.35">
      <c r="A7754" s="12"/>
    </row>
    <row r="7755" spans="1:1" x14ac:dyDescent="0.35">
      <c r="A7755" s="12"/>
    </row>
    <row r="7756" spans="1:1" x14ac:dyDescent="0.35">
      <c r="A7756" s="12"/>
    </row>
    <row r="7757" spans="1:1" x14ac:dyDescent="0.35">
      <c r="A7757" s="12"/>
    </row>
    <row r="7758" spans="1:1" x14ac:dyDescent="0.35">
      <c r="A7758" s="12"/>
    </row>
    <row r="7759" spans="1:1" x14ac:dyDescent="0.35">
      <c r="A7759" s="12"/>
    </row>
    <row r="7760" spans="1:1" x14ac:dyDescent="0.35">
      <c r="A7760" s="12"/>
    </row>
    <row r="7761" spans="1:1" x14ac:dyDescent="0.35">
      <c r="A7761" s="12"/>
    </row>
    <row r="7762" spans="1:1" x14ac:dyDescent="0.35">
      <c r="A7762" s="12"/>
    </row>
    <row r="7763" spans="1:1" x14ac:dyDescent="0.35">
      <c r="A7763" s="12"/>
    </row>
    <row r="7764" spans="1:1" x14ac:dyDescent="0.35">
      <c r="A7764" s="12"/>
    </row>
    <row r="7765" spans="1:1" x14ac:dyDescent="0.35">
      <c r="A7765" s="12"/>
    </row>
    <row r="7766" spans="1:1" x14ac:dyDescent="0.35">
      <c r="A7766" s="12"/>
    </row>
    <row r="7767" spans="1:1" x14ac:dyDescent="0.35">
      <c r="A7767" s="12"/>
    </row>
    <row r="7768" spans="1:1" x14ac:dyDescent="0.35">
      <c r="A7768" s="12"/>
    </row>
    <row r="7769" spans="1:1" x14ac:dyDescent="0.35">
      <c r="A7769" s="12"/>
    </row>
    <row r="7770" spans="1:1" x14ac:dyDescent="0.35">
      <c r="A7770" s="12"/>
    </row>
    <row r="7771" spans="1:1" x14ac:dyDescent="0.35">
      <c r="A7771" s="12"/>
    </row>
    <row r="7772" spans="1:1" x14ac:dyDescent="0.35">
      <c r="A7772" s="12"/>
    </row>
    <row r="7773" spans="1:1" x14ac:dyDescent="0.35">
      <c r="A7773" s="12"/>
    </row>
    <row r="7774" spans="1:1" x14ac:dyDescent="0.35">
      <c r="A7774" s="12"/>
    </row>
    <row r="7775" spans="1:1" x14ac:dyDescent="0.35">
      <c r="A7775" s="12"/>
    </row>
    <row r="7776" spans="1:1" x14ac:dyDescent="0.35">
      <c r="A7776" s="12"/>
    </row>
    <row r="7777" spans="1:1" x14ac:dyDescent="0.35">
      <c r="A7777" s="12"/>
    </row>
    <row r="7778" spans="1:1" x14ac:dyDescent="0.35">
      <c r="A7778" s="12"/>
    </row>
    <row r="7779" spans="1:1" x14ac:dyDescent="0.35">
      <c r="A7779" s="12"/>
    </row>
    <row r="7780" spans="1:1" x14ac:dyDescent="0.35">
      <c r="A7780" s="12"/>
    </row>
    <row r="7781" spans="1:1" x14ac:dyDescent="0.35">
      <c r="A7781" s="12"/>
    </row>
    <row r="7782" spans="1:1" x14ac:dyDescent="0.35">
      <c r="A7782" s="12"/>
    </row>
    <row r="7783" spans="1:1" x14ac:dyDescent="0.35">
      <c r="A7783" s="12"/>
    </row>
    <row r="7784" spans="1:1" x14ac:dyDescent="0.35">
      <c r="A7784" s="12"/>
    </row>
    <row r="7785" spans="1:1" x14ac:dyDescent="0.35">
      <c r="A7785" s="12"/>
    </row>
    <row r="7786" spans="1:1" x14ac:dyDescent="0.35">
      <c r="A7786" s="12"/>
    </row>
    <row r="7787" spans="1:1" x14ac:dyDescent="0.35">
      <c r="A7787" s="12"/>
    </row>
    <row r="7788" spans="1:1" x14ac:dyDescent="0.35">
      <c r="A7788" s="12"/>
    </row>
    <row r="7789" spans="1:1" x14ac:dyDescent="0.35">
      <c r="A7789" s="12"/>
    </row>
    <row r="7790" spans="1:1" x14ac:dyDescent="0.35">
      <c r="A7790" s="12"/>
    </row>
    <row r="7791" spans="1:1" x14ac:dyDescent="0.35">
      <c r="A7791" s="12"/>
    </row>
    <row r="7792" spans="1:1" x14ac:dyDescent="0.35">
      <c r="A7792" s="12"/>
    </row>
    <row r="7793" spans="1:1" x14ac:dyDescent="0.35">
      <c r="A7793" s="12"/>
    </row>
    <row r="7794" spans="1:1" x14ac:dyDescent="0.35">
      <c r="A7794" s="12"/>
    </row>
    <row r="7795" spans="1:1" x14ac:dyDescent="0.35">
      <c r="A7795" s="12"/>
    </row>
    <row r="7796" spans="1:1" x14ac:dyDescent="0.35">
      <c r="A7796" s="12"/>
    </row>
    <row r="7797" spans="1:1" x14ac:dyDescent="0.35">
      <c r="A7797" s="12"/>
    </row>
    <row r="7798" spans="1:1" x14ac:dyDescent="0.35">
      <c r="A7798" s="12"/>
    </row>
    <row r="7799" spans="1:1" x14ac:dyDescent="0.35">
      <c r="A7799" s="12"/>
    </row>
    <row r="7800" spans="1:1" x14ac:dyDescent="0.35">
      <c r="A7800" s="12"/>
    </row>
    <row r="7801" spans="1:1" x14ac:dyDescent="0.35">
      <c r="A7801" s="12"/>
    </row>
    <row r="7802" spans="1:1" x14ac:dyDescent="0.35">
      <c r="A7802" s="12"/>
    </row>
    <row r="7803" spans="1:1" x14ac:dyDescent="0.35">
      <c r="A7803" s="12"/>
    </row>
    <row r="7804" spans="1:1" x14ac:dyDescent="0.35">
      <c r="A7804" s="12"/>
    </row>
    <row r="7805" spans="1:1" x14ac:dyDescent="0.35">
      <c r="A7805" s="12"/>
    </row>
    <row r="7806" spans="1:1" x14ac:dyDescent="0.35">
      <c r="A7806" s="12"/>
    </row>
    <row r="7807" spans="1:1" x14ac:dyDescent="0.35">
      <c r="A7807" s="12"/>
    </row>
    <row r="7808" spans="1:1" x14ac:dyDescent="0.35">
      <c r="A7808" s="12"/>
    </row>
    <row r="7809" spans="1:1" x14ac:dyDescent="0.35">
      <c r="A7809" s="12"/>
    </row>
    <row r="7810" spans="1:1" x14ac:dyDescent="0.35">
      <c r="A7810" s="12"/>
    </row>
    <row r="7811" spans="1:1" x14ac:dyDescent="0.35">
      <c r="A7811" s="12"/>
    </row>
    <row r="7812" spans="1:1" x14ac:dyDescent="0.35">
      <c r="A7812" s="12"/>
    </row>
    <row r="7813" spans="1:1" x14ac:dyDescent="0.35">
      <c r="A7813" s="12"/>
    </row>
    <row r="7814" spans="1:1" x14ac:dyDescent="0.35">
      <c r="A7814" s="12"/>
    </row>
    <row r="7815" spans="1:1" x14ac:dyDescent="0.35">
      <c r="A7815" s="12"/>
    </row>
    <row r="7816" spans="1:1" x14ac:dyDescent="0.35">
      <c r="A7816" s="12"/>
    </row>
    <row r="7817" spans="1:1" x14ac:dyDescent="0.35">
      <c r="A7817" s="12"/>
    </row>
    <row r="7818" spans="1:1" x14ac:dyDescent="0.35">
      <c r="A7818" s="12"/>
    </row>
    <row r="7819" spans="1:1" x14ac:dyDescent="0.35">
      <c r="A7819" s="12"/>
    </row>
    <row r="7820" spans="1:1" x14ac:dyDescent="0.35">
      <c r="A7820" s="12"/>
    </row>
    <row r="7821" spans="1:1" x14ac:dyDescent="0.35">
      <c r="A7821" s="12"/>
    </row>
    <row r="7822" spans="1:1" x14ac:dyDescent="0.35">
      <c r="A7822" s="12"/>
    </row>
    <row r="7823" spans="1:1" x14ac:dyDescent="0.35">
      <c r="A7823" s="12"/>
    </row>
    <row r="7824" spans="1:1" x14ac:dyDescent="0.35">
      <c r="A7824" s="12"/>
    </row>
    <row r="7825" spans="1:1" x14ac:dyDescent="0.35">
      <c r="A7825" s="12"/>
    </row>
    <row r="7826" spans="1:1" x14ac:dyDescent="0.35">
      <c r="A7826" s="12"/>
    </row>
    <row r="7827" spans="1:1" x14ac:dyDescent="0.35">
      <c r="A7827" s="12"/>
    </row>
    <row r="7828" spans="1:1" x14ac:dyDescent="0.35">
      <c r="A7828" s="12"/>
    </row>
    <row r="7829" spans="1:1" x14ac:dyDescent="0.35">
      <c r="A7829" s="12"/>
    </row>
    <row r="7830" spans="1:1" x14ac:dyDescent="0.35">
      <c r="A7830" s="12"/>
    </row>
    <row r="7831" spans="1:1" x14ac:dyDescent="0.35">
      <c r="A7831" s="12"/>
    </row>
    <row r="7832" spans="1:1" x14ac:dyDescent="0.35">
      <c r="A7832" s="12"/>
    </row>
    <row r="7833" spans="1:1" x14ac:dyDescent="0.35">
      <c r="A7833" s="12"/>
    </row>
    <row r="7834" spans="1:1" x14ac:dyDescent="0.35">
      <c r="A7834" s="12"/>
    </row>
    <row r="7835" spans="1:1" x14ac:dyDescent="0.35">
      <c r="A7835" s="12"/>
    </row>
    <row r="7836" spans="1:1" x14ac:dyDescent="0.35">
      <c r="A7836" s="12"/>
    </row>
    <row r="7837" spans="1:1" x14ac:dyDescent="0.35">
      <c r="A7837" s="12"/>
    </row>
    <row r="7838" spans="1:1" x14ac:dyDescent="0.35">
      <c r="A7838" s="12"/>
    </row>
    <row r="7839" spans="1:1" x14ac:dyDescent="0.35">
      <c r="A7839" s="12"/>
    </row>
    <row r="7840" spans="1:1" x14ac:dyDescent="0.35">
      <c r="A7840" s="12"/>
    </row>
    <row r="7841" spans="1:1" x14ac:dyDescent="0.35">
      <c r="A7841" s="12"/>
    </row>
    <row r="7842" spans="1:1" x14ac:dyDescent="0.35">
      <c r="A7842" s="12"/>
    </row>
    <row r="7843" spans="1:1" x14ac:dyDescent="0.35">
      <c r="A7843" s="12"/>
    </row>
    <row r="7844" spans="1:1" x14ac:dyDescent="0.35">
      <c r="A7844" s="12"/>
    </row>
    <row r="7845" spans="1:1" x14ac:dyDescent="0.35">
      <c r="A7845" s="12"/>
    </row>
    <row r="7846" spans="1:1" x14ac:dyDescent="0.35">
      <c r="A7846" s="12"/>
    </row>
    <row r="7847" spans="1:1" x14ac:dyDescent="0.35">
      <c r="A7847" s="12"/>
    </row>
    <row r="7848" spans="1:1" x14ac:dyDescent="0.35">
      <c r="A7848" s="12"/>
    </row>
    <row r="7849" spans="1:1" x14ac:dyDescent="0.35">
      <c r="A7849" s="12"/>
    </row>
    <row r="7850" spans="1:1" x14ac:dyDescent="0.35">
      <c r="A7850" s="12"/>
    </row>
    <row r="7851" spans="1:1" x14ac:dyDescent="0.35">
      <c r="A7851" s="12"/>
    </row>
    <row r="7852" spans="1:1" x14ac:dyDescent="0.35">
      <c r="A7852" s="12"/>
    </row>
    <row r="7853" spans="1:1" x14ac:dyDescent="0.35">
      <c r="A7853" s="12"/>
    </row>
    <row r="7854" spans="1:1" x14ac:dyDescent="0.35">
      <c r="A7854" s="12"/>
    </row>
    <row r="7855" spans="1:1" x14ac:dyDescent="0.35">
      <c r="A7855" s="12"/>
    </row>
    <row r="7856" spans="1:1" x14ac:dyDescent="0.35">
      <c r="A7856" s="12"/>
    </row>
    <row r="7857" spans="1:1" x14ac:dyDescent="0.35">
      <c r="A7857" s="12"/>
    </row>
    <row r="7858" spans="1:1" x14ac:dyDescent="0.35">
      <c r="A7858" s="12"/>
    </row>
    <row r="7859" spans="1:1" x14ac:dyDescent="0.35">
      <c r="A7859" s="12"/>
    </row>
    <row r="7860" spans="1:1" x14ac:dyDescent="0.35">
      <c r="A7860" s="12"/>
    </row>
    <row r="7861" spans="1:1" x14ac:dyDescent="0.35">
      <c r="A7861" s="12"/>
    </row>
    <row r="7862" spans="1:1" x14ac:dyDescent="0.35">
      <c r="A7862" s="12"/>
    </row>
    <row r="7863" spans="1:1" x14ac:dyDescent="0.35">
      <c r="A7863" s="12"/>
    </row>
    <row r="7864" spans="1:1" x14ac:dyDescent="0.35">
      <c r="A7864" s="12"/>
    </row>
    <row r="7865" spans="1:1" x14ac:dyDescent="0.35">
      <c r="A7865" s="12"/>
    </row>
    <row r="7866" spans="1:1" x14ac:dyDescent="0.35">
      <c r="A7866" s="12"/>
    </row>
    <row r="7867" spans="1:1" x14ac:dyDescent="0.35">
      <c r="A7867" s="12"/>
    </row>
    <row r="7868" spans="1:1" x14ac:dyDescent="0.35">
      <c r="A7868" s="12"/>
    </row>
    <row r="7869" spans="1:1" x14ac:dyDescent="0.35">
      <c r="A7869" s="12"/>
    </row>
    <row r="7870" spans="1:1" x14ac:dyDescent="0.35">
      <c r="A7870" s="12"/>
    </row>
    <row r="7871" spans="1:1" x14ac:dyDescent="0.35">
      <c r="A7871" s="12"/>
    </row>
    <row r="7872" spans="1:1" x14ac:dyDescent="0.35">
      <c r="A7872" s="12"/>
    </row>
    <row r="7873" spans="1:1" x14ac:dyDescent="0.35">
      <c r="A7873" s="12"/>
    </row>
    <row r="7874" spans="1:1" x14ac:dyDescent="0.35">
      <c r="A7874" s="12"/>
    </row>
    <row r="7875" spans="1:1" x14ac:dyDescent="0.35">
      <c r="A7875" s="12"/>
    </row>
    <row r="7876" spans="1:1" x14ac:dyDescent="0.35">
      <c r="A7876" s="12"/>
    </row>
    <row r="7877" spans="1:1" x14ac:dyDescent="0.35">
      <c r="A7877" s="12"/>
    </row>
    <row r="7878" spans="1:1" x14ac:dyDescent="0.35">
      <c r="A7878" s="12"/>
    </row>
    <row r="7879" spans="1:1" x14ac:dyDescent="0.35">
      <c r="A7879" s="12"/>
    </row>
    <row r="7880" spans="1:1" x14ac:dyDescent="0.35">
      <c r="A7880" s="12"/>
    </row>
    <row r="7881" spans="1:1" x14ac:dyDescent="0.35">
      <c r="A7881" s="12"/>
    </row>
    <row r="7882" spans="1:1" x14ac:dyDescent="0.35">
      <c r="A7882" s="12"/>
    </row>
    <row r="7883" spans="1:1" x14ac:dyDescent="0.35">
      <c r="A7883" s="12"/>
    </row>
    <row r="7884" spans="1:1" x14ac:dyDescent="0.35">
      <c r="A7884" s="12"/>
    </row>
    <row r="7885" spans="1:1" x14ac:dyDescent="0.35">
      <c r="A7885" s="12"/>
    </row>
    <row r="7886" spans="1:1" x14ac:dyDescent="0.35">
      <c r="A7886" s="12"/>
    </row>
    <row r="7887" spans="1:1" x14ac:dyDescent="0.35">
      <c r="A7887" s="12"/>
    </row>
    <row r="7888" spans="1:1" x14ac:dyDescent="0.35">
      <c r="A7888" s="12"/>
    </row>
    <row r="7889" spans="1:1" x14ac:dyDescent="0.35">
      <c r="A7889" s="12"/>
    </row>
    <row r="7890" spans="1:1" x14ac:dyDescent="0.35">
      <c r="A7890" s="12"/>
    </row>
    <row r="7891" spans="1:1" x14ac:dyDescent="0.35">
      <c r="A7891" s="12"/>
    </row>
    <row r="7892" spans="1:1" x14ac:dyDescent="0.35">
      <c r="A7892" s="12"/>
    </row>
    <row r="7893" spans="1:1" x14ac:dyDescent="0.35">
      <c r="A7893" s="12"/>
    </row>
    <row r="7894" spans="1:1" x14ac:dyDescent="0.35">
      <c r="A7894" s="12"/>
    </row>
    <row r="7895" spans="1:1" x14ac:dyDescent="0.35">
      <c r="A7895" s="12"/>
    </row>
    <row r="7896" spans="1:1" x14ac:dyDescent="0.35">
      <c r="A7896" s="12"/>
    </row>
    <row r="7897" spans="1:1" x14ac:dyDescent="0.35">
      <c r="A7897" s="12"/>
    </row>
    <row r="7898" spans="1:1" x14ac:dyDescent="0.35">
      <c r="A7898" s="12"/>
    </row>
    <row r="7899" spans="1:1" x14ac:dyDescent="0.35">
      <c r="A7899" s="12"/>
    </row>
    <row r="7900" spans="1:1" x14ac:dyDescent="0.35">
      <c r="A7900" s="12"/>
    </row>
    <row r="7901" spans="1:1" x14ac:dyDescent="0.35">
      <c r="A7901" s="12"/>
    </row>
    <row r="7902" spans="1:1" x14ac:dyDescent="0.35">
      <c r="A7902" s="12"/>
    </row>
    <row r="7903" spans="1:1" x14ac:dyDescent="0.35">
      <c r="A7903" s="12"/>
    </row>
    <row r="7904" spans="1:1" x14ac:dyDescent="0.35">
      <c r="A7904" s="12"/>
    </row>
    <row r="7905" spans="1:1" x14ac:dyDescent="0.35">
      <c r="A7905" s="12"/>
    </row>
    <row r="7906" spans="1:1" x14ac:dyDescent="0.35">
      <c r="A7906" s="12"/>
    </row>
    <row r="7907" spans="1:1" x14ac:dyDescent="0.35">
      <c r="A7907" s="12"/>
    </row>
    <row r="7908" spans="1:1" x14ac:dyDescent="0.35">
      <c r="A7908" s="12"/>
    </row>
    <row r="7909" spans="1:1" x14ac:dyDescent="0.35">
      <c r="A7909" s="12"/>
    </row>
    <row r="7910" spans="1:1" x14ac:dyDescent="0.35">
      <c r="A7910" s="12"/>
    </row>
    <row r="7911" spans="1:1" x14ac:dyDescent="0.35">
      <c r="A7911" s="12"/>
    </row>
    <row r="7912" spans="1:1" x14ac:dyDescent="0.35">
      <c r="A7912" s="12"/>
    </row>
    <row r="7913" spans="1:1" x14ac:dyDescent="0.35">
      <c r="A7913" s="12"/>
    </row>
    <row r="7914" spans="1:1" x14ac:dyDescent="0.35">
      <c r="A7914" s="12"/>
    </row>
    <row r="7915" spans="1:1" x14ac:dyDescent="0.35">
      <c r="A7915" s="12"/>
    </row>
    <row r="7916" spans="1:1" x14ac:dyDescent="0.35">
      <c r="A7916" s="12"/>
    </row>
    <row r="7917" spans="1:1" x14ac:dyDescent="0.35">
      <c r="A7917" s="12"/>
    </row>
    <row r="7918" spans="1:1" x14ac:dyDescent="0.35">
      <c r="A7918" s="12"/>
    </row>
    <row r="7919" spans="1:1" x14ac:dyDescent="0.35">
      <c r="A7919" s="12"/>
    </row>
    <row r="7920" spans="1:1" x14ac:dyDescent="0.35">
      <c r="A7920" s="12"/>
    </row>
    <row r="7921" spans="1:1" x14ac:dyDescent="0.35">
      <c r="A7921" s="12"/>
    </row>
    <row r="7922" spans="1:1" x14ac:dyDescent="0.35">
      <c r="A7922" s="12"/>
    </row>
    <row r="7923" spans="1:1" x14ac:dyDescent="0.35">
      <c r="A7923" s="12"/>
    </row>
    <row r="7924" spans="1:1" x14ac:dyDescent="0.35">
      <c r="A7924" s="12"/>
    </row>
    <row r="7925" spans="1:1" x14ac:dyDescent="0.35">
      <c r="A7925" s="12"/>
    </row>
    <row r="7926" spans="1:1" x14ac:dyDescent="0.35">
      <c r="A7926" s="12"/>
    </row>
    <row r="7927" spans="1:1" x14ac:dyDescent="0.35">
      <c r="A7927" s="12"/>
    </row>
    <row r="7928" spans="1:1" x14ac:dyDescent="0.35">
      <c r="A7928" s="12"/>
    </row>
    <row r="7929" spans="1:1" x14ac:dyDescent="0.35">
      <c r="A7929" s="12"/>
    </row>
    <row r="7930" spans="1:1" x14ac:dyDescent="0.35">
      <c r="A7930" s="12"/>
    </row>
    <row r="7931" spans="1:1" x14ac:dyDescent="0.35">
      <c r="A7931" s="12"/>
    </row>
    <row r="7932" spans="1:1" x14ac:dyDescent="0.35">
      <c r="A7932" s="12"/>
    </row>
    <row r="7933" spans="1:1" x14ac:dyDescent="0.35">
      <c r="A7933" s="12"/>
    </row>
    <row r="7934" spans="1:1" x14ac:dyDescent="0.35">
      <c r="A7934" s="12"/>
    </row>
    <row r="7935" spans="1:1" x14ac:dyDescent="0.35">
      <c r="A7935" s="12"/>
    </row>
    <row r="7936" spans="1:1" x14ac:dyDescent="0.35">
      <c r="A7936" s="12"/>
    </row>
    <row r="7937" spans="1:1" x14ac:dyDescent="0.35">
      <c r="A7937" s="12"/>
    </row>
    <row r="7938" spans="1:1" x14ac:dyDescent="0.35">
      <c r="A7938" s="12"/>
    </row>
    <row r="7939" spans="1:1" x14ac:dyDescent="0.35">
      <c r="A7939" s="12"/>
    </row>
    <row r="7940" spans="1:1" x14ac:dyDescent="0.35">
      <c r="A7940" s="12"/>
    </row>
    <row r="7941" spans="1:1" x14ac:dyDescent="0.35">
      <c r="A7941" s="12"/>
    </row>
    <row r="7942" spans="1:1" x14ac:dyDescent="0.35">
      <c r="A7942" s="12"/>
    </row>
    <row r="7943" spans="1:1" x14ac:dyDescent="0.35">
      <c r="A7943" s="12"/>
    </row>
    <row r="7944" spans="1:1" x14ac:dyDescent="0.35">
      <c r="A7944" s="12"/>
    </row>
    <row r="7945" spans="1:1" x14ac:dyDescent="0.35">
      <c r="A7945" s="12"/>
    </row>
    <row r="7946" spans="1:1" x14ac:dyDescent="0.35">
      <c r="A7946" s="12"/>
    </row>
    <row r="7947" spans="1:1" x14ac:dyDescent="0.35">
      <c r="A7947" s="12"/>
    </row>
    <row r="7948" spans="1:1" x14ac:dyDescent="0.35">
      <c r="A7948" s="12"/>
    </row>
    <row r="7949" spans="1:1" x14ac:dyDescent="0.35">
      <c r="A7949" s="12"/>
    </row>
    <row r="7950" spans="1:1" x14ac:dyDescent="0.35">
      <c r="A7950" s="12"/>
    </row>
    <row r="7951" spans="1:1" x14ac:dyDescent="0.35">
      <c r="A7951" s="12"/>
    </row>
    <row r="7952" spans="1:1" x14ac:dyDescent="0.35">
      <c r="A7952" s="12"/>
    </row>
    <row r="7953" spans="1:1" x14ac:dyDescent="0.35">
      <c r="A7953" s="12"/>
    </row>
    <row r="7954" spans="1:1" x14ac:dyDescent="0.35">
      <c r="A7954" s="12"/>
    </row>
    <row r="7955" spans="1:1" x14ac:dyDescent="0.35">
      <c r="A7955" s="12"/>
    </row>
    <row r="7956" spans="1:1" x14ac:dyDescent="0.35">
      <c r="A7956" s="12"/>
    </row>
    <row r="7957" spans="1:1" x14ac:dyDescent="0.35">
      <c r="A7957" s="12"/>
    </row>
    <row r="7958" spans="1:1" x14ac:dyDescent="0.35">
      <c r="A7958" s="12"/>
    </row>
    <row r="7959" spans="1:1" x14ac:dyDescent="0.35">
      <c r="A7959" s="12"/>
    </row>
    <row r="7960" spans="1:1" x14ac:dyDescent="0.35">
      <c r="A7960" s="12"/>
    </row>
    <row r="7961" spans="1:1" x14ac:dyDescent="0.35">
      <c r="A7961" s="12"/>
    </row>
    <row r="7962" spans="1:1" x14ac:dyDescent="0.35">
      <c r="A7962" s="12"/>
    </row>
    <row r="7963" spans="1:1" x14ac:dyDescent="0.35">
      <c r="A7963" s="12"/>
    </row>
    <row r="7964" spans="1:1" x14ac:dyDescent="0.35">
      <c r="A7964" s="12"/>
    </row>
    <row r="7965" spans="1:1" x14ac:dyDescent="0.35">
      <c r="A7965" s="12"/>
    </row>
    <row r="7966" spans="1:1" x14ac:dyDescent="0.35">
      <c r="A7966" s="12"/>
    </row>
    <row r="7967" spans="1:1" x14ac:dyDescent="0.35">
      <c r="A7967" s="12"/>
    </row>
    <row r="7968" spans="1:1" x14ac:dyDescent="0.35">
      <c r="A7968" s="12"/>
    </row>
    <row r="7969" spans="1:1" x14ac:dyDescent="0.35">
      <c r="A7969" s="12"/>
    </row>
    <row r="7970" spans="1:1" x14ac:dyDescent="0.35">
      <c r="A7970" s="12"/>
    </row>
    <row r="7971" spans="1:1" x14ac:dyDescent="0.35">
      <c r="A7971" s="12"/>
    </row>
    <row r="7972" spans="1:1" x14ac:dyDescent="0.35">
      <c r="A7972" s="12"/>
    </row>
    <row r="7973" spans="1:1" x14ac:dyDescent="0.35">
      <c r="A7973" s="12"/>
    </row>
    <row r="7974" spans="1:1" x14ac:dyDescent="0.35">
      <c r="A7974" s="12"/>
    </row>
    <row r="7975" spans="1:1" x14ac:dyDescent="0.35">
      <c r="A7975" s="12"/>
    </row>
    <row r="7976" spans="1:1" x14ac:dyDescent="0.35">
      <c r="A7976" s="12"/>
    </row>
    <row r="7977" spans="1:1" x14ac:dyDescent="0.35">
      <c r="A7977" s="12"/>
    </row>
    <row r="7978" spans="1:1" x14ac:dyDescent="0.35">
      <c r="A7978" s="12"/>
    </row>
    <row r="7979" spans="1:1" x14ac:dyDescent="0.35">
      <c r="A7979" s="12"/>
    </row>
    <row r="7980" spans="1:1" x14ac:dyDescent="0.35">
      <c r="A7980" s="12"/>
    </row>
    <row r="7981" spans="1:1" x14ac:dyDescent="0.35">
      <c r="A7981" s="12"/>
    </row>
    <row r="7982" spans="1:1" x14ac:dyDescent="0.35">
      <c r="A7982" s="12"/>
    </row>
    <row r="7983" spans="1:1" x14ac:dyDescent="0.35">
      <c r="A7983" s="12"/>
    </row>
    <row r="7984" spans="1:1" x14ac:dyDescent="0.35">
      <c r="A7984" s="12"/>
    </row>
    <row r="7985" spans="1:1" x14ac:dyDescent="0.35">
      <c r="A7985" s="12"/>
    </row>
    <row r="7986" spans="1:1" x14ac:dyDescent="0.35">
      <c r="A7986" s="12"/>
    </row>
    <row r="7987" spans="1:1" x14ac:dyDescent="0.35">
      <c r="A7987" s="12"/>
    </row>
    <row r="7988" spans="1:1" x14ac:dyDescent="0.35">
      <c r="A7988" s="12"/>
    </row>
    <row r="7989" spans="1:1" x14ac:dyDescent="0.35">
      <c r="A7989" s="12"/>
    </row>
    <row r="7990" spans="1:1" x14ac:dyDescent="0.35">
      <c r="A7990" s="12"/>
    </row>
    <row r="7991" spans="1:1" x14ac:dyDescent="0.35">
      <c r="A7991" s="12"/>
    </row>
    <row r="7992" spans="1:1" x14ac:dyDescent="0.35">
      <c r="A7992" s="12"/>
    </row>
    <row r="7993" spans="1:1" x14ac:dyDescent="0.35">
      <c r="A7993" s="12"/>
    </row>
    <row r="7994" spans="1:1" x14ac:dyDescent="0.35">
      <c r="A7994" s="12"/>
    </row>
    <row r="7995" spans="1:1" x14ac:dyDescent="0.35">
      <c r="A7995" s="12"/>
    </row>
    <row r="7996" spans="1:1" x14ac:dyDescent="0.35">
      <c r="A7996" s="12"/>
    </row>
    <row r="7997" spans="1:1" x14ac:dyDescent="0.35">
      <c r="A7997" s="12"/>
    </row>
    <row r="7998" spans="1:1" x14ac:dyDescent="0.35">
      <c r="A7998" s="12"/>
    </row>
    <row r="7999" spans="1:1" x14ac:dyDescent="0.35">
      <c r="A7999" s="12"/>
    </row>
    <row r="8000" spans="1:1" x14ac:dyDescent="0.35">
      <c r="A8000" s="12"/>
    </row>
    <row r="8001" spans="1:1" x14ac:dyDescent="0.35">
      <c r="A8001" s="12"/>
    </row>
    <row r="8002" spans="1:1" x14ac:dyDescent="0.35">
      <c r="A8002" s="12"/>
    </row>
    <row r="8003" spans="1:1" x14ac:dyDescent="0.35">
      <c r="A8003" s="12"/>
    </row>
    <row r="8004" spans="1:1" x14ac:dyDescent="0.35">
      <c r="A8004" s="12"/>
    </row>
    <row r="8005" spans="1:1" x14ac:dyDescent="0.35">
      <c r="A8005" s="12"/>
    </row>
    <row r="8006" spans="1:1" x14ac:dyDescent="0.35">
      <c r="A8006" s="12"/>
    </row>
    <row r="8007" spans="1:1" x14ac:dyDescent="0.35">
      <c r="A8007" s="12"/>
    </row>
    <row r="8008" spans="1:1" x14ac:dyDescent="0.35">
      <c r="A8008" s="12"/>
    </row>
    <row r="8009" spans="1:1" x14ac:dyDescent="0.35">
      <c r="A8009" s="12"/>
    </row>
    <row r="8010" spans="1:1" x14ac:dyDescent="0.35">
      <c r="A8010" s="12"/>
    </row>
    <row r="8011" spans="1:1" x14ac:dyDescent="0.35">
      <c r="A8011" s="12"/>
    </row>
    <row r="8012" spans="1:1" x14ac:dyDescent="0.35">
      <c r="A8012" s="12"/>
    </row>
    <row r="8013" spans="1:1" x14ac:dyDescent="0.35">
      <c r="A8013" s="12"/>
    </row>
    <row r="8014" spans="1:1" x14ac:dyDescent="0.35">
      <c r="A8014" s="12"/>
    </row>
    <row r="8015" spans="1:1" x14ac:dyDescent="0.35">
      <c r="A8015" s="12"/>
    </row>
    <row r="8016" spans="1:1" x14ac:dyDescent="0.35">
      <c r="A8016" s="12"/>
    </row>
    <row r="8017" spans="1:1" x14ac:dyDescent="0.35">
      <c r="A8017" s="12"/>
    </row>
    <row r="8018" spans="1:1" x14ac:dyDescent="0.35">
      <c r="A8018" s="12"/>
    </row>
    <row r="8019" spans="1:1" x14ac:dyDescent="0.35">
      <c r="A8019" s="12"/>
    </row>
    <row r="8020" spans="1:1" x14ac:dyDescent="0.35">
      <c r="A8020" s="12"/>
    </row>
    <row r="8021" spans="1:1" x14ac:dyDescent="0.35">
      <c r="A8021" s="12"/>
    </row>
    <row r="8022" spans="1:1" x14ac:dyDescent="0.35">
      <c r="A8022" s="12"/>
    </row>
    <row r="8023" spans="1:1" x14ac:dyDescent="0.35">
      <c r="A8023" s="12"/>
    </row>
    <row r="8024" spans="1:1" x14ac:dyDescent="0.35">
      <c r="A8024" s="12"/>
    </row>
    <row r="8025" spans="1:1" x14ac:dyDescent="0.35">
      <c r="A8025" s="12"/>
    </row>
    <row r="8026" spans="1:1" x14ac:dyDescent="0.35">
      <c r="A8026" s="12"/>
    </row>
    <row r="8027" spans="1:1" x14ac:dyDescent="0.35">
      <c r="A8027" s="12"/>
    </row>
    <row r="8028" spans="1:1" x14ac:dyDescent="0.35">
      <c r="A8028" s="12"/>
    </row>
    <row r="8029" spans="1:1" x14ac:dyDescent="0.35">
      <c r="A8029" s="12"/>
    </row>
    <row r="8030" spans="1:1" x14ac:dyDescent="0.35">
      <c r="A8030" s="12"/>
    </row>
    <row r="8031" spans="1:1" x14ac:dyDescent="0.35">
      <c r="A8031" s="12"/>
    </row>
    <row r="8032" spans="1:1" x14ac:dyDescent="0.35">
      <c r="A8032" s="12"/>
    </row>
    <row r="8033" spans="1:1" x14ac:dyDescent="0.35">
      <c r="A8033" s="12"/>
    </row>
    <row r="8034" spans="1:1" x14ac:dyDescent="0.35">
      <c r="A8034" s="12"/>
    </row>
    <row r="8035" spans="1:1" x14ac:dyDescent="0.35">
      <c r="A8035" s="12"/>
    </row>
    <row r="8036" spans="1:1" x14ac:dyDescent="0.35">
      <c r="A8036" s="12"/>
    </row>
    <row r="8037" spans="1:1" x14ac:dyDescent="0.35">
      <c r="A8037" s="12"/>
    </row>
    <row r="8038" spans="1:1" x14ac:dyDescent="0.35">
      <c r="A8038" s="12"/>
    </row>
    <row r="8039" spans="1:1" x14ac:dyDescent="0.35">
      <c r="A8039" s="12"/>
    </row>
    <row r="8040" spans="1:1" x14ac:dyDescent="0.35">
      <c r="A8040" s="12"/>
    </row>
    <row r="8041" spans="1:1" x14ac:dyDescent="0.35">
      <c r="A8041" s="12"/>
    </row>
    <row r="8042" spans="1:1" x14ac:dyDescent="0.35">
      <c r="A8042" s="12"/>
    </row>
    <row r="8043" spans="1:1" x14ac:dyDescent="0.35">
      <c r="A8043" s="12"/>
    </row>
    <row r="8044" spans="1:1" x14ac:dyDescent="0.35">
      <c r="A8044" s="12"/>
    </row>
    <row r="8045" spans="1:1" x14ac:dyDescent="0.35">
      <c r="A8045" s="12"/>
    </row>
    <row r="8046" spans="1:1" x14ac:dyDescent="0.35">
      <c r="A8046" s="12"/>
    </row>
    <row r="8047" spans="1:1" x14ac:dyDescent="0.35">
      <c r="A8047" s="12"/>
    </row>
    <row r="8048" spans="1:1" x14ac:dyDescent="0.35">
      <c r="A8048" s="12"/>
    </row>
    <row r="8049" spans="1:1" x14ac:dyDescent="0.35">
      <c r="A8049" s="12"/>
    </row>
    <row r="8050" spans="1:1" x14ac:dyDescent="0.35">
      <c r="A8050" s="12"/>
    </row>
    <row r="8051" spans="1:1" x14ac:dyDescent="0.35">
      <c r="A8051" s="12"/>
    </row>
    <row r="8052" spans="1:1" x14ac:dyDescent="0.35">
      <c r="A8052" s="12"/>
    </row>
    <row r="8053" spans="1:1" x14ac:dyDescent="0.35">
      <c r="A8053" s="12"/>
    </row>
    <row r="8054" spans="1:1" x14ac:dyDescent="0.35">
      <c r="A8054" s="12"/>
    </row>
    <row r="8055" spans="1:1" x14ac:dyDescent="0.35">
      <c r="A8055" s="12"/>
    </row>
    <row r="8056" spans="1:1" x14ac:dyDescent="0.35">
      <c r="A8056" s="12"/>
    </row>
    <row r="8057" spans="1:1" x14ac:dyDescent="0.35">
      <c r="A8057" s="12"/>
    </row>
    <row r="8058" spans="1:1" x14ac:dyDescent="0.35">
      <c r="A8058" s="12"/>
    </row>
    <row r="8059" spans="1:1" x14ac:dyDescent="0.35">
      <c r="A8059" s="12"/>
    </row>
    <row r="8060" spans="1:1" x14ac:dyDescent="0.35">
      <c r="A8060" s="12"/>
    </row>
    <row r="8061" spans="1:1" x14ac:dyDescent="0.35">
      <c r="A8061" s="12"/>
    </row>
    <row r="8062" spans="1:1" x14ac:dyDescent="0.35">
      <c r="A8062" s="12"/>
    </row>
    <row r="8063" spans="1:1" x14ac:dyDescent="0.35">
      <c r="A8063" s="12"/>
    </row>
    <row r="8064" spans="1:1" x14ac:dyDescent="0.35">
      <c r="A8064" s="12"/>
    </row>
    <row r="8065" spans="1:1" x14ac:dyDescent="0.35">
      <c r="A8065" s="12"/>
    </row>
    <row r="8066" spans="1:1" x14ac:dyDescent="0.35">
      <c r="A8066" s="12"/>
    </row>
    <row r="8067" spans="1:1" x14ac:dyDescent="0.35">
      <c r="A8067" s="12"/>
    </row>
    <row r="8068" spans="1:1" x14ac:dyDescent="0.35">
      <c r="A8068" s="12"/>
    </row>
    <row r="8069" spans="1:1" x14ac:dyDescent="0.35">
      <c r="A8069" s="12"/>
    </row>
    <row r="8070" spans="1:1" x14ac:dyDescent="0.35">
      <c r="A8070" s="12"/>
    </row>
    <row r="8071" spans="1:1" x14ac:dyDescent="0.35">
      <c r="A8071" s="12"/>
    </row>
    <row r="8072" spans="1:1" x14ac:dyDescent="0.35">
      <c r="A8072" s="12"/>
    </row>
    <row r="8073" spans="1:1" x14ac:dyDescent="0.35">
      <c r="A8073" s="12"/>
    </row>
    <row r="8074" spans="1:1" x14ac:dyDescent="0.35">
      <c r="A8074" s="12"/>
    </row>
    <row r="8075" spans="1:1" x14ac:dyDescent="0.35">
      <c r="A8075" s="12"/>
    </row>
    <row r="8076" spans="1:1" x14ac:dyDescent="0.35">
      <c r="A8076" s="12"/>
    </row>
    <row r="8077" spans="1:1" x14ac:dyDescent="0.35">
      <c r="A8077" s="12"/>
    </row>
    <row r="8078" spans="1:1" x14ac:dyDescent="0.35">
      <c r="A8078" s="12"/>
    </row>
    <row r="8079" spans="1:1" x14ac:dyDescent="0.35">
      <c r="A8079" s="12"/>
    </row>
    <row r="8080" spans="1:1" x14ac:dyDescent="0.35">
      <c r="A8080" s="12"/>
    </row>
    <row r="8081" spans="1:1" x14ac:dyDescent="0.35">
      <c r="A8081" s="12"/>
    </row>
    <row r="8082" spans="1:1" x14ac:dyDescent="0.35">
      <c r="A8082" s="12"/>
    </row>
    <row r="8083" spans="1:1" x14ac:dyDescent="0.35">
      <c r="A8083" s="12"/>
    </row>
    <row r="8084" spans="1:1" x14ac:dyDescent="0.35">
      <c r="A8084" s="12"/>
    </row>
    <row r="8085" spans="1:1" x14ac:dyDescent="0.35">
      <c r="A8085" s="12"/>
    </row>
    <row r="8086" spans="1:1" x14ac:dyDescent="0.35">
      <c r="A8086" s="12"/>
    </row>
    <row r="8087" spans="1:1" x14ac:dyDescent="0.35">
      <c r="A8087" s="12"/>
    </row>
    <row r="8088" spans="1:1" x14ac:dyDescent="0.35">
      <c r="A8088" s="12"/>
    </row>
    <row r="8089" spans="1:1" x14ac:dyDescent="0.35">
      <c r="A8089" s="12"/>
    </row>
    <row r="8090" spans="1:1" x14ac:dyDescent="0.35">
      <c r="A8090" s="12"/>
    </row>
    <row r="8091" spans="1:1" x14ac:dyDescent="0.35">
      <c r="A8091" s="12"/>
    </row>
    <row r="8092" spans="1:1" x14ac:dyDescent="0.35">
      <c r="A8092" s="12"/>
    </row>
    <row r="8093" spans="1:1" x14ac:dyDescent="0.35">
      <c r="A8093" s="12"/>
    </row>
    <row r="8094" spans="1:1" x14ac:dyDescent="0.35">
      <c r="A8094" s="12"/>
    </row>
    <row r="8095" spans="1:1" x14ac:dyDescent="0.35">
      <c r="A8095" s="12"/>
    </row>
    <row r="8096" spans="1:1" x14ac:dyDescent="0.35">
      <c r="A8096" s="12"/>
    </row>
    <row r="8097" spans="1:1" x14ac:dyDescent="0.35">
      <c r="A8097" s="12"/>
    </row>
    <row r="8098" spans="1:1" x14ac:dyDescent="0.35">
      <c r="A8098" s="12"/>
    </row>
    <row r="8099" spans="1:1" x14ac:dyDescent="0.35">
      <c r="A8099" s="12"/>
    </row>
    <row r="8100" spans="1:1" x14ac:dyDescent="0.35">
      <c r="A8100" s="12"/>
    </row>
    <row r="8101" spans="1:1" x14ac:dyDescent="0.35">
      <c r="A8101" s="12"/>
    </row>
    <row r="8102" spans="1:1" x14ac:dyDescent="0.35">
      <c r="A8102" s="12"/>
    </row>
    <row r="8103" spans="1:1" x14ac:dyDescent="0.35">
      <c r="A8103" s="12"/>
    </row>
    <row r="8104" spans="1:1" x14ac:dyDescent="0.35">
      <c r="A8104" s="12"/>
    </row>
    <row r="8105" spans="1:1" x14ac:dyDescent="0.35">
      <c r="A8105" s="12"/>
    </row>
    <row r="8106" spans="1:1" x14ac:dyDescent="0.35">
      <c r="A8106" s="12"/>
    </row>
    <row r="8107" spans="1:1" x14ac:dyDescent="0.35">
      <c r="A8107" s="12"/>
    </row>
    <row r="8108" spans="1:1" x14ac:dyDescent="0.35">
      <c r="A8108" s="12"/>
    </row>
    <row r="8109" spans="1:1" x14ac:dyDescent="0.35">
      <c r="A8109" s="12"/>
    </row>
    <row r="8110" spans="1:1" x14ac:dyDescent="0.35">
      <c r="A8110" s="12"/>
    </row>
    <row r="8111" spans="1:1" x14ac:dyDescent="0.35">
      <c r="A8111" s="12"/>
    </row>
    <row r="8112" spans="1:1" x14ac:dyDescent="0.35">
      <c r="A8112" s="12"/>
    </row>
    <row r="8113" spans="1:1" x14ac:dyDescent="0.35">
      <c r="A8113" s="12"/>
    </row>
    <row r="8114" spans="1:1" x14ac:dyDescent="0.35">
      <c r="A8114" s="12"/>
    </row>
    <row r="8115" spans="1:1" x14ac:dyDescent="0.35">
      <c r="A8115" s="12"/>
    </row>
    <row r="8116" spans="1:1" x14ac:dyDescent="0.35">
      <c r="A8116" s="12"/>
    </row>
    <row r="8117" spans="1:1" x14ac:dyDescent="0.35">
      <c r="A8117" s="12"/>
    </row>
    <row r="8118" spans="1:1" x14ac:dyDescent="0.35">
      <c r="A8118" s="12"/>
    </row>
    <row r="8119" spans="1:1" x14ac:dyDescent="0.35">
      <c r="A8119" s="12"/>
    </row>
    <row r="8120" spans="1:1" x14ac:dyDescent="0.35">
      <c r="A8120" s="12"/>
    </row>
    <row r="8121" spans="1:1" x14ac:dyDescent="0.35">
      <c r="A8121" s="12"/>
    </row>
    <row r="8122" spans="1:1" x14ac:dyDescent="0.35">
      <c r="A8122" s="12"/>
    </row>
    <row r="8123" spans="1:1" x14ac:dyDescent="0.35">
      <c r="A8123" s="12"/>
    </row>
    <row r="8124" spans="1:1" x14ac:dyDescent="0.35">
      <c r="A8124" s="12"/>
    </row>
    <row r="8125" spans="1:1" x14ac:dyDescent="0.35">
      <c r="A8125" s="12"/>
    </row>
    <row r="8126" spans="1:1" x14ac:dyDescent="0.35">
      <c r="A8126" s="12"/>
    </row>
    <row r="8127" spans="1:1" x14ac:dyDescent="0.35">
      <c r="A8127" s="12"/>
    </row>
    <row r="8128" spans="1:1" x14ac:dyDescent="0.35">
      <c r="A8128" s="12"/>
    </row>
    <row r="8129" spans="1:1" x14ac:dyDescent="0.35">
      <c r="A8129" s="12"/>
    </row>
    <row r="8130" spans="1:1" x14ac:dyDescent="0.35">
      <c r="A8130" s="12"/>
    </row>
    <row r="8131" spans="1:1" x14ac:dyDescent="0.35">
      <c r="A8131" s="12"/>
    </row>
    <row r="8132" spans="1:1" x14ac:dyDescent="0.35">
      <c r="A8132" s="12"/>
    </row>
    <row r="8133" spans="1:1" x14ac:dyDescent="0.35">
      <c r="A8133" s="12"/>
    </row>
    <row r="8134" spans="1:1" x14ac:dyDescent="0.35">
      <c r="A8134" s="12"/>
    </row>
    <row r="8135" spans="1:1" x14ac:dyDescent="0.35">
      <c r="A8135" s="12"/>
    </row>
    <row r="8136" spans="1:1" x14ac:dyDescent="0.35">
      <c r="A8136" s="12"/>
    </row>
    <row r="8137" spans="1:1" x14ac:dyDescent="0.35">
      <c r="A8137" s="12"/>
    </row>
    <row r="8138" spans="1:1" x14ac:dyDescent="0.35">
      <c r="A8138" s="12"/>
    </row>
    <row r="8139" spans="1:1" x14ac:dyDescent="0.35">
      <c r="A8139" s="12"/>
    </row>
    <row r="8140" spans="1:1" x14ac:dyDescent="0.35">
      <c r="A8140" s="12"/>
    </row>
    <row r="8141" spans="1:1" x14ac:dyDescent="0.35">
      <c r="A8141" s="12"/>
    </row>
    <row r="8142" spans="1:1" x14ac:dyDescent="0.35">
      <c r="A8142" s="12"/>
    </row>
    <row r="8143" spans="1:1" x14ac:dyDescent="0.35">
      <c r="A8143" s="12"/>
    </row>
    <row r="8144" spans="1:1" x14ac:dyDescent="0.35">
      <c r="A8144" s="12"/>
    </row>
    <row r="8145" spans="1:1" x14ac:dyDescent="0.35">
      <c r="A8145" s="12"/>
    </row>
    <row r="8146" spans="1:1" x14ac:dyDescent="0.35">
      <c r="A8146" s="12"/>
    </row>
    <row r="8147" spans="1:1" x14ac:dyDescent="0.35">
      <c r="A8147" s="12"/>
    </row>
    <row r="8148" spans="1:1" x14ac:dyDescent="0.35">
      <c r="A8148" s="12"/>
    </row>
    <row r="8149" spans="1:1" x14ac:dyDescent="0.35">
      <c r="A8149" s="12"/>
    </row>
    <row r="8150" spans="1:1" x14ac:dyDescent="0.35">
      <c r="A8150" s="12"/>
    </row>
    <row r="8151" spans="1:1" x14ac:dyDescent="0.35">
      <c r="A8151" s="12"/>
    </row>
    <row r="8152" spans="1:1" x14ac:dyDescent="0.35">
      <c r="A8152" s="12"/>
    </row>
    <row r="8153" spans="1:1" x14ac:dyDescent="0.35">
      <c r="A8153" s="12"/>
    </row>
    <row r="8154" spans="1:1" x14ac:dyDescent="0.35">
      <c r="A8154" s="12"/>
    </row>
    <row r="8155" spans="1:1" x14ac:dyDescent="0.35">
      <c r="A8155" s="12"/>
    </row>
    <row r="8156" spans="1:1" x14ac:dyDescent="0.35">
      <c r="A8156" s="12"/>
    </row>
    <row r="8157" spans="1:1" x14ac:dyDescent="0.35">
      <c r="A8157" s="12"/>
    </row>
    <row r="8158" spans="1:1" x14ac:dyDescent="0.35">
      <c r="A8158" s="12"/>
    </row>
    <row r="8159" spans="1:1" x14ac:dyDescent="0.35">
      <c r="A8159" s="12"/>
    </row>
    <row r="8160" spans="1:1" x14ac:dyDescent="0.35">
      <c r="A8160" s="12"/>
    </row>
    <row r="8161" spans="1:1" x14ac:dyDescent="0.35">
      <c r="A8161" s="12"/>
    </row>
    <row r="8162" spans="1:1" x14ac:dyDescent="0.35">
      <c r="A8162" s="12"/>
    </row>
    <row r="8163" spans="1:1" x14ac:dyDescent="0.35">
      <c r="A8163" s="12"/>
    </row>
    <row r="8164" spans="1:1" x14ac:dyDescent="0.35">
      <c r="A8164" s="12"/>
    </row>
    <row r="8165" spans="1:1" x14ac:dyDescent="0.35">
      <c r="A8165" s="12"/>
    </row>
    <row r="8166" spans="1:1" x14ac:dyDescent="0.35">
      <c r="A8166" s="12"/>
    </row>
    <row r="8167" spans="1:1" x14ac:dyDescent="0.35">
      <c r="A8167" s="12"/>
    </row>
    <row r="8168" spans="1:1" x14ac:dyDescent="0.35">
      <c r="A8168" s="12"/>
    </row>
    <row r="8169" spans="1:1" x14ac:dyDescent="0.35">
      <c r="A8169" s="12"/>
    </row>
    <row r="8170" spans="1:1" x14ac:dyDescent="0.35">
      <c r="A8170" s="12"/>
    </row>
    <row r="8171" spans="1:1" x14ac:dyDescent="0.35">
      <c r="A8171" s="12"/>
    </row>
    <row r="8172" spans="1:1" x14ac:dyDescent="0.35">
      <c r="A8172" s="12"/>
    </row>
    <row r="8173" spans="1:1" x14ac:dyDescent="0.35">
      <c r="A8173" s="12"/>
    </row>
    <row r="8174" spans="1:1" x14ac:dyDescent="0.35">
      <c r="A8174" s="12"/>
    </row>
    <row r="8175" spans="1:1" x14ac:dyDescent="0.35">
      <c r="A8175" s="12"/>
    </row>
    <row r="8176" spans="1:1" x14ac:dyDescent="0.35">
      <c r="A8176" s="12"/>
    </row>
    <row r="8177" spans="1:1" x14ac:dyDescent="0.35">
      <c r="A8177" s="12"/>
    </row>
    <row r="8178" spans="1:1" x14ac:dyDescent="0.35">
      <c r="A8178" s="12"/>
    </row>
    <row r="8179" spans="1:1" x14ac:dyDescent="0.35">
      <c r="A8179" s="12"/>
    </row>
    <row r="8180" spans="1:1" x14ac:dyDescent="0.35">
      <c r="A8180" s="12"/>
    </row>
    <row r="8181" spans="1:1" x14ac:dyDescent="0.35">
      <c r="A8181" s="12"/>
    </row>
    <row r="8182" spans="1:1" x14ac:dyDescent="0.35">
      <c r="A8182" s="12"/>
    </row>
    <row r="8183" spans="1:1" x14ac:dyDescent="0.35">
      <c r="A8183" s="12"/>
    </row>
    <row r="8184" spans="1:1" x14ac:dyDescent="0.35">
      <c r="A8184" s="12"/>
    </row>
    <row r="8185" spans="1:1" x14ac:dyDescent="0.35">
      <c r="A8185" s="12"/>
    </row>
    <row r="8186" spans="1:1" x14ac:dyDescent="0.35">
      <c r="A8186" s="12"/>
    </row>
    <row r="8187" spans="1:1" x14ac:dyDescent="0.35">
      <c r="A8187" s="12"/>
    </row>
    <row r="8188" spans="1:1" x14ac:dyDescent="0.35">
      <c r="A8188" s="12"/>
    </row>
    <row r="8189" spans="1:1" x14ac:dyDescent="0.35">
      <c r="A8189" s="12"/>
    </row>
    <row r="8190" spans="1:1" x14ac:dyDescent="0.35">
      <c r="A8190" s="12"/>
    </row>
    <row r="8191" spans="1:1" x14ac:dyDescent="0.35">
      <c r="A8191" s="12"/>
    </row>
    <row r="8192" spans="1:1" x14ac:dyDescent="0.35">
      <c r="A8192" s="12"/>
    </row>
    <row r="8193" spans="1:1" x14ac:dyDescent="0.35">
      <c r="A8193" s="12"/>
    </row>
    <row r="8194" spans="1:1" x14ac:dyDescent="0.35">
      <c r="A8194" s="12"/>
    </row>
    <row r="8195" spans="1:1" x14ac:dyDescent="0.35">
      <c r="A8195" s="12"/>
    </row>
    <row r="8196" spans="1:1" x14ac:dyDescent="0.35">
      <c r="A8196" s="12"/>
    </row>
    <row r="8197" spans="1:1" x14ac:dyDescent="0.35">
      <c r="A8197" s="12"/>
    </row>
    <row r="8198" spans="1:1" x14ac:dyDescent="0.35">
      <c r="A8198" s="12"/>
    </row>
    <row r="8199" spans="1:1" x14ac:dyDescent="0.35">
      <c r="A8199" s="12"/>
    </row>
    <row r="8200" spans="1:1" x14ac:dyDescent="0.35">
      <c r="A8200" s="12"/>
    </row>
    <row r="8201" spans="1:1" x14ac:dyDescent="0.35">
      <c r="A8201" s="12"/>
    </row>
    <row r="8202" spans="1:1" x14ac:dyDescent="0.35">
      <c r="A8202" s="12"/>
    </row>
    <row r="8203" spans="1:1" x14ac:dyDescent="0.35">
      <c r="A8203" s="12"/>
    </row>
    <row r="8204" spans="1:1" x14ac:dyDescent="0.35">
      <c r="A8204" s="12"/>
    </row>
    <row r="8205" spans="1:1" x14ac:dyDescent="0.35">
      <c r="A8205" s="12"/>
    </row>
    <row r="8206" spans="1:1" x14ac:dyDescent="0.35">
      <c r="A8206" s="12"/>
    </row>
    <row r="8207" spans="1:1" x14ac:dyDescent="0.35">
      <c r="A8207" s="12"/>
    </row>
    <row r="8208" spans="1:1" x14ac:dyDescent="0.35">
      <c r="A8208" s="12"/>
    </row>
    <row r="8209" spans="1:1" x14ac:dyDescent="0.35">
      <c r="A8209" s="12"/>
    </row>
    <row r="8210" spans="1:1" x14ac:dyDescent="0.35">
      <c r="A8210" s="12"/>
    </row>
    <row r="8211" spans="1:1" x14ac:dyDescent="0.35">
      <c r="A8211" s="12"/>
    </row>
    <row r="8212" spans="1:1" x14ac:dyDescent="0.35">
      <c r="A8212" s="12"/>
    </row>
    <row r="8213" spans="1:1" x14ac:dyDescent="0.35">
      <c r="A8213" s="12"/>
    </row>
    <row r="8214" spans="1:1" x14ac:dyDescent="0.35">
      <c r="A8214" s="12"/>
    </row>
    <row r="8215" spans="1:1" x14ac:dyDescent="0.35">
      <c r="A8215" s="12"/>
    </row>
    <row r="8216" spans="1:1" x14ac:dyDescent="0.35">
      <c r="A8216" s="12"/>
    </row>
    <row r="8217" spans="1:1" x14ac:dyDescent="0.35">
      <c r="A8217" s="12"/>
    </row>
    <row r="8218" spans="1:1" x14ac:dyDescent="0.35">
      <c r="A8218" s="12"/>
    </row>
    <row r="8219" spans="1:1" x14ac:dyDescent="0.35">
      <c r="A8219" s="12"/>
    </row>
    <row r="8220" spans="1:1" x14ac:dyDescent="0.35">
      <c r="A8220" s="12"/>
    </row>
    <row r="8221" spans="1:1" x14ac:dyDescent="0.35">
      <c r="A8221" s="12"/>
    </row>
    <row r="8222" spans="1:1" x14ac:dyDescent="0.35">
      <c r="A8222" s="12"/>
    </row>
    <row r="8223" spans="1:1" x14ac:dyDescent="0.35">
      <c r="A8223" s="12"/>
    </row>
    <row r="8224" spans="1:1" x14ac:dyDescent="0.35">
      <c r="A8224" s="12"/>
    </row>
    <row r="8225" spans="1:1" x14ac:dyDescent="0.35">
      <c r="A8225" s="12"/>
    </row>
    <row r="8226" spans="1:1" x14ac:dyDescent="0.35">
      <c r="A8226" s="12"/>
    </row>
    <row r="8227" spans="1:1" x14ac:dyDescent="0.35">
      <c r="A8227" s="12"/>
    </row>
    <row r="8228" spans="1:1" x14ac:dyDescent="0.35">
      <c r="A8228" s="12"/>
    </row>
    <row r="8229" spans="1:1" x14ac:dyDescent="0.35">
      <c r="A8229" s="12"/>
    </row>
    <row r="8230" spans="1:1" x14ac:dyDescent="0.35">
      <c r="A8230" s="12"/>
    </row>
    <row r="8231" spans="1:1" x14ac:dyDescent="0.35">
      <c r="A8231" s="12"/>
    </row>
    <row r="8232" spans="1:1" x14ac:dyDescent="0.35">
      <c r="A8232" s="12"/>
    </row>
    <row r="8233" spans="1:1" x14ac:dyDescent="0.35">
      <c r="A8233" s="12"/>
    </row>
    <row r="8234" spans="1:1" x14ac:dyDescent="0.35">
      <c r="A8234" s="12"/>
    </row>
    <row r="8235" spans="1:1" x14ac:dyDescent="0.35">
      <c r="A8235" s="12"/>
    </row>
    <row r="8236" spans="1:1" x14ac:dyDescent="0.35">
      <c r="A8236" s="12"/>
    </row>
    <row r="8237" spans="1:1" x14ac:dyDescent="0.35">
      <c r="A8237" s="12"/>
    </row>
    <row r="8238" spans="1:1" x14ac:dyDescent="0.35">
      <c r="A8238" s="12"/>
    </row>
    <row r="8239" spans="1:1" x14ac:dyDescent="0.35">
      <c r="A8239" s="12"/>
    </row>
    <row r="8240" spans="1:1" x14ac:dyDescent="0.35">
      <c r="A8240" s="12"/>
    </row>
    <row r="8241" spans="1:1" x14ac:dyDescent="0.35">
      <c r="A8241" s="12"/>
    </row>
    <row r="8242" spans="1:1" x14ac:dyDescent="0.35">
      <c r="A8242" s="12"/>
    </row>
    <row r="8243" spans="1:1" x14ac:dyDescent="0.35">
      <c r="A8243" s="12"/>
    </row>
    <row r="8244" spans="1:1" x14ac:dyDescent="0.35">
      <c r="A8244" s="12"/>
    </row>
    <row r="8245" spans="1:1" x14ac:dyDescent="0.35">
      <c r="A8245" s="12"/>
    </row>
    <row r="8246" spans="1:1" x14ac:dyDescent="0.35">
      <c r="A8246" s="12"/>
    </row>
    <row r="8247" spans="1:1" x14ac:dyDescent="0.35">
      <c r="A8247" s="12"/>
    </row>
    <row r="8248" spans="1:1" x14ac:dyDescent="0.35">
      <c r="A8248" s="12"/>
    </row>
    <row r="8249" spans="1:1" x14ac:dyDescent="0.35">
      <c r="A8249" s="12"/>
    </row>
    <row r="8250" spans="1:1" x14ac:dyDescent="0.35">
      <c r="A8250" s="12"/>
    </row>
    <row r="8251" spans="1:1" x14ac:dyDescent="0.35">
      <c r="A8251" s="12"/>
    </row>
    <row r="8252" spans="1:1" x14ac:dyDescent="0.35">
      <c r="A8252" s="12"/>
    </row>
    <row r="8253" spans="1:1" x14ac:dyDescent="0.35">
      <c r="A8253" s="12"/>
    </row>
    <row r="8254" spans="1:1" x14ac:dyDescent="0.35">
      <c r="A8254" s="12"/>
    </row>
    <row r="8255" spans="1:1" x14ac:dyDescent="0.35">
      <c r="A8255" s="12"/>
    </row>
    <row r="8256" spans="1:1" x14ac:dyDescent="0.35">
      <c r="A8256" s="12"/>
    </row>
    <row r="8257" spans="1:1" x14ac:dyDescent="0.35">
      <c r="A8257" s="12"/>
    </row>
    <row r="8258" spans="1:1" x14ac:dyDescent="0.35">
      <c r="A8258" s="12"/>
    </row>
    <row r="8259" spans="1:1" x14ac:dyDescent="0.35">
      <c r="A8259" s="12"/>
    </row>
    <row r="8260" spans="1:1" x14ac:dyDescent="0.35">
      <c r="A8260" s="12"/>
    </row>
    <row r="8261" spans="1:1" x14ac:dyDescent="0.35">
      <c r="A8261" s="12"/>
    </row>
    <row r="8262" spans="1:1" x14ac:dyDescent="0.35">
      <c r="A8262" s="12"/>
    </row>
    <row r="8263" spans="1:1" x14ac:dyDescent="0.35">
      <c r="A8263" s="12"/>
    </row>
    <row r="8264" spans="1:1" x14ac:dyDescent="0.35">
      <c r="A8264" s="12"/>
    </row>
    <row r="8265" spans="1:1" x14ac:dyDescent="0.35">
      <c r="A8265" s="12"/>
    </row>
    <row r="8266" spans="1:1" x14ac:dyDescent="0.35">
      <c r="A8266" s="12"/>
    </row>
    <row r="8267" spans="1:1" x14ac:dyDescent="0.35">
      <c r="A8267" s="12"/>
    </row>
    <row r="8268" spans="1:1" x14ac:dyDescent="0.35">
      <c r="A8268" s="12"/>
    </row>
    <row r="8269" spans="1:1" x14ac:dyDescent="0.35">
      <c r="A8269" s="12"/>
    </row>
    <row r="8270" spans="1:1" x14ac:dyDescent="0.35">
      <c r="A8270" s="12"/>
    </row>
    <row r="8271" spans="1:1" x14ac:dyDescent="0.35">
      <c r="A8271" s="12"/>
    </row>
    <row r="8272" spans="1:1" x14ac:dyDescent="0.35">
      <c r="A8272" s="12"/>
    </row>
    <row r="8273" spans="1:1" x14ac:dyDescent="0.35">
      <c r="A8273" s="12"/>
    </row>
    <row r="8274" spans="1:1" x14ac:dyDescent="0.35">
      <c r="A8274" s="12"/>
    </row>
    <row r="8275" spans="1:1" x14ac:dyDescent="0.35">
      <c r="A8275" s="12"/>
    </row>
    <row r="8276" spans="1:1" x14ac:dyDescent="0.35">
      <c r="A8276" s="12"/>
    </row>
    <row r="8277" spans="1:1" x14ac:dyDescent="0.35">
      <c r="A8277" s="12"/>
    </row>
    <row r="8278" spans="1:1" x14ac:dyDescent="0.35">
      <c r="A8278" s="12"/>
    </row>
    <row r="8279" spans="1:1" x14ac:dyDescent="0.35">
      <c r="A8279" s="12"/>
    </row>
    <row r="8280" spans="1:1" x14ac:dyDescent="0.35">
      <c r="A8280" s="12"/>
    </row>
    <row r="8281" spans="1:1" x14ac:dyDescent="0.35">
      <c r="A8281" s="12"/>
    </row>
    <row r="8282" spans="1:1" x14ac:dyDescent="0.35">
      <c r="A8282" s="12"/>
    </row>
    <row r="8283" spans="1:1" x14ac:dyDescent="0.35">
      <c r="A8283" s="12"/>
    </row>
    <row r="8284" spans="1:1" x14ac:dyDescent="0.35">
      <c r="A8284" s="12"/>
    </row>
    <row r="8285" spans="1:1" x14ac:dyDescent="0.35">
      <c r="A8285" s="12"/>
    </row>
    <row r="8286" spans="1:1" x14ac:dyDescent="0.35">
      <c r="A8286" s="12"/>
    </row>
    <row r="8287" spans="1:1" x14ac:dyDescent="0.35">
      <c r="A8287" s="12"/>
    </row>
    <row r="8288" spans="1:1" x14ac:dyDescent="0.35">
      <c r="A8288" s="12"/>
    </row>
    <row r="8289" spans="1:1" x14ac:dyDescent="0.35">
      <c r="A8289" s="12"/>
    </row>
    <row r="8290" spans="1:1" x14ac:dyDescent="0.35">
      <c r="A8290" s="12"/>
    </row>
    <row r="8291" spans="1:1" x14ac:dyDescent="0.35">
      <c r="A8291" s="12"/>
    </row>
    <row r="8292" spans="1:1" x14ac:dyDescent="0.35">
      <c r="A8292" s="12"/>
    </row>
    <row r="8293" spans="1:1" x14ac:dyDescent="0.35">
      <c r="A8293" s="12"/>
    </row>
    <row r="8294" spans="1:1" x14ac:dyDescent="0.35">
      <c r="A8294" s="12"/>
    </row>
    <row r="8295" spans="1:1" x14ac:dyDescent="0.35">
      <c r="A8295" s="12"/>
    </row>
    <row r="8296" spans="1:1" x14ac:dyDescent="0.35">
      <c r="A8296" s="12"/>
    </row>
    <row r="8297" spans="1:1" x14ac:dyDescent="0.35">
      <c r="A8297" s="12"/>
    </row>
    <row r="8298" spans="1:1" x14ac:dyDescent="0.35">
      <c r="A8298" s="12"/>
    </row>
    <row r="8299" spans="1:1" x14ac:dyDescent="0.35">
      <c r="A8299" s="12"/>
    </row>
    <row r="8300" spans="1:1" x14ac:dyDescent="0.35">
      <c r="A8300" s="12"/>
    </row>
    <row r="8301" spans="1:1" x14ac:dyDescent="0.35">
      <c r="A8301" s="12"/>
    </row>
    <row r="8302" spans="1:1" x14ac:dyDescent="0.35">
      <c r="A8302" s="12"/>
    </row>
    <row r="8303" spans="1:1" x14ac:dyDescent="0.35">
      <c r="A8303" s="12"/>
    </row>
    <row r="8304" spans="1:1" x14ac:dyDescent="0.35">
      <c r="A8304" s="12"/>
    </row>
    <row r="8305" spans="1:1" x14ac:dyDescent="0.35">
      <c r="A8305" s="12"/>
    </row>
    <row r="8306" spans="1:1" x14ac:dyDescent="0.35">
      <c r="A8306" s="12"/>
    </row>
    <row r="8307" spans="1:1" x14ac:dyDescent="0.35">
      <c r="A8307" s="12"/>
    </row>
    <row r="8308" spans="1:1" x14ac:dyDescent="0.35">
      <c r="A8308" s="12"/>
    </row>
    <row r="8309" spans="1:1" x14ac:dyDescent="0.35">
      <c r="A8309" s="12"/>
    </row>
    <row r="8310" spans="1:1" x14ac:dyDescent="0.35">
      <c r="A8310" s="12"/>
    </row>
    <row r="8311" spans="1:1" x14ac:dyDescent="0.35">
      <c r="A8311" s="12"/>
    </row>
    <row r="8312" spans="1:1" x14ac:dyDescent="0.35">
      <c r="A8312" s="12"/>
    </row>
    <row r="8313" spans="1:1" x14ac:dyDescent="0.35">
      <c r="A8313" s="12"/>
    </row>
    <row r="8314" spans="1:1" x14ac:dyDescent="0.35">
      <c r="A8314" s="12"/>
    </row>
    <row r="8315" spans="1:1" x14ac:dyDescent="0.35">
      <c r="A8315" s="12"/>
    </row>
    <row r="8316" spans="1:1" x14ac:dyDescent="0.35">
      <c r="A8316" s="12"/>
    </row>
    <row r="8317" spans="1:1" x14ac:dyDescent="0.35">
      <c r="A8317" s="12"/>
    </row>
    <row r="8318" spans="1:1" x14ac:dyDescent="0.35">
      <c r="A8318" s="12"/>
    </row>
    <row r="8319" spans="1:1" x14ac:dyDescent="0.35">
      <c r="A8319" s="12"/>
    </row>
    <row r="8320" spans="1:1" x14ac:dyDescent="0.35">
      <c r="A8320" s="12"/>
    </row>
    <row r="8321" spans="1:1" x14ac:dyDescent="0.35">
      <c r="A8321" s="12"/>
    </row>
    <row r="8322" spans="1:1" x14ac:dyDescent="0.35">
      <c r="A8322" s="12"/>
    </row>
    <row r="8323" spans="1:1" x14ac:dyDescent="0.35">
      <c r="A8323" s="12"/>
    </row>
    <row r="8324" spans="1:1" x14ac:dyDescent="0.35">
      <c r="A8324" s="12"/>
    </row>
    <row r="8325" spans="1:1" x14ac:dyDescent="0.35">
      <c r="A8325" s="12"/>
    </row>
    <row r="8326" spans="1:1" x14ac:dyDescent="0.35">
      <c r="A8326" s="12"/>
    </row>
    <row r="8327" spans="1:1" x14ac:dyDescent="0.35">
      <c r="A8327" s="12"/>
    </row>
    <row r="8328" spans="1:1" x14ac:dyDescent="0.35">
      <c r="A8328" s="12"/>
    </row>
    <row r="8329" spans="1:1" x14ac:dyDescent="0.35">
      <c r="A8329" s="12"/>
    </row>
    <row r="8330" spans="1:1" x14ac:dyDescent="0.35">
      <c r="A8330" s="12"/>
    </row>
    <row r="8331" spans="1:1" x14ac:dyDescent="0.35">
      <c r="A8331" s="12"/>
    </row>
    <row r="8332" spans="1:1" x14ac:dyDescent="0.35">
      <c r="A8332" s="12"/>
    </row>
    <row r="8333" spans="1:1" x14ac:dyDescent="0.35">
      <c r="A8333" s="12"/>
    </row>
    <row r="8334" spans="1:1" x14ac:dyDescent="0.35">
      <c r="A8334" s="12"/>
    </row>
    <row r="8335" spans="1:1" x14ac:dyDescent="0.35">
      <c r="A8335" s="12"/>
    </row>
    <row r="8336" spans="1:1" x14ac:dyDescent="0.35">
      <c r="A8336" s="12"/>
    </row>
    <row r="8337" spans="1:1" x14ac:dyDescent="0.35">
      <c r="A8337" s="12"/>
    </row>
    <row r="8338" spans="1:1" x14ac:dyDescent="0.35">
      <c r="A8338" s="12"/>
    </row>
    <row r="8339" spans="1:1" x14ac:dyDescent="0.35">
      <c r="A8339" s="12"/>
    </row>
    <row r="8340" spans="1:1" x14ac:dyDescent="0.35">
      <c r="A8340" s="12"/>
    </row>
    <row r="8341" spans="1:1" x14ac:dyDescent="0.35">
      <c r="A8341" s="12"/>
    </row>
    <row r="8342" spans="1:1" x14ac:dyDescent="0.35">
      <c r="A8342" s="12"/>
    </row>
    <row r="8343" spans="1:1" x14ac:dyDescent="0.35">
      <c r="A8343" s="12"/>
    </row>
    <row r="8344" spans="1:1" x14ac:dyDescent="0.35">
      <c r="A8344" s="12"/>
    </row>
    <row r="8345" spans="1:1" x14ac:dyDescent="0.35">
      <c r="A8345" s="12"/>
    </row>
    <row r="8346" spans="1:1" x14ac:dyDescent="0.35">
      <c r="A8346" s="12"/>
    </row>
    <row r="8347" spans="1:1" x14ac:dyDescent="0.35">
      <c r="A8347" s="12"/>
    </row>
    <row r="8348" spans="1:1" x14ac:dyDescent="0.35">
      <c r="A8348" s="12"/>
    </row>
    <row r="8349" spans="1:1" x14ac:dyDescent="0.35">
      <c r="A8349" s="12"/>
    </row>
    <row r="8350" spans="1:1" x14ac:dyDescent="0.35">
      <c r="A8350" s="12"/>
    </row>
    <row r="8351" spans="1:1" x14ac:dyDescent="0.35">
      <c r="A8351" s="12"/>
    </row>
    <row r="8352" spans="1:1" x14ac:dyDescent="0.35">
      <c r="A8352" s="12"/>
    </row>
    <row r="8353" spans="1:1" x14ac:dyDescent="0.35">
      <c r="A8353" s="12"/>
    </row>
    <row r="8354" spans="1:1" x14ac:dyDescent="0.35">
      <c r="A8354" s="12"/>
    </row>
    <row r="8355" spans="1:1" x14ac:dyDescent="0.35">
      <c r="A8355" s="12"/>
    </row>
    <row r="8356" spans="1:1" x14ac:dyDescent="0.35">
      <c r="A8356" s="12"/>
    </row>
    <row r="8357" spans="1:1" x14ac:dyDescent="0.35">
      <c r="A8357" s="12"/>
    </row>
    <row r="8358" spans="1:1" x14ac:dyDescent="0.35">
      <c r="A8358" s="12"/>
    </row>
    <row r="8359" spans="1:1" x14ac:dyDescent="0.35">
      <c r="A8359" s="12"/>
    </row>
    <row r="8360" spans="1:1" x14ac:dyDescent="0.35">
      <c r="A8360" s="12"/>
    </row>
    <row r="8361" spans="1:1" x14ac:dyDescent="0.35">
      <c r="A8361" s="12"/>
    </row>
    <row r="8362" spans="1:1" x14ac:dyDescent="0.35">
      <c r="A8362" s="12"/>
    </row>
    <row r="8363" spans="1:1" x14ac:dyDescent="0.35">
      <c r="A8363" s="12"/>
    </row>
    <row r="8364" spans="1:1" x14ac:dyDescent="0.35">
      <c r="A8364" s="12"/>
    </row>
    <row r="8365" spans="1:1" x14ac:dyDescent="0.35">
      <c r="A8365" s="12"/>
    </row>
    <row r="8366" spans="1:1" x14ac:dyDescent="0.35">
      <c r="A8366" s="12"/>
    </row>
    <row r="8367" spans="1:1" x14ac:dyDescent="0.35">
      <c r="A8367" s="12"/>
    </row>
    <row r="8368" spans="1:1" x14ac:dyDescent="0.35">
      <c r="A8368" s="12"/>
    </row>
    <row r="8369" spans="1:1" x14ac:dyDescent="0.35">
      <c r="A8369" s="12"/>
    </row>
    <row r="8370" spans="1:1" x14ac:dyDescent="0.35">
      <c r="A8370" s="12"/>
    </row>
    <row r="8371" spans="1:1" x14ac:dyDescent="0.35">
      <c r="A8371" s="12"/>
    </row>
    <row r="8372" spans="1:1" x14ac:dyDescent="0.35">
      <c r="A8372" s="12"/>
    </row>
    <row r="8373" spans="1:1" x14ac:dyDescent="0.35">
      <c r="A8373" s="12"/>
    </row>
    <row r="8374" spans="1:1" x14ac:dyDescent="0.35">
      <c r="A8374" s="12"/>
    </row>
    <row r="8375" spans="1:1" x14ac:dyDescent="0.35">
      <c r="A8375" s="12"/>
    </row>
    <row r="8376" spans="1:1" x14ac:dyDescent="0.35">
      <c r="A8376" s="12"/>
    </row>
    <row r="8377" spans="1:1" x14ac:dyDescent="0.35">
      <c r="A8377" s="12"/>
    </row>
    <row r="8378" spans="1:1" x14ac:dyDescent="0.35">
      <c r="A8378" s="12"/>
    </row>
    <row r="8379" spans="1:1" x14ac:dyDescent="0.35">
      <c r="A8379" s="12"/>
    </row>
    <row r="8380" spans="1:1" x14ac:dyDescent="0.35">
      <c r="A8380" s="12"/>
    </row>
    <row r="8381" spans="1:1" x14ac:dyDescent="0.35">
      <c r="A8381" s="12"/>
    </row>
    <row r="8382" spans="1:1" x14ac:dyDescent="0.35">
      <c r="A8382" s="12"/>
    </row>
    <row r="8383" spans="1:1" x14ac:dyDescent="0.35">
      <c r="A8383" s="12"/>
    </row>
    <row r="8384" spans="1:1" x14ac:dyDescent="0.35">
      <c r="A8384" s="12"/>
    </row>
    <row r="8385" spans="1:1" x14ac:dyDescent="0.35">
      <c r="A8385" s="12"/>
    </row>
    <row r="8386" spans="1:1" x14ac:dyDescent="0.35">
      <c r="A8386" s="12"/>
    </row>
    <row r="8387" spans="1:1" x14ac:dyDescent="0.35">
      <c r="A8387" s="12"/>
    </row>
    <row r="8388" spans="1:1" x14ac:dyDescent="0.35">
      <c r="A8388" s="12"/>
    </row>
    <row r="8389" spans="1:1" x14ac:dyDescent="0.35">
      <c r="A8389" s="12"/>
    </row>
    <row r="8390" spans="1:1" x14ac:dyDescent="0.35">
      <c r="A8390" s="12"/>
    </row>
    <row r="8391" spans="1:1" x14ac:dyDescent="0.35">
      <c r="A8391" s="12"/>
    </row>
    <row r="8392" spans="1:1" x14ac:dyDescent="0.35">
      <c r="A8392" s="12"/>
    </row>
    <row r="8393" spans="1:1" x14ac:dyDescent="0.35">
      <c r="A8393" s="12"/>
    </row>
    <row r="8394" spans="1:1" x14ac:dyDescent="0.35">
      <c r="A8394" s="12"/>
    </row>
    <row r="8395" spans="1:1" x14ac:dyDescent="0.35">
      <c r="A8395" s="12"/>
    </row>
    <row r="8396" spans="1:1" x14ac:dyDescent="0.35">
      <c r="A8396" s="12"/>
    </row>
    <row r="8397" spans="1:1" x14ac:dyDescent="0.35">
      <c r="A8397" s="12"/>
    </row>
    <row r="8398" spans="1:1" x14ac:dyDescent="0.35">
      <c r="A8398" s="12"/>
    </row>
    <row r="8399" spans="1:1" x14ac:dyDescent="0.35">
      <c r="A8399" s="12"/>
    </row>
    <row r="8400" spans="1:1" x14ac:dyDescent="0.35">
      <c r="A8400" s="12"/>
    </row>
    <row r="8401" spans="1:1" x14ac:dyDescent="0.35">
      <c r="A8401" s="12"/>
    </row>
    <row r="8402" spans="1:1" x14ac:dyDescent="0.35">
      <c r="A8402" s="12"/>
    </row>
    <row r="8403" spans="1:1" x14ac:dyDescent="0.35">
      <c r="A8403" s="12"/>
    </row>
    <row r="8404" spans="1:1" x14ac:dyDescent="0.35">
      <c r="A8404" s="12"/>
    </row>
    <row r="8405" spans="1:1" x14ac:dyDescent="0.35">
      <c r="A8405" s="12"/>
    </row>
    <row r="8406" spans="1:1" x14ac:dyDescent="0.35">
      <c r="A8406" s="12"/>
    </row>
    <row r="8407" spans="1:1" x14ac:dyDescent="0.35">
      <c r="A8407" s="12"/>
    </row>
    <row r="8408" spans="1:1" x14ac:dyDescent="0.35">
      <c r="A8408" s="12"/>
    </row>
    <row r="8409" spans="1:1" x14ac:dyDescent="0.35">
      <c r="A8409" s="12"/>
    </row>
    <row r="8410" spans="1:1" x14ac:dyDescent="0.35">
      <c r="A8410" s="12"/>
    </row>
    <row r="8411" spans="1:1" x14ac:dyDescent="0.35">
      <c r="A8411" s="12"/>
    </row>
    <row r="8412" spans="1:1" x14ac:dyDescent="0.35">
      <c r="A8412" s="12"/>
    </row>
    <row r="8413" spans="1:1" x14ac:dyDescent="0.35">
      <c r="A8413" s="12"/>
    </row>
    <row r="8414" spans="1:1" x14ac:dyDescent="0.35">
      <c r="A8414" s="12"/>
    </row>
    <row r="8415" spans="1:1" x14ac:dyDescent="0.35">
      <c r="A8415" s="12"/>
    </row>
    <row r="8416" spans="1:1" x14ac:dyDescent="0.35">
      <c r="A8416" s="12"/>
    </row>
    <row r="8417" spans="1:1" x14ac:dyDescent="0.35">
      <c r="A8417" s="12"/>
    </row>
    <row r="8418" spans="1:1" x14ac:dyDescent="0.35">
      <c r="A8418" s="12"/>
    </row>
    <row r="8419" spans="1:1" x14ac:dyDescent="0.35">
      <c r="A8419" s="12"/>
    </row>
    <row r="8420" spans="1:1" x14ac:dyDescent="0.35">
      <c r="A8420" s="12"/>
    </row>
    <row r="8421" spans="1:1" x14ac:dyDescent="0.35">
      <c r="A8421" s="12"/>
    </row>
    <row r="8422" spans="1:1" x14ac:dyDescent="0.35">
      <c r="A8422" s="12"/>
    </row>
    <row r="8423" spans="1:1" x14ac:dyDescent="0.35">
      <c r="A8423" s="12"/>
    </row>
    <row r="8424" spans="1:1" x14ac:dyDescent="0.35">
      <c r="A8424" s="12"/>
    </row>
    <row r="8425" spans="1:1" x14ac:dyDescent="0.35">
      <c r="A8425" s="12"/>
    </row>
    <row r="8426" spans="1:1" x14ac:dyDescent="0.35">
      <c r="A8426" s="12"/>
    </row>
    <row r="8427" spans="1:1" x14ac:dyDescent="0.35">
      <c r="A8427" s="12"/>
    </row>
    <row r="8428" spans="1:1" x14ac:dyDescent="0.35">
      <c r="A8428" s="12"/>
    </row>
    <row r="8429" spans="1:1" x14ac:dyDescent="0.35">
      <c r="A8429" s="12"/>
    </row>
    <row r="8430" spans="1:1" x14ac:dyDescent="0.35">
      <c r="A8430" s="12"/>
    </row>
    <row r="8431" spans="1:1" x14ac:dyDescent="0.35">
      <c r="A8431" s="12"/>
    </row>
    <row r="8432" spans="1:1" x14ac:dyDescent="0.35">
      <c r="A8432" s="12"/>
    </row>
    <row r="8433" spans="1:1" x14ac:dyDescent="0.35">
      <c r="A8433" s="12"/>
    </row>
    <row r="8434" spans="1:1" x14ac:dyDescent="0.35">
      <c r="A8434" s="12"/>
    </row>
    <row r="8435" spans="1:1" x14ac:dyDescent="0.35">
      <c r="A8435" s="12"/>
    </row>
    <row r="8436" spans="1:1" x14ac:dyDescent="0.35">
      <c r="A8436" s="12"/>
    </row>
    <row r="8437" spans="1:1" x14ac:dyDescent="0.35">
      <c r="A8437" s="12"/>
    </row>
    <row r="8438" spans="1:1" x14ac:dyDescent="0.35">
      <c r="A8438" s="12"/>
    </row>
    <row r="8439" spans="1:1" x14ac:dyDescent="0.35">
      <c r="A8439" s="12"/>
    </row>
    <row r="8440" spans="1:1" x14ac:dyDescent="0.35">
      <c r="A8440" s="12"/>
    </row>
    <row r="8441" spans="1:1" x14ac:dyDescent="0.35">
      <c r="A8441" s="12"/>
    </row>
    <row r="8442" spans="1:1" x14ac:dyDescent="0.35">
      <c r="A8442" s="12"/>
    </row>
    <row r="8443" spans="1:1" x14ac:dyDescent="0.35">
      <c r="A8443" s="12"/>
    </row>
    <row r="8444" spans="1:1" x14ac:dyDescent="0.35">
      <c r="A8444" s="12"/>
    </row>
    <row r="8445" spans="1:1" x14ac:dyDescent="0.35">
      <c r="A8445" s="12"/>
    </row>
    <row r="8446" spans="1:1" x14ac:dyDescent="0.35">
      <c r="A8446" s="12"/>
    </row>
    <row r="8447" spans="1:1" x14ac:dyDescent="0.35">
      <c r="A8447" s="12"/>
    </row>
    <row r="8448" spans="1:1" x14ac:dyDescent="0.35">
      <c r="A8448" s="12"/>
    </row>
    <row r="8449" spans="1:1" x14ac:dyDescent="0.35">
      <c r="A8449" s="12"/>
    </row>
    <row r="8450" spans="1:1" x14ac:dyDescent="0.35">
      <c r="A8450" s="12"/>
    </row>
    <row r="8451" spans="1:1" x14ac:dyDescent="0.35">
      <c r="A8451" s="12"/>
    </row>
    <row r="8452" spans="1:1" x14ac:dyDescent="0.35">
      <c r="A8452" s="12"/>
    </row>
    <row r="8453" spans="1:1" x14ac:dyDescent="0.35">
      <c r="A8453" s="12"/>
    </row>
    <row r="8454" spans="1:1" x14ac:dyDescent="0.35">
      <c r="A8454" s="12"/>
    </row>
    <row r="8455" spans="1:1" x14ac:dyDescent="0.35">
      <c r="A8455" s="12"/>
    </row>
    <row r="8456" spans="1:1" x14ac:dyDescent="0.35">
      <c r="A8456" s="12"/>
    </row>
    <row r="8457" spans="1:1" x14ac:dyDescent="0.35">
      <c r="A8457" s="12"/>
    </row>
    <row r="8458" spans="1:1" x14ac:dyDescent="0.35">
      <c r="A8458" s="12"/>
    </row>
    <row r="8459" spans="1:1" x14ac:dyDescent="0.35">
      <c r="A8459" s="12"/>
    </row>
    <row r="8460" spans="1:1" x14ac:dyDescent="0.35">
      <c r="A8460" s="12"/>
    </row>
    <row r="8461" spans="1:1" x14ac:dyDescent="0.35">
      <c r="A8461" s="12"/>
    </row>
    <row r="8462" spans="1:1" x14ac:dyDescent="0.35">
      <c r="A8462" s="12"/>
    </row>
    <row r="8463" spans="1:1" x14ac:dyDescent="0.35">
      <c r="A8463" s="12"/>
    </row>
    <row r="8464" spans="1:1" x14ac:dyDescent="0.35">
      <c r="A8464" s="12"/>
    </row>
    <row r="8465" spans="1:1" x14ac:dyDescent="0.35">
      <c r="A8465" s="12"/>
    </row>
    <row r="8466" spans="1:1" x14ac:dyDescent="0.35">
      <c r="A8466" s="12"/>
    </row>
    <row r="8467" spans="1:1" x14ac:dyDescent="0.35">
      <c r="A8467" s="12"/>
    </row>
    <row r="8468" spans="1:1" x14ac:dyDescent="0.35">
      <c r="A8468" s="12"/>
    </row>
    <row r="8469" spans="1:1" x14ac:dyDescent="0.35">
      <c r="A8469" s="12"/>
    </row>
    <row r="8470" spans="1:1" x14ac:dyDescent="0.35">
      <c r="A8470" s="12"/>
    </row>
    <row r="8471" spans="1:1" x14ac:dyDescent="0.35">
      <c r="A8471" s="12"/>
    </row>
    <row r="8472" spans="1:1" x14ac:dyDescent="0.35">
      <c r="A8472" s="12"/>
    </row>
    <row r="8473" spans="1:1" x14ac:dyDescent="0.35">
      <c r="A8473" s="12"/>
    </row>
    <row r="8474" spans="1:1" x14ac:dyDescent="0.35">
      <c r="A8474" s="12"/>
    </row>
    <row r="8475" spans="1:1" x14ac:dyDescent="0.35">
      <c r="A8475" s="12"/>
    </row>
    <row r="8476" spans="1:1" x14ac:dyDescent="0.35">
      <c r="A8476" s="12"/>
    </row>
    <row r="8477" spans="1:1" x14ac:dyDescent="0.35">
      <c r="A8477" s="12"/>
    </row>
    <row r="8478" spans="1:1" x14ac:dyDescent="0.35">
      <c r="A8478" s="12"/>
    </row>
    <row r="8479" spans="1:1" x14ac:dyDescent="0.35">
      <c r="A8479" s="12"/>
    </row>
    <row r="8480" spans="1:1" x14ac:dyDescent="0.35">
      <c r="A8480" s="12"/>
    </row>
    <row r="8481" spans="1:1" x14ac:dyDescent="0.35">
      <c r="A8481" s="12"/>
    </row>
    <row r="8482" spans="1:1" x14ac:dyDescent="0.35">
      <c r="A8482" s="12"/>
    </row>
    <row r="8483" spans="1:1" x14ac:dyDescent="0.35">
      <c r="A8483" s="12"/>
    </row>
    <row r="8484" spans="1:1" x14ac:dyDescent="0.35">
      <c r="A8484" s="12"/>
    </row>
    <row r="8485" spans="1:1" x14ac:dyDescent="0.35">
      <c r="A8485" s="12"/>
    </row>
    <row r="8486" spans="1:1" x14ac:dyDescent="0.35">
      <c r="A8486" s="12"/>
    </row>
    <row r="8487" spans="1:1" x14ac:dyDescent="0.35">
      <c r="A8487" s="12"/>
    </row>
    <row r="8488" spans="1:1" x14ac:dyDescent="0.35">
      <c r="A8488" s="12"/>
    </row>
    <row r="8489" spans="1:1" x14ac:dyDescent="0.35">
      <c r="A8489" s="12"/>
    </row>
    <row r="8490" spans="1:1" x14ac:dyDescent="0.35">
      <c r="A8490" s="12"/>
    </row>
    <row r="8491" spans="1:1" x14ac:dyDescent="0.35">
      <c r="A8491" s="12"/>
    </row>
    <row r="8492" spans="1:1" x14ac:dyDescent="0.35">
      <c r="A8492" s="12"/>
    </row>
    <row r="8493" spans="1:1" x14ac:dyDescent="0.35">
      <c r="A8493" s="12"/>
    </row>
    <row r="8494" spans="1:1" x14ac:dyDescent="0.35">
      <c r="A8494" s="12"/>
    </row>
    <row r="8495" spans="1:1" x14ac:dyDescent="0.35">
      <c r="A8495" s="12"/>
    </row>
    <row r="8496" spans="1:1" x14ac:dyDescent="0.35">
      <c r="A8496" s="12"/>
    </row>
    <row r="8497" spans="1:1" x14ac:dyDescent="0.35">
      <c r="A8497" s="12"/>
    </row>
    <row r="8498" spans="1:1" x14ac:dyDescent="0.35">
      <c r="A8498" s="12"/>
    </row>
    <row r="8499" spans="1:1" x14ac:dyDescent="0.35">
      <c r="A8499" s="12"/>
    </row>
    <row r="8500" spans="1:1" x14ac:dyDescent="0.35">
      <c r="A8500" s="12"/>
    </row>
    <row r="8501" spans="1:1" x14ac:dyDescent="0.35">
      <c r="A8501" s="12"/>
    </row>
    <row r="8502" spans="1:1" x14ac:dyDescent="0.35">
      <c r="A8502" s="12"/>
    </row>
    <row r="8503" spans="1:1" x14ac:dyDescent="0.35">
      <c r="A8503" s="12"/>
    </row>
    <row r="8504" spans="1:1" x14ac:dyDescent="0.35">
      <c r="A8504" s="12"/>
    </row>
    <row r="8505" spans="1:1" x14ac:dyDescent="0.35">
      <c r="A8505" s="12"/>
    </row>
    <row r="8506" spans="1:1" x14ac:dyDescent="0.35">
      <c r="A8506" s="12"/>
    </row>
    <row r="8507" spans="1:1" x14ac:dyDescent="0.35">
      <c r="A8507" s="12"/>
    </row>
    <row r="8508" spans="1:1" x14ac:dyDescent="0.35">
      <c r="A8508" s="12"/>
    </row>
    <row r="8509" spans="1:1" x14ac:dyDescent="0.35">
      <c r="A8509" s="12"/>
    </row>
    <row r="8510" spans="1:1" x14ac:dyDescent="0.35">
      <c r="A8510" s="12"/>
    </row>
    <row r="8511" spans="1:1" x14ac:dyDescent="0.35">
      <c r="A8511" s="12"/>
    </row>
    <row r="8512" spans="1:1" x14ac:dyDescent="0.35">
      <c r="A8512" s="12"/>
    </row>
    <row r="8513" spans="1:1" x14ac:dyDescent="0.35">
      <c r="A8513" s="12"/>
    </row>
    <row r="8514" spans="1:1" x14ac:dyDescent="0.35">
      <c r="A8514" s="12"/>
    </row>
    <row r="8515" spans="1:1" x14ac:dyDescent="0.35">
      <c r="A8515" s="12"/>
    </row>
    <row r="8516" spans="1:1" x14ac:dyDescent="0.35">
      <c r="A8516" s="12"/>
    </row>
    <row r="8517" spans="1:1" x14ac:dyDescent="0.35">
      <c r="A8517" s="12"/>
    </row>
    <row r="8518" spans="1:1" x14ac:dyDescent="0.35">
      <c r="A8518" s="12"/>
    </row>
    <row r="8519" spans="1:1" x14ac:dyDescent="0.35">
      <c r="A8519" s="12"/>
    </row>
    <row r="8520" spans="1:1" x14ac:dyDescent="0.35">
      <c r="A8520" s="12"/>
    </row>
    <row r="8521" spans="1:1" x14ac:dyDescent="0.35">
      <c r="A8521" s="12"/>
    </row>
    <row r="8522" spans="1:1" x14ac:dyDescent="0.35">
      <c r="A8522" s="12"/>
    </row>
    <row r="8523" spans="1:1" x14ac:dyDescent="0.35">
      <c r="A8523" s="12"/>
    </row>
    <row r="8524" spans="1:1" x14ac:dyDescent="0.35">
      <c r="A8524" s="12"/>
    </row>
    <row r="8525" spans="1:1" x14ac:dyDescent="0.35">
      <c r="A8525" s="12"/>
    </row>
    <row r="8526" spans="1:1" x14ac:dyDescent="0.35">
      <c r="A8526" s="12"/>
    </row>
    <row r="8527" spans="1:1" x14ac:dyDescent="0.35">
      <c r="A8527" s="12"/>
    </row>
    <row r="8528" spans="1:1" x14ac:dyDescent="0.35">
      <c r="A8528" s="12"/>
    </row>
    <row r="8529" spans="1:1" x14ac:dyDescent="0.35">
      <c r="A8529" s="12"/>
    </row>
    <row r="8530" spans="1:1" x14ac:dyDescent="0.35">
      <c r="A8530" s="12"/>
    </row>
    <row r="8531" spans="1:1" x14ac:dyDescent="0.35">
      <c r="A8531" s="12"/>
    </row>
    <row r="8532" spans="1:1" x14ac:dyDescent="0.35">
      <c r="A8532" s="12"/>
    </row>
    <row r="8533" spans="1:1" x14ac:dyDescent="0.35">
      <c r="A8533" s="12"/>
    </row>
    <row r="8534" spans="1:1" x14ac:dyDescent="0.35">
      <c r="A8534" s="12"/>
    </row>
    <row r="8535" spans="1:1" x14ac:dyDescent="0.35">
      <c r="A8535" s="12"/>
    </row>
    <row r="8536" spans="1:1" x14ac:dyDescent="0.35">
      <c r="A8536" s="12"/>
    </row>
    <row r="8537" spans="1:1" x14ac:dyDescent="0.35">
      <c r="A8537" s="12"/>
    </row>
    <row r="8538" spans="1:1" x14ac:dyDescent="0.35">
      <c r="A8538" s="12"/>
    </row>
    <row r="8539" spans="1:1" x14ac:dyDescent="0.35">
      <c r="A8539" s="12"/>
    </row>
    <row r="8540" spans="1:1" x14ac:dyDescent="0.35">
      <c r="A8540" s="12"/>
    </row>
    <row r="8541" spans="1:1" x14ac:dyDescent="0.35">
      <c r="A8541" s="12"/>
    </row>
    <row r="8542" spans="1:1" x14ac:dyDescent="0.35">
      <c r="A8542" s="12"/>
    </row>
    <row r="8543" spans="1:1" x14ac:dyDescent="0.35">
      <c r="A8543" s="12"/>
    </row>
    <row r="8544" spans="1:1" x14ac:dyDescent="0.35">
      <c r="A8544" s="12"/>
    </row>
    <row r="8545" spans="1:1" x14ac:dyDescent="0.35">
      <c r="A8545" s="12"/>
    </row>
    <row r="8546" spans="1:1" x14ac:dyDescent="0.35">
      <c r="A8546" s="12"/>
    </row>
    <row r="8547" spans="1:1" x14ac:dyDescent="0.35">
      <c r="A8547" s="12"/>
    </row>
    <row r="8548" spans="1:1" x14ac:dyDescent="0.35">
      <c r="A8548" s="12"/>
    </row>
    <row r="8549" spans="1:1" x14ac:dyDescent="0.35">
      <c r="A8549" s="12"/>
    </row>
    <row r="8550" spans="1:1" x14ac:dyDescent="0.35">
      <c r="A8550" s="12"/>
    </row>
    <row r="8551" spans="1:1" x14ac:dyDescent="0.35">
      <c r="A8551" s="12"/>
    </row>
    <row r="8552" spans="1:1" x14ac:dyDescent="0.35">
      <c r="A8552" s="12"/>
    </row>
    <row r="8553" spans="1:1" x14ac:dyDescent="0.35">
      <c r="A8553" s="12"/>
    </row>
    <row r="8554" spans="1:1" x14ac:dyDescent="0.35">
      <c r="A8554" s="12"/>
    </row>
    <row r="8555" spans="1:1" x14ac:dyDescent="0.35">
      <c r="A8555" s="12"/>
    </row>
    <row r="8556" spans="1:1" x14ac:dyDescent="0.35">
      <c r="A8556" s="12"/>
    </row>
    <row r="8557" spans="1:1" x14ac:dyDescent="0.35">
      <c r="A8557" s="12"/>
    </row>
    <row r="8558" spans="1:1" x14ac:dyDescent="0.35">
      <c r="A8558" s="12"/>
    </row>
    <row r="8559" spans="1:1" x14ac:dyDescent="0.35">
      <c r="A8559" s="12"/>
    </row>
    <row r="8560" spans="1:1" x14ac:dyDescent="0.35">
      <c r="A8560" s="12"/>
    </row>
    <row r="8561" spans="1:1" x14ac:dyDescent="0.35">
      <c r="A8561" s="12"/>
    </row>
    <row r="8562" spans="1:1" x14ac:dyDescent="0.35">
      <c r="A8562" s="12"/>
    </row>
    <row r="8563" spans="1:1" x14ac:dyDescent="0.35">
      <c r="A8563" s="12"/>
    </row>
    <row r="8564" spans="1:1" x14ac:dyDescent="0.35">
      <c r="A8564" s="12"/>
    </row>
    <row r="8565" spans="1:1" x14ac:dyDescent="0.35">
      <c r="A8565" s="12"/>
    </row>
    <row r="8566" spans="1:1" x14ac:dyDescent="0.35">
      <c r="A8566" s="12"/>
    </row>
    <row r="8567" spans="1:1" x14ac:dyDescent="0.35">
      <c r="A8567" s="12"/>
    </row>
    <row r="8568" spans="1:1" x14ac:dyDescent="0.35">
      <c r="A8568" s="12"/>
    </row>
    <row r="8569" spans="1:1" x14ac:dyDescent="0.35">
      <c r="A8569" s="12"/>
    </row>
    <row r="8570" spans="1:1" x14ac:dyDescent="0.35">
      <c r="A8570" s="12"/>
    </row>
    <row r="8571" spans="1:1" x14ac:dyDescent="0.35">
      <c r="A8571" s="12"/>
    </row>
    <row r="8572" spans="1:1" x14ac:dyDescent="0.35">
      <c r="A8572" s="12"/>
    </row>
    <row r="8573" spans="1:1" x14ac:dyDescent="0.35">
      <c r="A8573" s="12"/>
    </row>
    <row r="8574" spans="1:1" x14ac:dyDescent="0.35">
      <c r="A8574" s="12"/>
    </row>
    <row r="8575" spans="1:1" x14ac:dyDescent="0.35">
      <c r="A8575" s="12"/>
    </row>
    <row r="8576" spans="1:1" x14ac:dyDescent="0.35">
      <c r="A8576" s="12"/>
    </row>
    <row r="8577" spans="1:1" x14ac:dyDescent="0.35">
      <c r="A8577" s="12"/>
    </row>
    <row r="8578" spans="1:1" x14ac:dyDescent="0.35">
      <c r="A8578" s="12"/>
    </row>
    <row r="8579" spans="1:1" x14ac:dyDescent="0.35">
      <c r="A8579" s="12"/>
    </row>
    <row r="8580" spans="1:1" x14ac:dyDescent="0.35">
      <c r="A8580" s="12"/>
    </row>
    <row r="8581" spans="1:1" x14ac:dyDescent="0.35">
      <c r="A8581" s="12"/>
    </row>
    <row r="8582" spans="1:1" x14ac:dyDescent="0.35">
      <c r="A8582" s="12"/>
    </row>
    <row r="8583" spans="1:1" x14ac:dyDescent="0.35">
      <c r="A8583" s="12"/>
    </row>
    <row r="8584" spans="1:1" x14ac:dyDescent="0.35">
      <c r="A8584" s="12"/>
    </row>
    <row r="8585" spans="1:1" x14ac:dyDescent="0.35">
      <c r="A8585" s="12"/>
    </row>
    <row r="8586" spans="1:1" x14ac:dyDescent="0.35">
      <c r="A8586" s="12"/>
    </row>
    <row r="8587" spans="1:1" x14ac:dyDescent="0.35">
      <c r="A8587" s="12"/>
    </row>
    <row r="8588" spans="1:1" x14ac:dyDescent="0.35">
      <c r="A8588" s="12"/>
    </row>
    <row r="8589" spans="1:1" x14ac:dyDescent="0.35">
      <c r="A8589" s="12"/>
    </row>
    <row r="8590" spans="1:1" x14ac:dyDescent="0.35">
      <c r="A8590" s="12"/>
    </row>
    <row r="8591" spans="1:1" x14ac:dyDescent="0.35">
      <c r="A8591" s="12"/>
    </row>
    <row r="8592" spans="1:1" x14ac:dyDescent="0.35">
      <c r="A8592" s="12"/>
    </row>
    <row r="8593" spans="1:1" x14ac:dyDescent="0.35">
      <c r="A8593" s="12"/>
    </row>
    <row r="8594" spans="1:1" x14ac:dyDescent="0.35">
      <c r="A8594" s="12"/>
    </row>
    <row r="8595" spans="1:1" x14ac:dyDescent="0.35">
      <c r="A8595" s="12"/>
    </row>
    <row r="8596" spans="1:1" x14ac:dyDescent="0.35">
      <c r="A8596" s="12"/>
    </row>
    <row r="8597" spans="1:1" x14ac:dyDescent="0.35">
      <c r="A8597" s="12"/>
    </row>
    <row r="8598" spans="1:1" x14ac:dyDescent="0.35">
      <c r="A8598" s="12"/>
    </row>
    <row r="8599" spans="1:1" x14ac:dyDescent="0.35">
      <c r="A8599" s="12"/>
    </row>
    <row r="8600" spans="1:1" x14ac:dyDescent="0.35">
      <c r="A8600" s="12"/>
    </row>
    <row r="8601" spans="1:1" x14ac:dyDescent="0.35">
      <c r="A8601" s="12"/>
    </row>
    <row r="8602" spans="1:1" x14ac:dyDescent="0.35">
      <c r="A8602" s="12"/>
    </row>
    <row r="8603" spans="1:1" x14ac:dyDescent="0.35">
      <c r="A8603" s="12"/>
    </row>
    <row r="8604" spans="1:1" x14ac:dyDescent="0.35">
      <c r="A8604" s="12"/>
    </row>
    <row r="8605" spans="1:1" x14ac:dyDescent="0.35">
      <c r="A8605" s="12"/>
    </row>
    <row r="8606" spans="1:1" x14ac:dyDescent="0.35">
      <c r="A8606" s="12"/>
    </row>
    <row r="8607" spans="1:1" x14ac:dyDescent="0.35">
      <c r="A8607" s="12"/>
    </row>
    <row r="8608" spans="1:1" x14ac:dyDescent="0.35">
      <c r="A8608" s="12"/>
    </row>
    <row r="8609" spans="1:1" x14ac:dyDescent="0.35">
      <c r="A8609" s="12"/>
    </row>
    <row r="8610" spans="1:1" x14ac:dyDescent="0.35">
      <c r="A8610" s="12"/>
    </row>
    <row r="8611" spans="1:1" x14ac:dyDescent="0.35">
      <c r="A8611" s="12"/>
    </row>
    <row r="8612" spans="1:1" x14ac:dyDescent="0.35">
      <c r="A8612" s="12"/>
    </row>
    <row r="8613" spans="1:1" x14ac:dyDescent="0.35">
      <c r="A8613" s="12"/>
    </row>
    <row r="8614" spans="1:1" x14ac:dyDescent="0.35">
      <c r="A8614" s="12"/>
    </row>
    <row r="8615" spans="1:1" x14ac:dyDescent="0.35">
      <c r="A8615" s="12"/>
    </row>
    <row r="8616" spans="1:1" x14ac:dyDescent="0.35">
      <c r="A8616" s="12"/>
    </row>
    <row r="8617" spans="1:1" x14ac:dyDescent="0.35">
      <c r="A8617" s="12"/>
    </row>
    <row r="8618" spans="1:1" x14ac:dyDescent="0.35">
      <c r="A8618" s="12"/>
    </row>
    <row r="8619" spans="1:1" x14ac:dyDescent="0.35">
      <c r="A8619" s="12"/>
    </row>
    <row r="8620" spans="1:1" x14ac:dyDescent="0.35">
      <c r="A8620" s="12"/>
    </row>
    <row r="8621" spans="1:1" x14ac:dyDescent="0.35">
      <c r="A8621" s="12"/>
    </row>
    <row r="8622" spans="1:1" x14ac:dyDescent="0.35">
      <c r="A8622" s="12"/>
    </row>
    <row r="8623" spans="1:1" x14ac:dyDescent="0.35">
      <c r="A8623" s="12"/>
    </row>
    <row r="8624" spans="1:1" x14ac:dyDescent="0.35">
      <c r="A8624" s="12"/>
    </row>
    <row r="8625" spans="1:1" x14ac:dyDescent="0.35">
      <c r="A8625" s="12"/>
    </row>
    <row r="8626" spans="1:1" x14ac:dyDescent="0.35">
      <c r="A8626" s="12"/>
    </row>
    <row r="8627" spans="1:1" x14ac:dyDescent="0.35">
      <c r="A8627" s="12"/>
    </row>
    <row r="8628" spans="1:1" x14ac:dyDescent="0.35">
      <c r="A8628" s="12"/>
    </row>
    <row r="8629" spans="1:1" x14ac:dyDescent="0.35">
      <c r="A8629" s="12"/>
    </row>
    <row r="8630" spans="1:1" x14ac:dyDescent="0.35">
      <c r="A8630" s="12"/>
    </row>
    <row r="8631" spans="1:1" x14ac:dyDescent="0.35">
      <c r="A8631" s="12"/>
    </row>
    <row r="8632" spans="1:1" x14ac:dyDescent="0.35">
      <c r="A8632" s="12"/>
    </row>
    <row r="8633" spans="1:1" x14ac:dyDescent="0.35">
      <c r="A8633" s="12"/>
    </row>
    <row r="8634" spans="1:1" x14ac:dyDescent="0.35">
      <c r="A8634" s="12"/>
    </row>
    <row r="8635" spans="1:1" x14ac:dyDescent="0.35">
      <c r="A8635" s="12"/>
    </row>
    <row r="8636" spans="1:1" x14ac:dyDescent="0.35">
      <c r="A8636" s="12"/>
    </row>
    <row r="8637" spans="1:1" x14ac:dyDescent="0.35">
      <c r="A8637" s="12"/>
    </row>
    <row r="8638" spans="1:1" x14ac:dyDescent="0.35">
      <c r="A8638" s="12"/>
    </row>
    <row r="8639" spans="1:1" x14ac:dyDescent="0.35">
      <c r="A8639" s="12"/>
    </row>
    <row r="8640" spans="1:1" x14ac:dyDescent="0.35">
      <c r="A8640" s="12"/>
    </row>
    <row r="8641" spans="1:1" x14ac:dyDescent="0.35">
      <c r="A8641" s="12"/>
    </row>
    <row r="8642" spans="1:1" x14ac:dyDescent="0.35">
      <c r="A8642" s="12"/>
    </row>
    <row r="8643" spans="1:1" x14ac:dyDescent="0.35">
      <c r="A8643" s="12"/>
    </row>
    <row r="8644" spans="1:1" x14ac:dyDescent="0.35">
      <c r="A8644" s="12"/>
    </row>
    <row r="8645" spans="1:1" x14ac:dyDescent="0.35">
      <c r="A8645" s="12"/>
    </row>
    <row r="8646" spans="1:1" x14ac:dyDescent="0.35">
      <c r="A8646" s="12"/>
    </row>
    <row r="8647" spans="1:1" x14ac:dyDescent="0.35">
      <c r="A8647" s="12"/>
    </row>
    <row r="8648" spans="1:1" x14ac:dyDescent="0.35">
      <c r="A8648" s="12"/>
    </row>
    <row r="8649" spans="1:1" x14ac:dyDescent="0.35">
      <c r="A8649" s="12"/>
    </row>
    <row r="8650" spans="1:1" x14ac:dyDescent="0.35">
      <c r="A8650" s="12"/>
    </row>
    <row r="8651" spans="1:1" x14ac:dyDescent="0.35">
      <c r="A8651" s="12"/>
    </row>
    <row r="8652" spans="1:1" x14ac:dyDescent="0.35">
      <c r="A8652" s="12"/>
    </row>
    <row r="8653" spans="1:1" x14ac:dyDescent="0.35">
      <c r="A8653" s="12"/>
    </row>
    <row r="8654" spans="1:1" x14ac:dyDescent="0.35">
      <c r="A8654" s="12"/>
    </row>
    <row r="8655" spans="1:1" x14ac:dyDescent="0.35">
      <c r="A8655" s="12"/>
    </row>
    <row r="8656" spans="1:1" x14ac:dyDescent="0.35">
      <c r="A8656" s="12"/>
    </row>
    <row r="8657" spans="1:1" x14ac:dyDescent="0.35">
      <c r="A8657" s="12"/>
    </row>
    <row r="8658" spans="1:1" x14ac:dyDescent="0.35">
      <c r="A8658" s="12"/>
    </row>
    <row r="8659" spans="1:1" x14ac:dyDescent="0.35">
      <c r="A8659" s="12"/>
    </row>
    <row r="8660" spans="1:1" x14ac:dyDescent="0.35">
      <c r="A8660" s="12"/>
    </row>
    <row r="8661" spans="1:1" x14ac:dyDescent="0.35">
      <c r="A8661" s="12"/>
    </row>
    <row r="8662" spans="1:1" x14ac:dyDescent="0.35">
      <c r="A8662" s="12"/>
    </row>
    <row r="8663" spans="1:1" x14ac:dyDescent="0.35">
      <c r="A8663" s="12"/>
    </row>
    <row r="8664" spans="1:1" x14ac:dyDescent="0.35">
      <c r="A8664" s="12"/>
    </row>
    <row r="8665" spans="1:1" x14ac:dyDescent="0.35">
      <c r="A8665" s="12"/>
    </row>
    <row r="8666" spans="1:1" x14ac:dyDescent="0.35">
      <c r="A8666" s="12"/>
    </row>
    <row r="8667" spans="1:1" x14ac:dyDescent="0.35">
      <c r="A8667" s="12"/>
    </row>
    <row r="8668" spans="1:1" x14ac:dyDescent="0.35">
      <c r="A8668" s="12"/>
    </row>
    <row r="8669" spans="1:1" x14ac:dyDescent="0.35">
      <c r="A8669" s="12"/>
    </row>
    <row r="8670" spans="1:1" x14ac:dyDescent="0.35">
      <c r="A8670" s="12"/>
    </row>
    <row r="8671" spans="1:1" x14ac:dyDescent="0.35">
      <c r="A8671" s="12"/>
    </row>
    <row r="8672" spans="1:1" x14ac:dyDescent="0.35">
      <c r="A8672" s="12"/>
    </row>
    <row r="8673" spans="1:1" x14ac:dyDescent="0.35">
      <c r="A8673" s="12"/>
    </row>
    <row r="8674" spans="1:1" x14ac:dyDescent="0.35">
      <c r="A8674" s="12"/>
    </row>
    <row r="8675" spans="1:1" x14ac:dyDescent="0.35">
      <c r="A8675" s="12"/>
    </row>
    <row r="8676" spans="1:1" x14ac:dyDescent="0.35">
      <c r="A8676" s="12"/>
    </row>
    <row r="8677" spans="1:1" x14ac:dyDescent="0.35">
      <c r="A8677" s="12"/>
    </row>
    <row r="8678" spans="1:1" x14ac:dyDescent="0.35">
      <c r="A8678" s="12"/>
    </row>
    <row r="8679" spans="1:1" x14ac:dyDescent="0.35">
      <c r="A8679" s="12"/>
    </row>
    <row r="8680" spans="1:1" x14ac:dyDescent="0.35">
      <c r="A8680" s="12"/>
    </row>
    <row r="8681" spans="1:1" x14ac:dyDescent="0.35">
      <c r="A8681" s="12"/>
    </row>
    <row r="8682" spans="1:1" x14ac:dyDescent="0.35">
      <c r="A8682" s="12"/>
    </row>
    <row r="8683" spans="1:1" x14ac:dyDescent="0.35">
      <c r="A8683" s="12"/>
    </row>
    <row r="8684" spans="1:1" x14ac:dyDescent="0.35">
      <c r="A8684" s="12"/>
    </row>
    <row r="8685" spans="1:1" x14ac:dyDescent="0.35">
      <c r="A8685" s="12"/>
    </row>
    <row r="8686" spans="1:1" x14ac:dyDescent="0.35">
      <c r="A8686" s="12"/>
    </row>
    <row r="8687" spans="1:1" x14ac:dyDescent="0.35">
      <c r="A8687" s="12"/>
    </row>
    <row r="8688" spans="1:1" x14ac:dyDescent="0.35">
      <c r="A8688" s="12"/>
    </row>
    <row r="8689" spans="1:1" x14ac:dyDescent="0.35">
      <c r="A8689" s="12"/>
    </row>
    <row r="8690" spans="1:1" x14ac:dyDescent="0.35">
      <c r="A8690" s="12"/>
    </row>
    <row r="8691" spans="1:1" x14ac:dyDescent="0.35">
      <c r="A8691" s="12"/>
    </row>
    <row r="8692" spans="1:1" x14ac:dyDescent="0.35">
      <c r="A8692" s="12"/>
    </row>
    <row r="8693" spans="1:1" x14ac:dyDescent="0.35">
      <c r="A8693" s="12"/>
    </row>
    <row r="8694" spans="1:1" x14ac:dyDescent="0.35">
      <c r="A8694" s="12"/>
    </row>
    <row r="8695" spans="1:1" x14ac:dyDescent="0.35">
      <c r="A8695" s="12"/>
    </row>
    <row r="8696" spans="1:1" x14ac:dyDescent="0.35">
      <c r="A8696" s="12"/>
    </row>
    <row r="8697" spans="1:1" x14ac:dyDescent="0.35">
      <c r="A8697" s="12"/>
    </row>
    <row r="8698" spans="1:1" x14ac:dyDescent="0.35">
      <c r="A8698" s="12"/>
    </row>
    <row r="8699" spans="1:1" x14ac:dyDescent="0.35">
      <c r="A8699" s="12"/>
    </row>
    <row r="8700" spans="1:1" x14ac:dyDescent="0.35">
      <c r="A8700" s="12"/>
    </row>
    <row r="8701" spans="1:1" x14ac:dyDescent="0.35">
      <c r="A8701" s="12"/>
    </row>
    <row r="8702" spans="1:1" x14ac:dyDescent="0.35">
      <c r="A8702" s="12"/>
    </row>
    <row r="8703" spans="1:1" x14ac:dyDescent="0.35">
      <c r="A8703" s="12"/>
    </row>
    <row r="8704" spans="1:1" x14ac:dyDescent="0.35">
      <c r="A8704" s="12"/>
    </row>
    <row r="8705" spans="1:1" x14ac:dyDescent="0.35">
      <c r="A8705" s="12"/>
    </row>
    <row r="8706" spans="1:1" x14ac:dyDescent="0.35">
      <c r="A8706" s="12"/>
    </row>
    <row r="8707" spans="1:1" x14ac:dyDescent="0.35">
      <c r="A8707" s="12"/>
    </row>
    <row r="8708" spans="1:1" x14ac:dyDescent="0.35">
      <c r="A8708" s="12"/>
    </row>
    <row r="8709" spans="1:1" x14ac:dyDescent="0.35">
      <c r="A8709" s="12"/>
    </row>
    <row r="8710" spans="1:1" x14ac:dyDescent="0.35">
      <c r="A8710" s="12"/>
    </row>
    <row r="8711" spans="1:1" x14ac:dyDescent="0.35">
      <c r="A8711" s="12"/>
    </row>
    <row r="8712" spans="1:1" x14ac:dyDescent="0.35">
      <c r="A8712" s="12"/>
    </row>
    <row r="8713" spans="1:1" x14ac:dyDescent="0.35">
      <c r="A8713" s="12"/>
    </row>
    <row r="8714" spans="1:1" x14ac:dyDescent="0.35">
      <c r="A8714" s="12"/>
    </row>
    <row r="8715" spans="1:1" x14ac:dyDescent="0.35">
      <c r="A8715" s="12"/>
    </row>
    <row r="8716" spans="1:1" x14ac:dyDescent="0.35">
      <c r="A8716" s="12"/>
    </row>
    <row r="8717" spans="1:1" x14ac:dyDescent="0.35">
      <c r="A8717" s="12"/>
    </row>
    <row r="8718" spans="1:1" x14ac:dyDescent="0.35">
      <c r="A8718" s="12"/>
    </row>
    <row r="8719" spans="1:1" x14ac:dyDescent="0.35">
      <c r="A8719" s="12"/>
    </row>
    <row r="8720" spans="1:1" x14ac:dyDescent="0.35">
      <c r="A8720" s="12"/>
    </row>
    <row r="8721" spans="1:1" x14ac:dyDescent="0.35">
      <c r="A8721" s="12"/>
    </row>
    <row r="8722" spans="1:1" x14ac:dyDescent="0.35">
      <c r="A8722" s="12"/>
    </row>
    <row r="8723" spans="1:1" x14ac:dyDescent="0.35">
      <c r="A8723" s="12"/>
    </row>
    <row r="8724" spans="1:1" x14ac:dyDescent="0.35">
      <c r="A8724" s="12"/>
    </row>
    <row r="8725" spans="1:1" x14ac:dyDescent="0.35">
      <c r="A8725" s="12"/>
    </row>
    <row r="8726" spans="1:1" x14ac:dyDescent="0.35">
      <c r="A8726" s="12"/>
    </row>
    <row r="8727" spans="1:1" x14ac:dyDescent="0.35">
      <c r="A8727" s="12"/>
    </row>
    <row r="8728" spans="1:1" x14ac:dyDescent="0.35">
      <c r="A8728" s="12"/>
    </row>
    <row r="8729" spans="1:1" x14ac:dyDescent="0.35">
      <c r="A8729" s="12"/>
    </row>
    <row r="8730" spans="1:1" x14ac:dyDescent="0.35">
      <c r="A8730" s="12"/>
    </row>
    <row r="8731" spans="1:1" x14ac:dyDescent="0.35">
      <c r="A8731" s="12"/>
    </row>
    <row r="8732" spans="1:1" x14ac:dyDescent="0.35">
      <c r="A8732" s="12"/>
    </row>
    <row r="8733" spans="1:1" x14ac:dyDescent="0.35">
      <c r="A8733" s="12"/>
    </row>
    <row r="8734" spans="1:1" x14ac:dyDescent="0.35">
      <c r="A8734" s="12"/>
    </row>
    <row r="8735" spans="1:1" x14ac:dyDescent="0.35">
      <c r="A8735" s="12"/>
    </row>
    <row r="8736" spans="1:1" x14ac:dyDescent="0.35">
      <c r="A8736" s="12"/>
    </row>
    <row r="8737" spans="1:1" x14ac:dyDescent="0.35">
      <c r="A8737" s="12"/>
    </row>
    <row r="8738" spans="1:1" x14ac:dyDescent="0.35">
      <c r="A8738" s="12"/>
    </row>
    <row r="8739" spans="1:1" x14ac:dyDescent="0.35">
      <c r="A8739" s="12"/>
    </row>
    <row r="8740" spans="1:1" x14ac:dyDescent="0.35">
      <c r="A8740" s="12"/>
    </row>
    <row r="8741" spans="1:1" x14ac:dyDescent="0.35">
      <c r="A8741" s="12"/>
    </row>
    <row r="8742" spans="1:1" x14ac:dyDescent="0.35">
      <c r="A8742" s="12"/>
    </row>
    <row r="8743" spans="1:1" x14ac:dyDescent="0.35">
      <c r="A8743" s="12"/>
    </row>
    <row r="8744" spans="1:1" x14ac:dyDescent="0.35">
      <c r="A8744" s="12"/>
    </row>
    <row r="8745" spans="1:1" x14ac:dyDescent="0.35">
      <c r="A8745" s="12"/>
    </row>
    <row r="8746" spans="1:1" x14ac:dyDescent="0.35">
      <c r="A8746" s="12"/>
    </row>
    <row r="8747" spans="1:1" x14ac:dyDescent="0.35">
      <c r="A8747" s="12"/>
    </row>
    <row r="8748" spans="1:1" x14ac:dyDescent="0.35">
      <c r="A8748" s="12"/>
    </row>
    <row r="8749" spans="1:1" x14ac:dyDescent="0.35">
      <c r="A8749" s="12"/>
    </row>
    <row r="8750" spans="1:1" x14ac:dyDescent="0.35">
      <c r="A8750" s="12"/>
    </row>
    <row r="8751" spans="1:1" x14ac:dyDescent="0.35">
      <c r="A8751" s="12"/>
    </row>
    <row r="8752" spans="1:1" x14ac:dyDescent="0.35">
      <c r="A8752" s="12"/>
    </row>
    <row r="8753" spans="1:1" x14ac:dyDescent="0.35">
      <c r="A8753" s="12"/>
    </row>
    <row r="8754" spans="1:1" x14ac:dyDescent="0.35">
      <c r="A8754" s="12"/>
    </row>
    <row r="8755" spans="1:1" x14ac:dyDescent="0.35">
      <c r="A8755" s="12"/>
    </row>
    <row r="8756" spans="1:1" x14ac:dyDescent="0.35">
      <c r="A8756" s="12"/>
    </row>
    <row r="8757" spans="1:1" x14ac:dyDescent="0.35">
      <c r="A8757" s="12"/>
    </row>
    <row r="8758" spans="1:1" x14ac:dyDescent="0.35">
      <c r="A8758" s="12"/>
    </row>
    <row r="8759" spans="1:1" x14ac:dyDescent="0.35">
      <c r="A8759" s="12"/>
    </row>
    <row r="8760" spans="1:1" x14ac:dyDescent="0.35">
      <c r="A8760" s="12"/>
    </row>
    <row r="8761" spans="1:1" x14ac:dyDescent="0.35">
      <c r="A8761" s="12"/>
    </row>
    <row r="8762" spans="1:1" x14ac:dyDescent="0.35">
      <c r="A8762" s="12"/>
    </row>
    <row r="8763" spans="1:1" x14ac:dyDescent="0.35">
      <c r="A8763" s="12"/>
    </row>
    <row r="8764" spans="1:1" x14ac:dyDescent="0.35">
      <c r="A8764" s="12"/>
    </row>
    <row r="8765" spans="1:1" x14ac:dyDescent="0.35">
      <c r="A8765" s="12"/>
    </row>
    <row r="8766" spans="1:1" x14ac:dyDescent="0.35">
      <c r="A8766" s="12"/>
    </row>
    <row r="8767" spans="1:1" x14ac:dyDescent="0.35">
      <c r="A8767" s="12"/>
    </row>
    <row r="8768" spans="1:1" x14ac:dyDescent="0.35">
      <c r="A8768" s="12"/>
    </row>
    <row r="8769" spans="1:1" x14ac:dyDescent="0.35">
      <c r="A8769" s="12"/>
    </row>
    <row r="8770" spans="1:1" x14ac:dyDescent="0.35">
      <c r="A8770" s="12"/>
    </row>
    <row r="8771" spans="1:1" x14ac:dyDescent="0.35">
      <c r="A8771" s="12"/>
    </row>
    <row r="8772" spans="1:1" x14ac:dyDescent="0.35">
      <c r="A8772" s="12"/>
    </row>
    <row r="8773" spans="1:1" x14ac:dyDescent="0.35">
      <c r="A8773" s="12"/>
    </row>
    <row r="8774" spans="1:1" x14ac:dyDescent="0.35">
      <c r="A8774" s="12"/>
    </row>
    <row r="8775" spans="1:1" x14ac:dyDescent="0.35">
      <c r="A8775" s="12"/>
    </row>
    <row r="8776" spans="1:1" x14ac:dyDescent="0.35">
      <c r="A8776" s="12"/>
    </row>
    <row r="8777" spans="1:1" x14ac:dyDescent="0.35">
      <c r="A8777" s="12"/>
    </row>
    <row r="8778" spans="1:1" x14ac:dyDescent="0.35">
      <c r="A8778" s="12"/>
    </row>
    <row r="8779" spans="1:1" x14ac:dyDescent="0.35">
      <c r="A8779" s="12"/>
    </row>
    <row r="8780" spans="1:1" x14ac:dyDescent="0.35">
      <c r="A8780" s="12"/>
    </row>
    <row r="8781" spans="1:1" x14ac:dyDescent="0.35">
      <c r="A8781" s="12"/>
    </row>
    <row r="8782" spans="1:1" x14ac:dyDescent="0.35">
      <c r="A8782" s="12"/>
    </row>
    <row r="8783" spans="1:1" x14ac:dyDescent="0.35">
      <c r="A8783" s="12"/>
    </row>
    <row r="8784" spans="1:1" x14ac:dyDescent="0.35">
      <c r="A8784" s="12"/>
    </row>
    <row r="8785" spans="1:1" x14ac:dyDescent="0.35">
      <c r="A8785" s="12"/>
    </row>
    <row r="8786" spans="1:1" x14ac:dyDescent="0.35">
      <c r="A8786" s="12"/>
    </row>
    <row r="8787" spans="1:1" x14ac:dyDescent="0.35">
      <c r="A8787" s="12"/>
    </row>
    <row r="8788" spans="1:1" x14ac:dyDescent="0.35">
      <c r="A8788" s="12"/>
    </row>
    <row r="8789" spans="1:1" x14ac:dyDescent="0.35">
      <c r="A8789" s="12"/>
    </row>
    <row r="8790" spans="1:1" x14ac:dyDescent="0.35">
      <c r="A8790" s="12"/>
    </row>
    <row r="8791" spans="1:1" x14ac:dyDescent="0.35">
      <c r="A8791" s="12"/>
    </row>
    <row r="8792" spans="1:1" x14ac:dyDescent="0.35">
      <c r="A8792" s="12"/>
    </row>
    <row r="8793" spans="1:1" x14ac:dyDescent="0.35">
      <c r="A8793" s="12"/>
    </row>
    <row r="8794" spans="1:1" x14ac:dyDescent="0.35">
      <c r="A8794" s="12"/>
    </row>
    <row r="8795" spans="1:1" x14ac:dyDescent="0.35">
      <c r="A8795" s="12"/>
    </row>
    <row r="8796" spans="1:1" x14ac:dyDescent="0.35">
      <c r="A8796" s="12"/>
    </row>
    <row r="8797" spans="1:1" x14ac:dyDescent="0.35">
      <c r="A8797" s="12"/>
    </row>
    <row r="8798" spans="1:1" x14ac:dyDescent="0.35">
      <c r="A8798" s="12"/>
    </row>
    <row r="8799" spans="1:1" x14ac:dyDescent="0.35">
      <c r="A8799" s="12"/>
    </row>
    <row r="8800" spans="1:1" x14ac:dyDescent="0.35">
      <c r="A8800" s="12"/>
    </row>
    <row r="8801" spans="1:1" x14ac:dyDescent="0.35">
      <c r="A8801" s="12"/>
    </row>
    <row r="8802" spans="1:1" x14ac:dyDescent="0.35">
      <c r="A8802" s="12"/>
    </row>
    <row r="8803" spans="1:1" x14ac:dyDescent="0.35">
      <c r="A8803" s="12"/>
    </row>
    <row r="8804" spans="1:1" x14ac:dyDescent="0.35">
      <c r="A8804" s="12"/>
    </row>
    <row r="8805" spans="1:1" x14ac:dyDescent="0.35">
      <c r="A8805" s="12"/>
    </row>
    <row r="8806" spans="1:1" x14ac:dyDescent="0.35">
      <c r="A8806" s="12"/>
    </row>
    <row r="8807" spans="1:1" x14ac:dyDescent="0.35">
      <c r="A8807" s="12"/>
    </row>
    <row r="8808" spans="1:1" x14ac:dyDescent="0.35">
      <c r="A8808" s="12"/>
    </row>
    <row r="8809" spans="1:1" x14ac:dyDescent="0.35">
      <c r="A8809" s="12"/>
    </row>
    <row r="8810" spans="1:1" x14ac:dyDescent="0.35">
      <c r="A8810" s="12"/>
    </row>
    <row r="8811" spans="1:1" x14ac:dyDescent="0.35">
      <c r="A8811" s="12"/>
    </row>
    <row r="8812" spans="1:1" x14ac:dyDescent="0.35">
      <c r="A8812" s="12"/>
    </row>
    <row r="8813" spans="1:1" x14ac:dyDescent="0.35">
      <c r="A8813" s="12"/>
    </row>
    <row r="8814" spans="1:1" x14ac:dyDescent="0.35">
      <c r="A8814" s="12"/>
    </row>
    <row r="8815" spans="1:1" x14ac:dyDescent="0.35">
      <c r="A8815" s="12"/>
    </row>
    <row r="8816" spans="1:1" x14ac:dyDescent="0.35">
      <c r="A8816" s="12"/>
    </row>
    <row r="8817" spans="1:1" x14ac:dyDescent="0.35">
      <c r="A8817" s="12"/>
    </row>
    <row r="8818" spans="1:1" x14ac:dyDescent="0.35">
      <c r="A8818" s="12"/>
    </row>
    <row r="8819" spans="1:1" x14ac:dyDescent="0.35">
      <c r="A8819" s="12"/>
    </row>
    <row r="8820" spans="1:1" x14ac:dyDescent="0.35">
      <c r="A8820" s="12"/>
    </row>
    <row r="8821" spans="1:1" x14ac:dyDescent="0.35">
      <c r="A8821" s="12"/>
    </row>
    <row r="8822" spans="1:1" x14ac:dyDescent="0.35">
      <c r="A8822" s="12"/>
    </row>
    <row r="8823" spans="1:1" x14ac:dyDescent="0.35">
      <c r="A8823" s="12"/>
    </row>
    <row r="8824" spans="1:1" x14ac:dyDescent="0.35">
      <c r="A8824" s="12"/>
    </row>
    <row r="8825" spans="1:1" x14ac:dyDescent="0.35">
      <c r="A8825" s="12"/>
    </row>
    <row r="8826" spans="1:1" x14ac:dyDescent="0.35">
      <c r="A8826" s="12"/>
    </row>
    <row r="8827" spans="1:1" x14ac:dyDescent="0.35">
      <c r="A8827" s="12"/>
    </row>
    <row r="8828" spans="1:1" x14ac:dyDescent="0.35">
      <c r="A8828" s="12"/>
    </row>
    <row r="8829" spans="1:1" x14ac:dyDescent="0.35">
      <c r="A8829" s="12"/>
    </row>
    <row r="8830" spans="1:1" x14ac:dyDescent="0.35">
      <c r="A8830" s="12"/>
    </row>
    <row r="8831" spans="1:1" x14ac:dyDescent="0.35">
      <c r="A8831" s="12"/>
    </row>
    <row r="8832" spans="1:1" x14ac:dyDescent="0.35">
      <c r="A8832" s="12"/>
    </row>
    <row r="8833" spans="1:1" x14ac:dyDescent="0.35">
      <c r="A8833" s="12"/>
    </row>
    <row r="8834" spans="1:1" x14ac:dyDescent="0.35">
      <c r="A8834" s="12"/>
    </row>
    <row r="8835" spans="1:1" x14ac:dyDescent="0.35">
      <c r="A8835" s="12"/>
    </row>
    <row r="8836" spans="1:1" x14ac:dyDescent="0.35">
      <c r="A8836" s="12"/>
    </row>
    <row r="8837" spans="1:1" x14ac:dyDescent="0.35">
      <c r="A8837" s="12"/>
    </row>
    <row r="8838" spans="1:1" x14ac:dyDescent="0.35">
      <c r="A8838" s="12"/>
    </row>
    <row r="8839" spans="1:1" x14ac:dyDescent="0.35">
      <c r="A8839" s="12"/>
    </row>
    <row r="8840" spans="1:1" x14ac:dyDescent="0.35">
      <c r="A8840" s="12"/>
    </row>
    <row r="8841" spans="1:1" x14ac:dyDescent="0.35">
      <c r="A8841" s="12"/>
    </row>
    <row r="8842" spans="1:1" x14ac:dyDescent="0.35">
      <c r="A8842" s="12"/>
    </row>
    <row r="8843" spans="1:1" x14ac:dyDescent="0.35">
      <c r="A8843" s="12"/>
    </row>
    <row r="8844" spans="1:1" x14ac:dyDescent="0.35">
      <c r="A8844" s="12"/>
    </row>
    <row r="8845" spans="1:1" x14ac:dyDescent="0.35">
      <c r="A8845" s="12"/>
    </row>
    <row r="8846" spans="1:1" x14ac:dyDescent="0.35">
      <c r="A8846" s="12"/>
    </row>
    <row r="8847" spans="1:1" x14ac:dyDescent="0.35">
      <c r="A8847" s="12"/>
    </row>
    <row r="8848" spans="1:1" x14ac:dyDescent="0.35">
      <c r="A8848" s="12"/>
    </row>
    <row r="8849" spans="1:1" x14ac:dyDescent="0.35">
      <c r="A8849" s="12"/>
    </row>
    <row r="8850" spans="1:1" x14ac:dyDescent="0.35">
      <c r="A8850" s="12"/>
    </row>
    <row r="8851" spans="1:1" x14ac:dyDescent="0.35">
      <c r="A8851" s="12"/>
    </row>
    <row r="8852" spans="1:1" x14ac:dyDescent="0.35">
      <c r="A8852" s="12"/>
    </row>
    <row r="8853" spans="1:1" x14ac:dyDescent="0.35">
      <c r="A8853" s="12"/>
    </row>
    <row r="8854" spans="1:1" x14ac:dyDescent="0.35">
      <c r="A8854" s="12"/>
    </row>
    <row r="8855" spans="1:1" x14ac:dyDescent="0.35">
      <c r="A8855" s="12"/>
    </row>
    <row r="8856" spans="1:1" x14ac:dyDescent="0.35">
      <c r="A8856" s="12"/>
    </row>
    <row r="8857" spans="1:1" x14ac:dyDescent="0.35">
      <c r="A8857" s="12"/>
    </row>
    <row r="8858" spans="1:1" x14ac:dyDescent="0.35">
      <c r="A8858" s="12"/>
    </row>
    <row r="8859" spans="1:1" x14ac:dyDescent="0.35">
      <c r="A8859" s="12"/>
    </row>
    <row r="8860" spans="1:1" x14ac:dyDescent="0.35">
      <c r="A8860" s="12"/>
    </row>
    <row r="8861" spans="1:1" x14ac:dyDescent="0.35">
      <c r="A8861" s="12"/>
    </row>
    <row r="8862" spans="1:1" x14ac:dyDescent="0.35">
      <c r="A8862" s="12"/>
    </row>
    <row r="8863" spans="1:1" x14ac:dyDescent="0.35">
      <c r="A8863" s="12"/>
    </row>
    <row r="8864" spans="1:1" x14ac:dyDescent="0.35">
      <c r="A8864" s="12"/>
    </row>
    <row r="8865" spans="1:1" x14ac:dyDescent="0.35">
      <c r="A8865" s="12"/>
    </row>
    <row r="8866" spans="1:1" x14ac:dyDescent="0.35">
      <c r="A8866" s="12"/>
    </row>
    <row r="8867" spans="1:1" x14ac:dyDescent="0.35">
      <c r="A8867" s="12"/>
    </row>
    <row r="8868" spans="1:1" x14ac:dyDescent="0.35">
      <c r="A8868" s="12"/>
    </row>
    <row r="8869" spans="1:1" x14ac:dyDescent="0.35">
      <c r="A8869" s="12"/>
    </row>
    <row r="8870" spans="1:1" x14ac:dyDescent="0.35">
      <c r="A8870" s="12"/>
    </row>
    <row r="8871" spans="1:1" x14ac:dyDescent="0.35">
      <c r="A8871" s="12"/>
    </row>
    <row r="8872" spans="1:1" x14ac:dyDescent="0.35">
      <c r="A8872" s="12"/>
    </row>
    <row r="8873" spans="1:1" x14ac:dyDescent="0.35">
      <c r="A8873" s="12"/>
    </row>
    <row r="8874" spans="1:1" x14ac:dyDescent="0.35">
      <c r="A8874" s="12"/>
    </row>
    <row r="8875" spans="1:1" x14ac:dyDescent="0.35">
      <c r="A8875" s="12"/>
    </row>
    <row r="8876" spans="1:1" x14ac:dyDescent="0.35">
      <c r="A8876" s="12"/>
    </row>
    <row r="8877" spans="1:1" x14ac:dyDescent="0.35">
      <c r="A8877" s="12"/>
    </row>
    <row r="8878" spans="1:1" x14ac:dyDescent="0.35">
      <c r="A8878" s="12"/>
    </row>
    <row r="8879" spans="1:1" x14ac:dyDescent="0.35">
      <c r="A8879" s="12"/>
    </row>
    <row r="8880" spans="1:1" x14ac:dyDescent="0.35">
      <c r="A8880" s="12"/>
    </row>
    <row r="8881" spans="1:1" x14ac:dyDescent="0.35">
      <c r="A8881" s="12"/>
    </row>
    <row r="8882" spans="1:1" x14ac:dyDescent="0.35">
      <c r="A8882" s="12"/>
    </row>
    <row r="8883" spans="1:1" x14ac:dyDescent="0.35">
      <c r="A8883" s="12"/>
    </row>
    <row r="8884" spans="1:1" x14ac:dyDescent="0.35">
      <c r="A8884" s="12"/>
    </row>
    <row r="8885" spans="1:1" x14ac:dyDescent="0.35">
      <c r="A8885" s="12"/>
    </row>
    <row r="8886" spans="1:1" x14ac:dyDescent="0.35">
      <c r="A8886" s="12"/>
    </row>
    <row r="8887" spans="1:1" x14ac:dyDescent="0.35">
      <c r="A8887" s="12"/>
    </row>
    <row r="8888" spans="1:1" x14ac:dyDescent="0.35">
      <c r="A8888" s="12"/>
    </row>
    <row r="8889" spans="1:1" x14ac:dyDescent="0.35">
      <c r="A8889" s="12"/>
    </row>
    <row r="8890" spans="1:1" x14ac:dyDescent="0.35">
      <c r="A8890" s="12"/>
    </row>
    <row r="8891" spans="1:1" x14ac:dyDescent="0.35">
      <c r="A8891" s="12"/>
    </row>
    <row r="8892" spans="1:1" x14ac:dyDescent="0.35">
      <c r="A8892" s="12"/>
    </row>
    <row r="8893" spans="1:1" x14ac:dyDescent="0.35">
      <c r="A8893" s="12"/>
    </row>
    <row r="8894" spans="1:1" x14ac:dyDescent="0.35">
      <c r="A8894" s="12"/>
    </row>
    <row r="8895" spans="1:1" x14ac:dyDescent="0.35">
      <c r="A8895" s="12"/>
    </row>
    <row r="8896" spans="1:1" x14ac:dyDescent="0.35">
      <c r="A8896" s="12"/>
    </row>
    <row r="8897" spans="1:1" x14ac:dyDescent="0.35">
      <c r="A8897" s="12"/>
    </row>
    <row r="8898" spans="1:1" x14ac:dyDescent="0.35">
      <c r="A8898" s="12"/>
    </row>
    <row r="8899" spans="1:1" x14ac:dyDescent="0.35">
      <c r="A8899" s="12"/>
    </row>
    <row r="8900" spans="1:1" x14ac:dyDescent="0.35">
      <c r="A8900" s="12"/>
    </row>
    <row r="8901" spans="1:1" x14ac:dyDescent="0.35">
      <c r="A8901" s="12"/>
    </row>
    <row r="8902" spans="1:1" x14ac:dyDescent="0.35">
      <c r="A8902" s="12"/>
    </row>
    <row r="8903" spans="1:1" x14ac:dyDescent="0.35">
      <c r="A8903" s="12"/>
    </row>
    <row r="8904" spans="1:1" x14ac:dyDescent="0.35">
      <c r="A8904" s="12"/>
    </row>
    <row r="8905" spans="1:1" x14ac:dyDescent="0.35">
      <c r="A8905" s="12"/>
    </row>
    <row r="8906" spans="1:1" x14ac:dyDescent="0.35">
      <c r="A8906" s="12"/>
    </row>
    <row r="8907" spans="1:1" x14ac:dyDescent="0.35">
      <c r="A8907" s="12"/>
    </row>
    <row r="8908" spans="1:1" x14ac:dyDescent="0.35">
      <c r="A8908" s="12"/>
    </row>
    <row r="8909" spans="1:1" x14ac:dyDescent="0.35">
      <c r="A8909" s="12"/>
    </row>
    <row r="8910" spans="1:1" x14ac:dyDescent="0.35">
      <c r="A8910" s="12"/>
    </row>
    <row r="8911" spans="1:1" x14ac:dyDescent="0.35">
      <c r="A8911" s="12"/>
    </row>
    <row r="8912" spans="1:1" x14ac:dyDescent="0.35">
      <c r="A8912" s="12"/>
    </row>
    <row r="8913" spans="1:1" x14ac:dyDescent="0.35">
      <c r="A8913" s="12"/>
    </row>
    <row r="8914" spans="1:1" x14ac:dyDescent="0.35">
      <c r="A8914" s="12"/>
    </row>
    <row r="8915" spans="1:1" x14ac:dyDescent="0.35">
      <c r="A8915" s="12"/>
    </row>
    <row r="8916" spans="1:1" x14ac:dyDescent="0.35">
      <c r="A8916" s="12"/>
    </row>
    <row r="8917" spans="1:1" x14ac:dyDescent="0.35">
      <c r="A8917" s="12"/>
    </row>
    <row r="8918" spans="1:1" x14ac:dyDescent="0.35">
      <c r="A8918" s="12"/>
    </row>
    <row r="8919" spans="1:1" x14ac:dyDescent="0.35">
      <c r="A8919" s="12"/>
    </row>
    <row r="8920" spans="1:1" x14ac:dyDescent="0.35">
      <c r="A8920" s="12"/>
    </row>
    <row r="8921" spans="1:1" x14ac:dyDescent="0.35">
      <c r="A8921" s="12"/>
    </row>
    <row r="8922" spans="1:1" x14ac:dyDescent="0.35">
      <c r="A8922" s="12"/>
    </row>
    <row r="8923" spans="1:1" x14ac:dyDescent="0.35">
      <c r="A8923" s="12"/>
    </row>
    <row r="8924" spans="1:1" x14ac:dyDescent="0.35">
      <c r="A8924" s="12"/>
    </row>
    <row r="8925" spans="1:1" x14ac:dyDescent="0.35">
      <c r="A8925" s="12"/>
    </row>
    <row r="8926" spans="1:1" x14ac:dyDescent="0.35">
      <c r="A8926" s="12"/>
    </row>
    <row r="8927" spans="1:1" x14ac:dyDescent="0.35">
      <c r="A8927" s="12"/>
    </row>
    <row r="8928" spans="1:1" x14ac:dyDescent="0.35">
      <c r="A8928" s="12"/>
    </row>
    <row r="8929" spans="1:1" x14ac:dyDescent="0.35">
      <c r="A8929" s="12"/>
    </row>
    <row r="8930" spans="1:1" x14ac:dyDescent="0.35">
      <c r="A8930" s="12"/>
    </row>
    <row r="8931" spans="1:1" x14ac:dyDescent="0.35">
      <c r="A8931" s="12"/>
    </row>
    <row r="8932" spans="1:1" x14ac:dyDescent="0.35">
      <c r="A8932" s="12"/>
    </row>
    <row r="8933" spans="1:1" x14ac:dyDescent="0.35">
      <c r="A8933" s="12"/>
    </row>
    <row r="8934" spans="1:1" x14ac:dyDescent="0.35">
      <c r="A8934" s="12"/>
    </row>
    <row r="8935" spans="1:1" x14ac:dyDescent="0.35">
      <c r="A8935" s="12"/>
    </row>
    <row r="8936" spans="1:1" x14ac:dyDescent="0.35">
      <c r="A8936" s="12"/>
    </row>
    <row r="8937" spans="1:1" x14ac:dyDescent="0.35">
      <c r="A8937" s="12"/>
    </row>
    <row r="8938" spans="1:1" x14ac:dyDescent="0.35">
      <c r="A8938" s="12"/>
    </row>
    <row r="8939" spans="1:1" x14ac:dyDescent="0.35">
      <c r="A8939" s="12"/>
    </row>
    <row r="8940" spans="1:1" x14ac:dyDescent="0.35">
      <c r="A8940" s="12"/>
    </row>
    <row r="8941" spans="1:1" x14ac:dyDescent="0.35">
      <c r="A8941" s="12"/>
    </row>
    <row r="8942" spans="1:1" x14ac:dyDescent="0.35">
      <c r="A8942" s="12"/>
    </row>
    <row r="8943" spans="1:1" x14ac:dyDescent="0.35">
      <c r="A8943" s="12"/>
    </row>
    <row r="8944" spans="1:1" x14ac:dyDescent="0.35">
      <c r="A8944" s="12"/>
    </row>
    <row r="8945" spans="1:1" x14ac:dyDescent="0.35">
      <c r="A8945" s="12"/>
    </row>
    <row r="8946" spans="1:1" x14ac:dyDescent="0.35">
      <c r="A8946" s="12"/>
    </row>
    <row r="8947" spans="1:1" x14ac:dyDescent="0.35">
      <c r="A8947" s="12"/>
    </row>
    <row r="8948" spans="1:1" x14ac:dyDescent="0.35">
      <c r="A8948" s="12"/>
    </row>
    <row r="8949" spans="1:1" x14ac:dyDescent="0.35">
      <c r="A8949" s="12"/>
    </row>
    <row r="8950" spans="1:1" x14ac:dyDescent="0.35">
      <c r="A8950" s="12"/>
    </row>
    <row r="8951" spans="1:1" x14ac:dyDescent="0.35">
      <c r="A8951" s="12"/>
    </row>
    <row r="8952" spans="1:1" x14ac:dyDescent="0.35">
      <c r="A8952" s="12"/>
    </row>
    <row r="8953" spans="1:1" x14ac:dyDescent="0.35">
      <c r="A8953" s="12"/>
    </row>
    <row r="8954" spans="1:1" x14ac:dyDescent="0.35">
      <c r="A8954" s="12"/>
    </row>
    <row r="8955" spans="1:1" x14ac:dyDescent="0.35">
      <c r="A8955" s="12"/>
    </row>
    <row r="8956" spans="1:1" x14ac:dyDescent="0.35">
      <c r="A8956" s="12"/>
    </row>
    <row r="8957" spans="1:1" x14ac:dyDescent="0.35">
      <c r="A8957" s="12"/>
    </row>
    <row r="8958" spans="1:1" x14ac:dyDescent="0.35">
      <c r="A8958" s="12"/>
    </row>
    <row r="8959" spans="1:1" x14ac:dyDescent="0.35">
      <c r="A8959" s="12"/>
    </row>
    <row r="8960" spans="1:1" x14ac:dyDescent="0.35">
      <c r="A8960" s="12"/>
    </row>
    <row r="8961" spans="1:1" x14ac:dyDescent="0.35">
      <c r="A8961" s="12"/>
    </row>
    <row r="8962" spans="1:1" x14ac:dyDescent="0.35">
      <c r="A8962" s="12"/>
    </row>
    <row r="8963" spans="1:1" x14ac:dyDescent="0.35">
      <c r="A8963" s="12"/>
    </row>
    <row r="8964" spans="1:1" x14ac:dyDescent="0.35">
      <c r="A8964" s="12"/>
    </row>
    <row r="8965" spans="1:1" x14ac:dyDescent="0.35">
      <c r="A8965" s="12"/>
    </row>
    <row r="8966" spans="1:1" x14ac:dyDescent="0.35">
      <c r="A8966" s="12"/>
    </row>
    <row r="8967" spans="1:1" x14ac:dyDescent="0.35">
      <c r="A8967" s="12"/>
    </row>
    <row r="8968" spans="1:1" x14ac:dyDescent="0.35">
      <c r="A8968" s="12"/>
    </row>
    <row r="8969" spans="1:1" x14ac:dyDescent="0.35">
      <c r="A8969" s="12"/>
    </row>
    <row r="8970" spans="1:1" x14ac:dyDescent="0.35">
      <c r="A8970" s="12"/>
    </row>
    <row r="8971" spans="1:1" x14ac:dyDescent="0.35">
      <c r="A8971" s="12"/>
    </row>
    <row r="8972" spans="1:1" x14ac:dyDescent="0.35">
      <c r="A8972" s="12"/>
    </row>
    <row r="8973" spans="1:1" x14ac:dyDescent="0.35">
      <c r="A8973" s="12"/>
    </row>
    <row r="8974" spans="1:1" x14ac:dyDescent="0.35">
      <c r="A8974" s="12"/>
    </row>
    <row r="8975" spans="1:1" x14ac:dyDescent="0.35">
      <c r="A8975" s="12"/>
    </row>
    <row r="8976" spans="1:1" x14ac:dyDescent="0.35">
      <c r="A8976" s="12"/>
    </row>
    <row r="8977" spans="1:1" x14ac:dyDescent="0.35">
      <c r="A8977" s="12"/>
    </row>
    <row r="8978" spans="1:1" x14ac:dyDescent="0.35">
      <c r="A8978" s="12"/>
    </row>
    <row r="8979" spans="1:1" x14ac:dyDescent="0.35">
      <c r="A8979" s="12"/>
    </row>
    <row r="8980" spans="1:1" x14ac:dyDescent="0.35">
      <c r="A8980" s="12"/>
    </row>
    <row r="8981" spans="1:1" x14ac:dyDescent="0.35">
      <c r="A8981" s="12"/>
    </row>
    <row r="8982" spans="1:1" x14ac:dyDescent="0.35">
      <c r="A8982" s="12"/>
    </row>
    <row r="8983" spans="1:1" x14ac:dyDescent="0.35">
      <c r="A8983" s="12"/>
    </row>
    <row r="8984" spans="1:1" x14ac:dyDescent="0.35">
      <c r="A8984" s="12"/>
    </row>
    <row r="8985" spans="1:1" x14ac:dyDescent="0.35">
      <c r="A8985" s="12"/>
    </row>
    <row r="8986" spans="1:1" x14ac:dyDescent="0.35">
      <c r="A8986" s="12"/>
    </row>
    <row r="8987" spans="1:1" x14ac:dyDescent="0.35">
      <c r="A8987" s="12"/>
    </row>
    <row r="8988" spans="1:1" x14ac:dyDescent="0.35">
      <c r="A8988" s="12"/>
    </row>
    <row r="8989" spans="1:1" x14ac:dyDescent="0.35">
      <c r="A8989" s="12"/>
    </row>
    <row r="8990" spans="1:1" x14ac:dyDescent="0.35">
      <c r="A8990" s="12"/>
    </row>
    <row r="8991" spans="1:1" x14ac:dyDescent="0.35">
      <c r="A8991" s="12"/>
    </row>
    <row r="8992" spans="1:1" x14ac:dyDescent="0.35">
      <c r="A8992" s="12"/>
    </row>
    <row r="8993" spans="1:1" x14ac:dyDescent="0.35">
      <c r="A8993" s="12"/>
    </row>
    <row r="8994" spans="1:1" x14ac:dyDescent="0.35">
      <c r="A8994" s="12"/>
    </row>
    <row r="8995" spans="1:1" x14ac:dyDescent="0.35">
      <c r="A8995" s="12"/>
    </row>
    <row r="8996" spans="1:1" x14ac:dyDescent="0.35">
      <c r="A8996" s="12"/>
    </row>
    <row r="8997" spans="1:1" x14ac:dyDescent="0.35">
      <c r="A8997" s="12"/>
    </row>
    <row r="8998" spans="1:1" x14ac:dyDescent="0.35">
      <c r="A8998" s="12"/>
    </row>
    <row r="8999" spans="1:1" x14ac:dyDescent="0.35">
      <c r="A8999" s="12"/>
    </row>
    <row r="9000" spans="1:1" x14ac:dyDescent="0.35">
      <c r="A9000" s="12"/>
    </row>
    <row r="9001" spans="1:1" x14ac:dyDescent="0.35">
      <c r="A9001" s="12"/>
    </row>
    <row r="9002" spans="1:1" x14ac:dyDescent="0.35">
      <c r="A9002" s="12"/>
    </row>
    <row r="9003" spans="1:1" x14ac:dyDescent="0.35">
      <c r="A9003" s="12"/>
    </row>
    <row r="9004" spans="1:1" x14ac:dyDescent="0.35">
      <c r="A9004" s="12"/>
    </row>
    <row r="9005" spans="1:1" x14ac:dyDescent="0.35">
      <c r="A9005" s="12"/>
    </row>
    <row r="9006" spans="1:1" x14ac:dyDescent="0.35">
      <c r="A9006" s="12"/>
    </row>
    <row r="9007" spans="1:1" x14ac:dyDescent="0.35">
      <c r="A9007" s="12"/>
    </row>
    <row r="9008" spans="1:1" x14ac:dyDescent="0.35">
      <c r="A9008" s="12"/>
    </row>
    <row r="9009" spans="1:1" x14ac:dyDescent="0.35">
      <c r="A9009" s="12"/>
    </row>
    <row r="9010" spans="1:1" x14ac:dyDescent="0.35">
      <c r="A9010" s="12"/>
    </row>
    <row r="9011" spans="1:1" x14ac:dyDescent="0.35">
      <c r="A9011" s="12"/>
    </row>
    <row r="9012" spans="1:1" x14ac:dyDescent="0.35">
      <c r="A9012" s="12"/>
    </row>
    <row r="9013" spans="1:1" x14ac:dyDescent="0.35">
      <c r="A9013" s="12"/>
    </row>
    <row r="9014" spans="1:1" x14ac:dyDescent="0.35">
      <c r="A9014" s="12"/>
    </row>
    <row r="9015" spans="1:1" x14ac:dyDescent="0.35">
      <c r="A9015" s="12"/>
    </row>
    <row r="9016" spans="1:1" x14ac:dyDescent="0.35">
      <c r="A9016" s="12"/>
    </row>
    <row r="9017" spans="1:1" x14ac:dyDescent="0.35">
      <c r="A9017" s="12"/>
    </row>
    <row r="9018" spans="1:1" x14ac:dyDescent="0.35">
      <c r="A9018" s="12"/>
    </row>
    <row r="9019" spans="1:1" x14ac:dyDescent="0.35">
      <c r="A9019" s="12"/>
    </row>
    <row r="9020" spans="1:1" x14ac:dyDescent="0.35">
      <c r="A9020" s="12"/>
    </row>
    <row r="9021" spans="1:1" x14ac:dyDescent="0.35">
      <c r="A9021" s="12"/>
    </row>
    <row r="9022" spans="1:1" x14ac:dyDescent="0.35">
      <c r="A9022" s="12"/>
    </row>
    <row r="9023" spans="1:1" x14ac:dyDescent="0.35">
      <c r="A9023" s="12"/>
    </row>
    <row r="9024" spans="1:1" x14ac:dyDescent="0.35">
      <c r="A9024" s="12"/>
    </row>
    <row r="9025" spans="1:1" x14ac:dyDescent="0.35">
      <c r="A9025" s="12"/>
    </row>
    <row r="9026" spans="1:1" x14ac:dyDescent="0.35">
      <c r="A9026" s="12"/>
    </row>
    <row r="9027" spans="1:1" x14ac:dyDescent="0.35">
      <c r="A9027" s="12"/>
    </row>
    <row r="9028" spans="1:1" x14ac:dyDescent="0.35">
      <c r="A9028" s="12"/>
    </row>
    <row r="9029" spans="1:1" x14ac:dyDescent="0.35">
      <c r="A9029" s="12"/>
    </row>
    <row r="9030" spans="1:1" x14ac:dyDescent="0.35">
      <c r="A9030" s="12"/>
    </row>
    <row r="9031" spans="1:1" x14ac:dyDescent="0.35">
      <c r="A9031" s="12"/>
    </row>
    <row r="9032" spans="1:1" x14ac:dyDescent="0.35">
      <c r="A9032" s="12"/>
    </row>
    <row r="9033" spans="1:1" x14ac:dyDescent="0.35">
      <c r="A9033" s="12"/>
    </row>
    <row r="9034" spans="1:1" x14ac:dyDescent="0.35">
      <c r="A9034" s="12"/>
    </row>
    <row r="9035" spans="1:1" x14ac:dyDescent="0.35">
      <c r="A9035" s="12"/>
    </row>
    <row r="9036" spans="1:1" x14ac:dyDescent="0.35">
      <c r="A9036" s="12"/>
    </row>
    <row r="9037" spans="1:1" x14ac:dyDescent="0.35">
      <c r="A9037" s="12"/>
    </row>
    <row r="9038" spans="1:1" x14ac:dyDescent="0.35">
      <c r="A9038" s="12"/>
    </row>
    <row r="9039" spans="1:1" x14ac:dyDescent="0.35">
      <c r="A9039" s="12"/>
    </row>
    <row r="9040" spans="1:1" x14ac:dyDescent="0.35">
      <c r="A9040" s="12"/>
    </row>
    <row r="9041" spans="1:1" x14ac:dyDescent="0.35">
      <c r="A9041" s="12"/>
    </row>
    <row r="9042" spans="1:1" x14ac:dyDescent="0.35">
      <c r="A9042" s="12"/>
    </row>
    <row r="9043" spans="1:1" x14ac:dyDescent="0.35">
      <c r="A9043" s="12"/>
    </row>
    <row r="9044" spans="1:1" x14ac:dyDescent="0.35">
      <c r="A9044" s="12"/>
    </row>
    <row r="9045" spans="1:1" x14ac:dyDescent="0.35">
      <c r="A9045" s="12"/>
    </row>
    <row r="9046" spans="1:1" x14ac:dyDescent="0.35">
      <c r="A9046" s="12"/>
    </row>
    <row r="9047" spans="1:1" x14ac:dyDescent="0.35">
      <c r="A9047" s="12"/>
    </row>
    <row r="9048" spans="1:1" x14ac:dyDescent="0.35">
      <c r="A9048" s="12"/>
    </row>
    <row r="9049" spans="1:1" x14ac:dyDescent="0.35">
      <c r="A9049" s="12"/>
    </row>
    <row r="9050" spans="1:1" x14ac:dyDescent="0.35">
      <c r="A9050" s="12"/>
    </row>
    <row r="9051" spans="1:1" x14ac:dyDescent="0.35">
      <c r="A9051" s="12"/>
    </row>
    <row r="9052" spans="1:1" x14ac:dyDescent="0.35">
      <c r="A9052" s="12"/>
    </row>
    <row r="9053" spans="1:1" x14ac:dyDescent="0.35">
      <c r="A9053" s="12"/>
    </row>
    <row r="9054" spans="1:1" x14ac:dyDescent="0.35">
      <c r="A9054" s="12"/>
    </row>
    <row r="9055" spans="1:1" x14ac:dyDescent="0.35">
      <c r="A9055" s="12"/>
    </row>
    <row r="9056" spans="1:1" x14ac:dyDescent="0.35">
      <c r="A9056" s="12"/>
    </row>
    <row r="9057" spans="1:1" x14ac:dyDescent="0.35">
      <c r="A9057" s="12"/>
    </row>
    <row r="9058" spans="1:1" x14ac:dyDescent="0.35">
      <c r="A9058" s="12"/>
    </row>
    <row r="9059" spans="1:1" x14ac:dyDescent="0.35">
      <c r="A9059" s="12"/>
    </row>
    <row r="9060" spans="1:1" x14ac:dyDescent="0.35">
      <c r="A9060" s="12"/>
    </row>
    <row r="9061" spans="1:1" x14ac:dyDescent="0.35">
      <c r="A9061" s="12"/>
    </row>
    <row r="9062" spans="1:1" x14ac:dyDescent="0.35">
      <c r="A9062" s="12"/>
    </row>
    <row r="9063" spans="1:1" x14ac:dyDescent="0.35">
      <c r="A9063" s="12"/>
    </row>
    <row r="9064" spans="1:1" x14ac:dyDescent="0.35">
      <c r="A9064" s="12"/>
    </row>
    <row r="9065" spans="1:1" x14ac:dyDescent="0.35">
      <c r="A9065" s="12"/>
    </row>
    <row r="9066" spans="1:1" x14ac:dyDescent="0.35">
      <c r="A9066" s="12"/>
    </row>
    <row r="9067" spans="1:1" x14ac:dyDescent="0.35">
      <c r="A9067" s="12"/>
    </row>
    <row r="9068" spans="1:1" x14ac:dyDescent="0.35">
      <c r="A9068" s="12"/>
    </row>
    <row r="9069" spans="1:1" x14ac:dyDescent="0.35">
      <c r="A9069" s="12"/>
    </row>
    <row r="9070" spans="1:1" x14ac:dyDescent="0.35">
      <c r="A9070" s="12"/>
    </row>
    <row r="9071" spans="1:1" x14ac:dyDescent="0.35">
      <c r="A9071" s="12"/>
    </row>
    <row r="9072" spans="1:1" x14ac:dyDescent="0.35">
      <c r="A9072" s="12"/>
    </row>
    <row r="9073" spans="1:7" x14ac:dyDescent="0.35">
      <c r="A9073" s="12"/>
    </row>
    <row r="9078" spans="1:7" x14ac:dyDescent="0.35">
      <c r="G9078" s="11"/>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3:N158"/>
  <sheetViews>
    <sheetView workbookViewId="0"/>
  </sheetViews>
  <sheetFormatPr defaultColWidth="10.90625" defaultRowHeight="14.5" x14ac:dyDescent="0.35"/>
  <cols>
    <col min="2" max="2" width="9" customWidth="1"/>
    <col min="3" max="3" width="27.54296875" customWidth="1"/>
    <col min="4" max="4" width="30.81640625" customWidth="1"/>
    <col min="5" max="5" width="64.453125" customWidth="1"/>
    <col min="6" max="11" width="20.81640625" customWidth="1"/>
    <col min="12" max="16" width="33" customWidth="1"/>
  </cols>
  <sheetData>
    <row r="3" spans="2:14" x14ac:dyDescent="0.35">
      <c r="B3" s="9" t="s">
        <v>99</v>
      </c>
    </row>
    <row r="4" spans="2:14" x14ac:dyDescent="0.35">
      <c r="B4" s="9" t="s">
        <v>100</v>
      </c>
      <c r="C4" s="9" t="s">
        <v>101</v>
      </c>
      <c r="D4" s="9" t="s">
        <v>102</v>
      </c>
      <c r="E4" s="9" t="s">
        <v>103</v>
      </c>
      <c r="F4" s="9" t="s">
        <v>104</v>
      </c>
      <c r="G4" s="9" t="s">
        <v>105</v>
      </c>
      <c r="H4" s="9" t="s">
        <v>106</v>
      </c>
      <c r="I4" s="9" t="s">
        <v>107</v>
      </c>
      <c r="J4" s="17" t="s">
        <v>108</v>
      </c>
      <c r="K4" s="9" t="s">
        <v>109</v>
      </c>
      <c r="L4" s="9" t="s">
        <v>110</v>
      </c>
      <c r="M4" s="9" t="s">
        <v>239</v>
      </c>
      <c r="N4" s="9" t="s">
        <v>242</v>
      </c>
    </row>
    <row r="5" spans="2:14" x14ac:dyDescent="0.35">
      <c r="B5" s="16">
        <f xml:space="preserve"> ROW( co_sectorInfo[[#This Row],[ID]] ) - ROW( co_sectorInfo[[#Headers],[ID]] )</f>
        <v>1</v>
      </c>
      <c r="C5" s="18" t="s">
        <v>233</v>
      </c>
      <c r="D5" s="18" t="s">
        <v>235</v>
      </c>
      <c r="E5" s="18" t="s">
        <v>111</v>
      </c>
      <c r="F5" s="18" t="s">
        <v>112</v>
      </c>
      <c r="G5" s="18" t="s">
        <v>113</v>
      </c>
      <c r="H5" s="18" t="s">
        <v>114</v>
      </c>
      <c r="I5" s="18">
        <f xml:space="preserve"> 10^5</f>
        <v>100000</v>
      </c>
      <c r="J5" s="13" t="s">
        <v>115</v>
      </c>
      <c r="K5" s="18" t="s">
        <v>116</v>
      </c>
      <c r="L5" s="18" t="str">
        <f xml:space="preserve"> INDEX( co_modelTypes[driverUnit_label], MATCH( co_sectorInfo[[#This Row],[modelType]], co_modelTypes[modelType], 0 ) )</f>
        <v>degrees Celsius</v>
      </c>
      <c r="M5" s="18" t="s">
        <v>241</v>
      </c>
      <c r="N5" s="18" t="s">
        <v>111</v>
      </c>
    </row>
    <row r="6" spans="2:14" x14ac:dyDescent="0.35">
      <c r="B6" s="16">
        <f xml:space="preserve"> ROW( co_sectorInfo[[#This Row],[ID]] ) - ROW( co_sectorInfo[[#Headers],[ID]] )</f>
        <v>2</v>
      </c>
      <c r="C6" s="18" t="s">
        <v>234</v>
      </c>
      <c r="D6" s="18" t="s">
        <v>236</v>
      </c>
      <c r="E6" s="18" t="s">
        <v>126</v>
      </c>
      <c r="F6" s="18" t="s">
        <v>127</v>
      </c>
      <c r="G6" s="18" t="s">
        <v>164</v>
      </c>
      <c r="H6" s="18" t="s">
        <v>30</v>
      </c>
      <c r="I6" s="18">
        <f xml:space="preserve"> 10^5</f>
        <v>100000</v>
      </c>
      <c r="J6" s="13" t="s">
        <v>115</v>
      </c>
      <c r="K6" s="18" t="s">
        <v>116</v>
      </c>
      <c r="L6" s="18" t="str">
        <f xml:space="preserve"> INDEX( co_modelTypes[driverUnit_label], MATCH( co_sectorInfo[[#This Row],[modelType]], co_modelTypes[modelType], 0 ) )</f>
        <v>degrees Celsius</v>
      </c>
      <c r="M6" s="18" t="s">
        <v>240</v>
      </c>
      <c r="N6" s="18" t="s">
        <v>126</v>
      </c>
    </row>
    <row r="7" spans="2:14" x14ac:dyDescent="0.35">
      <c r="B7" s="16">
        <f xml:space="preserve"> ROW( co_sectorInfo[[#This Row],[ID]] ) - ROW( co_sectorInfo[[#Headers],[ID]] )</f>
        <v>3</v>
      </c>
      <c r="C7" s="18" t="s">
        <v>117</v>
      </c>
      <c r="D7" s="18" t="s">
        <v>118</v>
      </c>
      <c r="E7" s="18" t="s">
        <v>119</v>
      </c>
      <c r="F7" s="18" t="s">
        <v>120</v>
      </c>
      <c r="G7" s="18" t="s">
        <v>121</v>
      </c>
      <c r="H7" s="18" t="s">
        <v>122</v>
      </c>
      <c r="I7" s="18">
        <v>1</v>
      </c>
      <c r="J7" s="13" t="s">
        <v>123</v>
      </c>
      <c r="K7" s="18" t="s">
        <v>116</v>
      </c>
      <c r="L7" s="18" t="str">
        <f xml:space="preserve"> INDEX( co_modelTypes[driverUnit_label], MATCH( co_sectorInfo[[#This Row],[modelType]], co_modelTypes[modelType], 0 ) )</f>
        <v>degrees Celsius</v>
      </c>
      <c r="M7" s="18"/>
      <c r="N7" s="18" t="s">
        <v>119</v>
      </c>
    </row>
    <row r="8" spans="2:14" x14ac:dyDescent="0.35">
      <c r="B8" s="16">
        <f xml:space="preserve"> ROW( co_sectorInfo[[#This Row],[ID]] ) - ROW( co_sectorInfo[[#Headers],[ID]] )</f>
        <v>4</v>
      </c>
      <c r="C8" s="18" t="s">
        <v>124</v>
      </c>
      <c r="D8" s="18" t="s">
        <v>125</v>
      </c>
      <c r="E8" s="18" t="s">
        <v>126</v>
      </c>
      <c r="F8" s="18" t="s">
        <v>127</v>
      </c>
      <c r="G8" s="18" t="s">
        <v>128</v>
      </c>
      <c r="H8" s="18" t="s">
        <v>128</v>
      </c>
      <c r="I8" s="18">
        <f xml:space="preserve"> 10^5</f>
        <v>100000</v>
      </c>
      <c r="J8" s="13" t="s">
        <v>115</v>
      </c>
      <c r="K8" s="18" t="s">
        <v>116</v>
      </c>
      <c r="L8" s="18" t="str">
        <f xml:space="preserve"> INDEX( co_modelTypes[driverUnit_label], MATCH( co_sectorInfo[[#This Row],[modelType]], co_modelTypes[modelType], 0 ) )</f>
        <v>degrees Celsius</v>
      </c>
      <c r="M8" s="18"/>
      <c r="N8" s="18" t="s">
        <v>126</v>
      </c>
    </row>
    <row r="9" spans="2:14" x14ac:dyDescent="0.35">
      <c r="B9" s="16">
        <f xml:space="preserve"> ROW( co_sectorInfo[[#This Row],[ID]] ) - ROW( co_sectorInfo[[#Headers],[ID]] )</f>
        <v>5</v>
      </c>
      <c r="C9" s="18" t="s">
        <v>129</v>
      </c>
      <c r="D9" s="18" t="s">
        <v>130</v>
      </c>
      <c r="E9" s="18" t="s">
        <v>131</v>
      </c>
      <c r="F9" s="18" t="s">
        <v>132</v>
      </c>
      <c r="G9" s="18" t="s">
        <v>128</v>
      </c>
      <c r="H9" s="18" t="s">
        <v>128</v>
      </c>
      <c r="I9" s="18">
        <v>1</v>
      </c>
      <c r="J9" s="13" t="s">
        <v>123</v>
      </c>
      <c r="K9" s="18" t="s">
        <v>116</v>
      </c>
      <c r="L9" s="18" t="str">
        <f xml:space="preserve"> INDEX( co_modelTypes[driverUnit_label], MATCH( co_sectorInfo[[#This Row],[modelType]], co_modelTypes[modelType], 0 ) )</f>
        <v>degrees Celsius</v>
      </c>
      <c r="M9" s="18"/>
      <c r="N9" s="18" t="s">
        <v>243</v>
      </c>
    </row>
    <row r="10" spans="2:14" x14ac:dyDescent="0.35">
      <c r="B10" s="16">
        <f xml:space="preserve"> ROW( co_sectorInfo[[#This Row],[ID]] ) - ROW( co_sectorInfo[[#Headers],[ID]] )</f>
        <v>6</v>
      </c>
      <c r="C10" s="18" t="s">
        <v>133</v>
      </c>
      <c r="D10" s="18" t="s">
        <v>134</v>
      </c>
      <c r="E10" s="18" t="s">
        <v>131</v>
      </c>
      <c r="F10" s="18" t="s">
        <v>132</v>
      </c>
      <c r="G10" s="18" t="s">
        <v>128</v>
      </c>
      <c r="H10" s="18" t="s">
        <v>128</v>
      </c>
      <c r="I10" s="18">
        <v>1</v>
      </c>
      <c r="J10" s="13" t="s">
        <v>123</v>
      </c>
      <c r="K10" s="18" t="s">
        <v>135</v>
      </c>
      <c r="L10" s="18" t="str">
        <f xml:space="preserve"> INDEX( co_modelTypes[driverUnit_label], MATCH( co_sectorInfo[[#This Row],[modelType]], co_modelTypes[modelType], 0 ) )</f>
        <v>cm</v>
      </c>
      <c r="M10" s="18"/>
      <c r="N10" s="18" t="s">
        <v>243</v>
      </c>
    </row>
    <row r="11" spans="2:14" x14ac:dyDescent="0.35">
      <c r="B11" s="16">
        <f xml:space="preserve"> ROW( co_sectorInfo[[#This Row],[ID]] ) - ROW( co_sectorInfo[[#Headers],[ID]] )</f>
        <v>7</v>
      </c>
      <c r="C11" s="18" t="s">
        <v>136</v>
      </c>
      <c r="D11" s="18" t="s">
        <v>137</v>
      </c>
      <c r="E11" s="18" t="s">
        <v>231</v>
      </c>
      <c r="F11" s="18" t="s">
        <v>232</v>
      </c>
      <c r="G11" s="18" t="s">
        <v>128</v>
      </c>
      <c r="H11" s="18" t="s">
        <v>128</v>
      </c>
      <c r="I11" s="18">
        <v>100000</v>
      </c>
      <c r="J11" s="13" t="s">
        <v>115</v>
      </c>
      <c r="K11" s="18" t="s">
        <v>135</v>
      </c>
      <c r="L11" s="18" t="str">
        <f xml:space="preserve"> INDEX( co_modelTypes[driverUnit_label], MATCH( co_sectorInfo[[#This Row],[modelType]], co_modelTypes[modelType], 0 ) )</f>
        <v>cm</v>
      </c>
      <c r="M11" s="18"/>
      <c r="N11" s="18" t="s">
        <v>231</v>
      </c>
    </row>
    <row r="14" spans="2:14" x14ac:dyDescent="0.35">
      <c r="B14" s="9" t="s">
        <v>138</v>
      </c>
    </row>
    <row r="15" spans="2:14" x14ac:dyDescent="0.35">
      <c r="B15" s="9" t="s">
        <v>100</v>
      </c>
      <c r="C15" s="9" t="s">
        <v>102</v>
      </c>
      <c r="D15" s="9" t="s">
        <v>139</v>
      </c>
      <c r="E15" s="9" t="s">
        <v>140</v>
      </c>
    </row>
    <row r="16" spans="2:14" x14ac:dyDescent="0.35">
      <c r="B16" s="16">
        <f xml:space="preserve"> ROW( coVariants[[#This Row],[ID]] ) - ROW( coVariants[[#Headers],[ID]] )</f>
        <v>1</v>
      </c>
      <c r="C16" s="18" t="s">
        <v>235</v>
      </c>
      <c r="D16" s="18" t="s">
        <v>5</v>
      </c>
      <c r="E16" s="18" t="s">
        <v>141</v>
      </c>
    </row>
    <row r="17" spans="2:5" x14ac:dyDescent="0.35">
      <c r="B17" s="16">
        <f xml:space="preserve"> ROW( coVariants[[#This Row],[ID]] ) - ROW( coVariants[[#Headers],[ID]] )</f>
        <v>2</v>
      </c>
      <c r="C17" s="18" t="s">
        <v>236</v>
      </c>
      <c r="D17" s="18" t="s">
        <v>5</v>
      </c>
      <c r="E17" s="18" t="s">
        <v>141</v>
      </c>
    </row>
    <row r="18" spans="2:5" x14ac:dyDescent="0.35">
      <c r="B18" s="16">
        <f xml:space="preserve"> ROW( coVariants[[#This Row],[ID]] ) - ROW( coVariants[[#Headers],[ID]] )</f>
        <v>3</v>
      </c>
      <c r="C18" s="18" t="s">
        <v>118</v>
      </c>
      <c r="D18" s="18" t="s">
        <v>5</v>
      </c>
      <c r="E18" s="18" t="s">
        <v>141</v>
      </c>
    </row>
    <row r="19" spans="2:5" x14ac:dyDescent="0.35">
      <c r="B19" s="16">
        <f xml:space="preserve"> ROW( coVariants[[#This Row],[ID]] ) - ROW( coVariants[[#Headers],[ID]] )</f>
        <v>4</v>
      </c>
      <c r="C19" s="18" t="s">
        <v>125</v>
      </c>
      <c r="D19" s="18" t="s">
        <v>5</v>
      </c>
      <c r="E19" s="18" t="s">
        <v>141</v>
      </c>
    </row>
    <row r="20" spans="2:5" x14ac:dyDescent="0.35">
      <c r="B20" s="16">
        <f xml:space="preserve"> ROW( coVariants[[#This Row],[ID]] ) - ROW( coVariants[[#Headers],[ID]] )</f>
        <v>5</v>
      </c>
      <c r="C20" s="18" t="s">
        <v>130</v>
      </c>
      <c r="D20" s="18" t="s">
        <v>142</v>
      </c>
      <c r="E20" s="18" t="s">
        <v>143</v>
      </c>
    </row>
    <row r="21" spans="2:5" x14ac:dyDescent="0.35">
      <c r="B21" s="16">
        <f xml:space="preserve"> ROW( coVariants[[#This Row],[ID]] ) - ROW( coVariants[[#Headers],[ID]] )</f>
        <v>6</v>
      </c>
      <c r="C21" s="18" t="s">
        <v>130</v>
      </c>
      <c r="D21" s="18" t="s">
        <v>144</v>
      </c>
      <c r="E21" s="18" t="s">
        <v>145</v>
      </c>
    </row>
    <row r="22" spans="2:5" x14ac:dyDescent="0.35">
      <c r="B22" s="16">
        <f xml:space="preserve"> ROW( coVariants[[#This Row],[ID]] ) - ROW( coVariants[[#Headers],[ID]] )</f>
        <v>7</v>
      </c>
      <c r="C22" s="18" t="s">
        <v>134</v>
      </c>
      <c r="D22" s="18" t="s">
        <v>146</v>
      </c>
      <c r="E22" s="18" t="s">
        <v>147</v>
      </c>
    </row>
    <row r="23" spans="2:5" x14ac:dyDescent="0.35">
      <c r="B23" s="16">
        <f xml:space="preserve"> ROW( coVariants[[#This Row],[ID]] ) - ROW( coVariants[[#Headers],[ID]] )</f>
        <v>8</v>
      </c>
      <c r="C23" s="18" t="s">
        <v>134</v>
      </c>
      <c r="D23" s="18" t="s">
        <v>148</v>
      </c>
      <c r="E23" s="18" t="s">
        <v>149</v>
      </c>
    </row>
    <row r="24" spans="2:5" x14ac:dyDescent="0.35">
      <c r="B24" s="16">
        <f xml:space="preserve"> ROW( coVariants[[#This Row],[ID]] ) - ROW( coVariants[[#Headers],[ID]] )</f>
        <v>9</v>
      </c>
      <c r="C24" s="18" t="s">
        <v>137</v>
      </c>
      <c r="D24" s="18" t="s">
        <v>146</v>
      </c>
      <c r="E24" s="18" t="s">
        <v>147</v>
      </c>
    </row>
    <row r="25" spans="2:5" x14ac:dyDescent="0.35">
      <c r="B25" s="16">
        <f xml:space="preserve"> ROW( coVariants[[#This Row],[ID]] ) - ROW( coVariants[[#Headers],[ID]] )</f>
        <v>10</v>
      </c>
      <c r="C25" s="18" t="s">
        <v>137</v>
      </c>
      <c r="D25" s="18" t="s">
        <v>148</v>
      </c>
      <c r="E25" s="18" t="s">
        <v>149</v>
      </c>
    </row>
    <row r="28" spans="2:5" x14ac:dyDescent="0.35">
      <c r="B28" s="9" t="s">
        <v>150</v>
      </c>
    </row>
    <row r="29" spans="2:5" x14ac:dyDescent="0.35">
      <c r="B29" s="9" t="s">
        <v>100</v>
      </c>
      <c r="C29" s="9" t="s">
        <v>109</v>
      </c>
      <c r="D29" s="9" t="s">
        <v>151</v>
      </c>
      <c r="E29" s="9" t="s">
        <v>110</v>
      </c>
    </row>
    <row r="30" spans="2:5" x14ac:dyDescent="0.35">
      <c r="B30" s="16">
        <f xml:space="preserve"> ROW( co_modelTypes[[#This Row],[ID]] ) - ROW( co_modelTypes[[#Headers],[ID]] )</f>
        <v>1</v>
      </c>
      <c r="C30" s="18" t="s">
        <v>116</v>
      </c>
      <c r="D30" s="18" t="s">
        <v>152</v>
      </c>
      <c r="E30" s="18" t="s">
        <v>153</v>
      </c>
    </row>
    <row r="31" spans="2:5" x14ac:dyDescent="0.35">
      <c r="B31" s="16">
        <f xml:space="preserve"> ROW( co_modelTypes[[#This Row],[ID]] ) - ROW( co_modelTypes[[#Headers],[ID]] )</f>
        <v>2</v>
      </c>
      <c r="C31" s="18" t="s">
        <v>135</v>
      </c>
      <c r="D31" s="18" t="s">
        <v>154</v>
      </c>
      <c r="E31" s="18" t="s">
        <v>155</v>
      </c>
    </row>
    <row r="34" spans="2:5" x14ac:dyDescent="0.35">
      <c r="B34" s="9" t="s">
        <v>156</v>
      </c>
    </row>
    <row r="35" spans="2:5" x14ac:dyDescent="0.35">
      <c r="B35" s="9" t="s">
        <v>100</v>
      </c>
      <c r="C35" s="9" t="s">
        <v>71</v>
      </c>
      <c r="D35" s="9" t="s">
        <v>157</v>
      </c>
      <c r="E35" s="9" t="s">
        <v>158</v>
      </c>
    </row>
    <row r="36" spans="2:5" x14ac:dyDescent="0.35">
      <c r="B36" s="16">
        <f xml:space="preserve"> ROW( co_emissions[[#This Row],[ID]] ) - ROW( co_emissions[[#Headers],[ID]] )</f>
        <v>1</v>
      </c>
      <c r="C36" s="18" t="str">
        <f t="array" ref="C36">IF(INDEX(outputs1[scenario],MATCH(0,COUNTIF('Control Panel'!$C$35:C35,outputs1[scenario]),0)) = 0,"", INDEX(outputs1[scenario],MATCH(0,COUNTIF('Control Panel'!$C$35:C35,outputs1[scenario]),0)))</f>
        <v>baseline</v>
      </c>
      <c r="D36" s="18" t="str">
        <f t="array" ref="D36">_xlfn.IFS(co_emissions[[#This Row],[Emissions Scenario]]=0,"ECS_3.0_ref_0",co_emissions[[#This Row],[Emissions Scenario]]="","ECS_3.0_ref_50",co_emissions[[#This Row],[Emissions Scenario]]&lt;&gt;0,co_emissions[[#This Row],[Emissions Scenario]])</f>
        <v>baseline</v>
      </c>
      <c r="E36" s="18"/>
    </row>
    <row r="37" spans="2:5" x14ac:dyDescent="0.35">
      <c r="B37" s="16">
        <f xml:space="preserve"> ROW( co_emissions[[#This Row],[ID]] ) - ROW( co_emissions[[#Headers],[ID]] )</f>
        <v>2</v>
      </c>
      <c r="C37" s="18" t="str">
        <f t="array" ref="C37">IF(INDEX(outputs1[scenario],MATCH(0,COUNTIF('Control Panel'!$C$35:C36,outputs1[scenario]),0)) = 0,"", INDEX(outputs1[scenario],MATCH(0,COUNTIF('Control Panel'!$C$35:C36,outputs1[scenario]),0)))</f>
        <v/>
      </c>
      <c r="D37" s="18" t="str">
        <f t="array" ref="D37">_xlfn.IFS(co_emissions[[#This Row],[Emissions Scenario]]=0,"ECS_3.0_ref_0",co_emissions[[#This Row],[Emissions Scenario]]="","ECS_3.0_ref_50",co_emissions[[#This Row],[Emissions Scenario]]&lt;&gt;0,co_emissions[[#This Row],[Emissions Scenario]])</f>
        <v>ECS_3.0_ref_50</v>
      </c>
      <c r="E37" s="18"/>
    </row>
    <row r="38" spans="2:5" x14ac:dyDescent="0.35">
      <c r="B38" s="16">
        <f xml:space="preserve"> ROW( co_emissions[[#This Row],[ID]] ) - ROW( co_emissions[[#Headers],[ID]] )</f>
        <v>3</v>
      </c>
      <c r="C38" s="18" t="str">
        <f t="array" ref="C38">IF(INDEX(outputs1[scenario],MATCH(0,COUNTIF('Control Panel'!$C$35:C37,outputs1[scenario]),0)) = 0,"", INDEX(outputs1[scenario],MATCH(0,COUNTIF('Control Panel'!$C$35:C37,outputs1[scenario]),0)))</f>
        <v/>
      </c>
      <c r="D38" s="18" t="str">
        <f t="array" ref="D38">_xlfn.IFS(co_emissions[[#This Row],[Emissions Scenario]]=0,"ECS_3.0_ref_0",co_emissions[[#This Row],[Emissions Scenario]]="","ECS_3.0_ref_50",co_emissions[[#This Row],[Emissions Scenario]]&lt;&gt;0,co_emissions[[#This Row],[Emissions Scenario]])</f>
        <v>ECS_3.0_ref_50</v>
      </c>
      <c r="E38" s="18"/>
    </row>
    <row r="39" spans="2:5" x14ac:dyDescent="0.35">
      <c r="B39" s="16">
        <f xml:space="preserve"> ROW( co_emissions[[#This Row],[ID]] ) - ROW( co_emissions[[#Headers],[ID]] )</f>
        <v>4</v>
      </c>
      <c r="C39" s="18" t="str">
        <f t="array" ref="C39">IF(INDEX(outputs1[scenario],MATCH(0,COUNTIF('Control Panel'!$C$35:C38,outputs1[scenario]),0)) = 0,"", INDEX(outputs1[scenario],MATCH(0,COUNTIF('Control Panel'!$C$35:C38,outputs1[scenario]),0)))</f>
        <v/>
      </c>
      <c r="D39" s="18" t="str">
        <f t="array" ref="D39">_xlfn.IFS(co_emissions[[#This Row],[Emissions Scenario]]=0,"ECS_3.0_ref_0",co_emissions[[#This Row],[Emissions Scenario]]="","ECS_3.0_ref_50",co_emissions[[#This Row],[Emissions Scenario]]&lt;&gt;0,co_emissions[[#This Row],[Emissions Scenario]])</f>
        <v>ECS_3.0_ref_50</v>
      </c>
      <c r="E39" s="18"/>
    </row>
    <row r="40" spans="2:5" ht="15" customHeight="1" x14ac:dyDescent="0.35"/>
    <row r="42" spans="2:5" x14ac:dyDescent="0.35">
      <c r="B42" s="9" t="s">
        <v>159</v>
      </c>
    </row>
    <row r="43" spans="2:5" x14ac:dyDescent="0.35">
      <c r="B43" s="9" t="s">
        <v>100</v>
      </c>
      <c r="C43" s="9" t="s">
        <v>83</v>
      </c>
      <c r="D43" s="9" t="s">
        <v>160</v>
      </c>
    </row>
    <row r="44" spans="2:5" x14ac:dyDescent="0.35">
      <c r="B44" s="16">
        <f xml:space="preserve"> ROW( SV_Categories[[#This Row],[ID]] ) - ROW( SV_Categories[[#Headers],[ID]] )</f>
        <v>1</v>
      </c>
      <c r="C44" s="18" t="s">
        <v>161</v>
      </c>
      <c r="D44" s="18" t="s">
        <v>23</v>
      </c>
    </row>
    <row r="45" spans="2:5" x14ac:dyDescent="0.35">
      <c r="B45" s="16">
        <f xml:space="preserve"> ROW( SV_Categories[[#This Row],[ID]] ) - ROW( SV_Categories[[#Headers],[ID]] )</f>
        <v>2</v>
      </c>
      <c r="C45" s="18" t="s">
        <v>162</v>
      </c>
      <c r="D45" s="18" t="s">
        <v>33</v>
      </c>
    </row>
    <row r="46" spans="2:5" x14ac:dyDescent="0.35">
      <c r="B46" s="16">
        <f xml:space="preserve"> ROW( SV_Categories[[#This Row],[ID]] ) - ROW( SV_Categories[[#Headers],[ID]] )</f>
        <v>3</v>
      </c>
      <c r="C46" s="18" t="s">
        <v>163</v>
      </c>
      <c r="D46" s="18" t="s">
        <v>27</v>
      </c>
    </row>
    <row r="47" spans="2:5" x14ac:dyDescent="0.35">
      <c r="B47" s="16">
        <f xml:space="preserve"> ROW( SV_Categories[[#This Row],[ID]] ) - ROW( SV_Categories[[#Headers],[ID]] )</f>
        <v>4</v>
      </c>
      <c r="C47" s="18" t="s">
        <v>164</v>
      </c>
      <c r="D47" s="18" t="s">
        <v>240</v>
      </c>
    </row>
    <row r="48" spans="2:5" x14ac:dyDescent="0.35">
      <c r="B48" s="16">
        <f xml:space="preserve"> ROW( SV_Categories[[#This Row],[ID]] ) - ROW( SV_Categories[[#Headers],[ID]] )</f>
        <v>5</v>
      </c>
      <c r="C48" s="18" t="s">
        <v>165</v>
      </c>
      <c r="D48" s="18" t="s">
        <v>66</v>
      </c>
    </row>
    <row r="49" spans="2:5" x14ac:dyDescent="0.35">
      <c r="B49" s="16">
        <f xml:space="preserve"> ROW( SV_Categories[[#This Row],[ID]] ) - ROW( SV_Categories[[#Headers],[ID]] )</f>
        <v>6</v>
      </c>
      <c r="C49" s="18" t="s">
        <v>166</v>
      </c>
      <c r="D49" s="18" t="s">
        <v>65</v>
      </c>
    </row>
    <row r="50" spans="2:5" x14ac:dyDescent="0.35">
      <c r="B50" s="16">
        <f xml:space="preserve"> ROW( SV_Categories[[#This Row],[ID]] ) - ROW( SV_Categories[[#Headers],[ID]] )</f>
        <v>7</v>
      </c>
      <c r="C50" s="18" t="s">
        <v>167</v>
      </c>
      <c r="D50" s="18" t="s">
        <v>64</v>
      </c>
    </row>
    <row r="51" spans="2:5" x14ac:dyDescent="0.35">
      <c r="B51" s="16">
        <f xml:space="preserve"> ROW( SV_Categories[[#This Row],[ID]] ) - ROW( SV_Categories[[#Headers],[ID]] )</f>
        <v>8</v>
      </c>
      <c r="C51" s="18" t="s">
        <v>168</v>
      </c>
      <c r="D51" s="18" t="s">
        <v>61</v>
      </c>
    </row>
    <row r="52" spans="2:5" x14ac:dyDescent="0.35">
      <c r="B52" s="16">
        <f xml:space="preserve"> ROW( SV_Categories[[#This Row],[ID]] ) - ROW( SV_Categories[[#Headers],[ID]] )</f>
        <v>9</v>
      </c>
      <c r="C52" s="18" t="s">
        <v>169</v>
      </c>
      <c r="D52" s="18" t="s">
        <v>60</v>
      </c>
    </row>
    <row r="53" spans="2:5" x14ac:dyDescent="0.35">
      <c r="B53" s="16">
        <f xml:space="preserve"> ROW( SV_Categories[[#This Row],[ID]] ) - ROW( SV_Categories[[#Headers],[ID]] )</f>
        <v>10</v>
      </c>
      <c r="C53" s="18" t="s">
        <v>170</v>
      </c>
      <c r="D53" s="18" t="s">
        <v>62</v>
      </c>
    </row>
    <row r="54" spans="2:5" x14ac:dyDescent="0.35">
      <c r="B54" s="16">
        <f xml:space="preserve"> ROW( SV_Categories[[#This Row],[ID]] ) - ROW( SV_Categories[[#Headers],[ID]] )</f>
        <v>11</v>
      </c>
      <c r="C54" s="18" t="s">
        <v>171</v>
      </c>
      <c r="D54" s="18" t="s">
        <v>63</v>
      </c>
    </row>
    <row r="55" spans="2:5" x14ac:dyDescent="0.35">
      <c r="B55" s="16">
        <f xml:space="preserve"> ROW( SV_Categories[[#This Row],[ID]] ) - ROW( SV_Categories[[#Headers],[ID]] )</f>
        <v>12</v>
      </c>
      <c r="C55" s="18" t="s">
        <v>172</v>
      </c>
      <c r="D55" s="18" t="s">
        <v>59</v>
      </c>
    </row>
    <row r="58" spans="2:5" x14ac:dyDescent="0.35">
      <c r="B58" s="9" t="s">
        <v>173</v>
      </c>
    </row>
    <row r="59" spans="2:5" x14ac:dyDescent="0.35">
      <c r="B59" s="9" t="s">
        <v>100</v>
      </c>
      <c r="C59" s="9" t="s">
        <v>174</v>
      </c>
      <c r="D59" s="9" t="s">
        <v>175</v>
      </c>
      <c r="E59" s="9" t="s">
        <v>176</v>
      </c>
    </row>
    <row r="60" spans="2:5" x14ac:dyDescent="0.35">
      <c r="B60" s="16">
        <f xml:space="preserve"> ROW( co_modelValues[[#This Row],[ID]] ) - ROW( co_modelValues[[#Headers],[ID]] )</f>
        <v>1</v>
      </c>
      <c r="C60" s="18" t="s">
        <v>177</v>
      </c>
      <c r="D60" s="18" t="s">
        <v>178</v>
      </c>
      <c r="E60" s="18" t="str">
        <f xml:space="preserve"> IF( ISBLANK( input_sector ), "", input_sector )</f>
        <v>Air Quality - Premature Mortality</v>
      </c>
    </row>
    <row r="61" spans="2:5" x14ac:dyDescent="0.35">
      <c r="B61" s="16">
        <f xml:space="preserve"> ROW( co_modelValues[[#This Row],[ID]] ) - ROW( co_modelValues[[#Headers],[ID]] )</f>
        <v>2</v>
      </c>
      <c r="C61" s="18" t="s">
        <v>179</v>
      </c>
      <c r="D61" s="18" t="s">
        <v>180</v>
      </c>
      <c r="E61" s="18">
        <v>8</v>
      </c>
    </row>
    <row r="62" spans="2:5" x14ac:dyDescent="0.35">
      <c r="B62" s="16">
        <f xml:space="preserve"> ROW( co_modelValues[[#This Row],[ID]] ) - ROW( co_modelValues[[#Headers],[ID]] )</f>
        <v>3</v>
      </c>
      <c r="C62" s="18" t="s">
        <v>181</v>
      </c>
      <c r="D62" s="18" t="s">
        <v>182</v>
      </c>
      <c r="E62" s="18">
        <f xml:space="preserve"> ROWS( co_emissions[] )</f>
        <v>4</v>
      </c>
    </row>
    <row r="63" spans="2:5" x14ac:dyDescent="0.35">
      <c r="B63" s="16">
        <f xml:space="preserve"> ROW( co_modelValues[[#This Row],[ID]] ) - ROW( co_modelValues[[#Headers],[ID]] )</f>
        <v>4</v>
      </c>
      <c r="C63" s="18" t="s">
        <v>183</v>
      </c>
      <c r="D63" s="18" t="s">
        <v>184</v>
      </c>
      <c r="E63" s="18">
        <v>2</v>
      </c>
    </row>
    <row r="66" spans="2:7" x14ac:dyDescent="0.35">
      <c r="B66" s="9" t="s">
        <v>185</v>
      </c>
    </row>
    <row r="67" spans="2:7" x14ac:dyDescent="0.35">
      <c r="B67" s="9" t="s">
        <v>100</v>
      </c>
      <c r="C67" s="9" t="s">
        <v>9</v>
      </c>
      <c r="D67" s="9" t="s">
        <v>10</v>
      </c>
      <c r="E67" s="9" t="s">
        <v>186</v>
      </c>
      <c r="F67" s="9" t="s">
        <v>187</v>
      </c>
      <c r="G67" s="9" t="s">
        <v>188</v>
      </c>
    </row>
    <row r="68" spans="2:7" x14ac:dyDescent="0.35">
      <c r="B68" s="16">
        <f xml:space="preserve"> ROW( co_plotList[[#This Row],[ID]] ) - ROW( co_plotList[[#Headers],[ID]] )</f>
        <v>1</v>
      </c>
      <c r="C68" s="18" t="s">
        <v>11</v>
      </c>
      <c r="D68" s="14">
        <v>1</v>
      </c>
      <c r="E68" s="18" t="s">
        <v>189</v>
      </c>
      <c r="F68" s="18">
        <v>1</v>
      </c>
      <c r="G68" s="18" t="s">
        <v>190</v>
      </c>
    </row>
    <row r="69" spans="2:7" x14ac:dyDescent="0.35">
      <c r="B69" s="16">
        <f xml:space="preserve"> ROW( co_plotList[[#This Row],[ID]] ) - ROW( co_plotList[[#Headers],[ID]] )</f>
        <v>2</v>
      </c>
      <c r="C69" s="18" t="s">
        <v>11</v>
      </c>
      <c r="D69" s="14">
        <v>2</v>
      </c>
      <c r="E69" s="18" t="s">
        <v>191</v>
      </c>
      <c r="F69" s="18">
        <v>2</v>
      </c>
      <c r="G69" s="18" t="s">
        <v>192</v>
      </c>
    </row>
    <row r="70" spans="2:7" x14ac:dyDescent="0.35">
      <c r="B70" s="16">
        <f xml:space="preserve"> ROW( co_plotList[[#This Row],[ID]] ) - ROW( co_plotList[[#Headers],[ID]] )</f>
        <v>3</v>
      </c>
      <c r="C70" s="18" t="s">
        <v>193</v>
      </c>
      <c r="D70" s="14">
        <v>1</v>
      </c>
      <c r="E70" s="18" t="s">
        <v>194</v>
      </c>
      <c r="F70" s="18">
        <v>1</v>
      </c>
      <c r="G70" s="18" t="s">
        <v>195</v>
      </c>
    </row>
    <row r="71" spans="2:7" x14ac:dyDescent="0.35">
      <c r="B71" s="16">
        <f xml:space="preserve"> ROW( co_plotList[[#This Row],[ID]] ) - ROW( co_plotList[[#Headers],[ID]] )</f>
        <v>4</v>
      </c>
      <c r="C71" s="18" t="s">
        <v>13</v>
      </c>
      <c r="D71" s="14">
        <v>1</v>
      </c>
      <c r="E71" s="18" t="s">
        <v>196</v>
      </c>
      <c r="F71" s="18">
        <v>1</v>
      </c>
      <c r="G71" s="18" t="s">
        <v>197</v>
      </c>
    </row>
    <row r="72" spans="2:7" x14ac:dyDescent="0.35">
      <c r="B72" s="16">
        <f xml:space="preserve"> ROW( co_plotList[[#This Row],[ID]] ) - ROW( co_plotList[[#Headers],[ID]] )</f>
        <v>5</v>
      </c>
      <c r="C72" s="18" t="s">
        <v>13</v>
      </c>
      <c r="D72" s="14">
        <v>2</v>
      </c>
      <c r="E72" s="18" t="s">
        <v>198</v>
      </c>
      <c r="F72" s="18">
        <v>2</v>
      </c>
      <c r="G72" s="18" t="s">
        <v>199</v>
      </c>
    </row>
    <row r="73" spans="2:7" x14ac:dyDescent="0.35">
      <c r="B73" s="16">
        <f xml:space="preserve"> ROW( co_plotList[[#This Row],[ID]] ) - ROW( co_plotList[[#Headers],[ID]] )</f>
        <v>6</v>
      </c>
      <c r="C73" s="18" t="s">
        <v>13</v>
      </c>
      <c r="D73" s="14">
        <v>3</v>
      </c>
      <c r="E73" s="18" t="s">
        <v>200</v>
      </c>
      <c r="F73" s="18">
        <v>3</v>
      </c>
      <c r="G73" s="18" t="s">
        <v>201</v>
      </c>
    </row>
    <row r="74" spans="2:7" x14ac:dyDescent="0.35">
      <c r="B74" s="16">
        <f xml:space="preserve"> ROW( co_plotList[[#This Row],[ID]] ) - ROW( co_plotList[[#Headers],[ID]] )</f>
        <v>7</v>
      </c>
      <c r="C74" s="18" t="s">
        <v>13</v>
      </c>
      <c r="D74" s="14">
        <v>4</v>
      </c>
      <c r="E74" s="18" t="s">
        <v>225</v>
      </c>
      <c r="F74" s="18">
        <v>4</v>
      </c>
      <c r="G74" s="18" t="s">
        <v>226</v>
      </c>
    </row>
    <row r="77" spans="2:7" x14ac:dyDescent="0.35">
      <c r="B77" s="9" t="s">
        <v>202</v>
      </c>
      <c r="F77" s="9" t="s">
        <v>203</v>
      </c>
    </row>
    <row r="78" spans="2:7" x14ac:dyDescent="0.35">
      <c r="B78" s="9" t="s">
        <v>100</v>
      </c>
      <c r="C78" s="9" t="s">
        <v>186</v>
      </c>
      <c r="D78" s="9" t="s">
        <v>204</v>
      </c>
      <c r="E78" s="9" t="s">
        <v>188</v>
      </c>
      <c r="F78" s="9" t="s">
        <v>205</v>
      </c>
      <c r="G78" s="9" t="s">
        <v>206</v>
      </c>
    </row>
    <row r="79" spans="2:7" x14ac:dyDescent="0.35">
      <c r="B79" s="16">
        <f xml:space="preserve"> ROW( co_plotSelections[[#This Row],[ID]] ) - ROW( co_plotSelections[[#Headers],[ID]] )</f>
        <v>1</v>
      </c>
      <c r="C79" s="18" t="s">
        <v>189</v>
      </c>
      <c r="D79" s="14" t="s">
        <v>32</v>
      </c>
      <c r="E79" s="18" t="str">
        <f xml:space="preserve"> INDEX( co_plotList[inputsName], MATCH( co_plotSelections[[#This Row],[plot_id]], co_plotList[plot_id], 0 ) )</f>
        <v>input_impacts1</v>
      </c>
      <c r="F79" s="14">
        <v>1</v>
      </c>
      <c r="G79" s="13" t="str">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80" spans="2:7" x14ac:dyDescent="0.35">
      <c r="B80" s="16">
        <f xml:space="preserve"> ROW( co_plotSelections[[#This Row],[ID]] ) - ROW( co_plotSelections[[#Headers],[ID]] )</f>
        <v>2</v>
      </c>
      <c r="C80" s="18" t="s">
        <v>189</v>
      </c>
      <c r="D80" s="18" t="s">
        <v>34</v>
      </c>
      <c r="E80" s="18" t="str">
        <f xml:space="preserve"> INDEX( co_plotList[inputsName], MATCH( co_plotSelections[[#This Row],[plot_id]], co_plotList[plot_id], 0 ) )</f>
        <v>input_impacts1</v>
      </c>
      <c r="F80" s="14">
        <v>2</v>
      </c>
      <c r="G80" s="13" t="str">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baseline</v>
      </c>
    </row>
    <row r="81" spans="2:7" x14ac:dyDescent="0.35">
      <c r="B81" s="16">
        <f xml:space="preserve"> ROW( co_plotSelections[[#This Row],[ID]] ) - ROW( co_plotSelections[[#Headers],[ID]] )</f>
        <v>3</v>
      </c>
      <c r="C81" s="18" t="s">
        <v>189</v>
      </c>
      <c r="D81" s="14" t="s">
        <v>37</v>
      </c>
      <c r="E81" s="14" t="str">
        <f xml:space="preserve"> INDEX( co_plotList[inputsName], MATCH( co_plotSelections[[#This Row],[plot_id]], co_plotList[plot_id], 0 ) )</f>
        <v>input_impacts1</v>
      </c>
      <c r="F81" s="14">
        <v>3</v>
      </c>
      <c r="G81" s="13" t="str">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2" spans="2:7" x14ac:dyDescent="0.35">
      <c r="B82" s="16">
        <f xml:space="preserve"> ROW( co_plotSelections[[#This Row],[ID]] ) - ROW( co_plotSelections[[#Headers],[ID]] )</f>
        <v>4</v>
      </c>
      <c r="C82" s="18" t="s">
        <v>191</v>
      </c>
      <c r="D82" s="18" t="s">
        <v>34</v>
      </c>
      <c r="E82" s="18" t="str">
        <f xml:space="preserve"> INDEX( co_plotList[inputsName], MATCH( co_plotSelections[[#This Row],[plot_id]], co_plotList[plot_id], 0 ) )</f>
        <v>input_impacts2</v>
      </c>
      <c r="F82" s="14">
        <v>1</v>
      </c>
      <c r="G82" s="13" t="str">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3" spans="2:7" x14ac:dyDescent="0.35">
      <c r="B83" s="16">
        <f xml:space="preserve"> ROW( co_plotSelections[[#This Row],[ID]] ) - ROW( co_plotSelections[[#Headers],[ID]] )</f>
        <v>5</v>
      </c>
      <c r="C83" s="18" t="s">
        <v>191</v>
      </c>
      <c r="D83" s="14" t="s">
        <v>37</v>
      </c>
      <c r="E83" s="18" t="str">
        <f xml:space="preserve"> INDEX( co_plotList[inputsName], MATCH( co_plotSelections[[#This Row],[plot_id]], co_plotList[plot_id], 0 ) )</f>
        <v>input_impacts2</v>
      </c>
      <c r="F83" s="14">
        <v>2</v>
      </c>
      <c r="G83" s="13" t="str">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4" spans="2:7" x14ac:dyDescent="0.35">
      <c r="B84" s="16">
        <f xml:space="preserve"> ROW( co_plotSelections[[#This Row],[ID]] ) - ROW( co_plotSelections[[#Headers],[ID]] )</f>
        <v>6</v>
      </c>
      <c r="C84" s="18" t="s">
        <v>191</v>
      </c>
      <c r="D84" s="14" t="s">
        <v>35</v>
      </c>
      <c r="E84" s="14" t="str">
        <f xml:space="preserve"> INDEX( co_plotList[inputsName], MATCH( co_plotSelections[[#This Row],[plot_id]], co_plotList[plot_id], 0 ) )</f>
        <v>input_impacts2</v>
      </c>
      <c r="F84" s="14">
        <v>3</v>
      </c>
      <c r="G84" s="13" t="str">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5" spans="2:7" x14ac:dyDescent="0.35">
      <c r="B85" s="16">
        <f xml:space="preserve"> ROW( co_plotSelections[[#This Row],[ID]] ) - ROW( co_plotSelections[[#Headers],[ID]] )</f>
        <v>7</v>
      </c>
      <c r="C85" s="18" t="s">
        <v>191</v>
      </c>
      <c r="D85" s="14" t="s">
        <v>38</v>
      </c>
      <c r="E85" s="14" t="str">
        <f xml:space="preserve"> INDEX( co_plotList[inputsName], MATCH( co_plotSelections[[#This Row],[plot_id]], co_plotList[plot_id], 0 ) )</f>
        <v>input_impacts2</v>
      </c>
      <c r="F85" s="14">
        <v>4</v>
      </c>
      <c r="G85" s="13" t="str">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6" spans="2:7" x14ac:dyDescent="0.35">
      <c r="B86" s="16">
        <f xml:space="preserve"> ROW( co_plotSelections[[#This Row],[ID]] ) - ROW( co_plotSelections[[#Headers],[ID]] )</f>
        <v>8</v>
      </c>
      <c r="C86" s="18" t="s">
        <v>194</v>
      </c>
      <c r="D86" s="18" t="s">
        <v>74</v>
      </c>
      <c r="E86" s="18" t="str">
        <f xml:space="preserve"> INDEX( co_plotList[inputsName], MATCH( co_plotSelections[[#This Row],[plot_id]], co_plotList[plot_id], 0 ) )</f>
        <v>input_risk1</v>
      </c>
      <c r="F86" s="14">
        <v>1</v>
      </c>
      <c r="G86" s="13" t="str">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baseline</v>
      </c>
    </row>
    <row r="87" spans="2:7" x14ac:dyDescent="0.35">
      <c r="B87" s="16">
        <f xml:space="preserve"> ROW( co_plotSelections[[#This Row],[ID]] ) - ROW( co_plotSelections[[#Headers],[ID]] )</f>
        <v>9</v>
      </c>
      <c r="C87" s="18" t="s">
        <v>194</v>
      </c>
      <c r="D87" s="18" t="s">
        <v>35</v>
      </c>
      <c r="E87" s="18" t="str">
        <f xml:space="preserve"> INDEX( co_plotList[inputsName], MATCH( co_plotSelections[[#This Row],[plot_id]], co_plotList[plot_id], 0 ) )</f>
        <v>input_risk1</v>
      </c>
      <c r="F87" s="14">
        <v>2</v>
      </c>
      <c r="G87" s="13" t="str">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8" spans="2:7" x14ac:dyDescent="0.35">
      <c r="B88" s="16">
        <f xml:space="preserve"> ROW( co_plotSelections[[#This Row],[ID]] ) - ROW( co_plotSelections[[#Headers],[ID]] )</f>
        <v>10</v>
      </c>
      <c r="C88" s="18" t="s">
        <v>194</v>
      </c>
      <c r="D88" s="18" t="s">
        <v>38</v>
      </c>
      <c r="E88" s="18" t="str">
        <f xml:space="preserve"> INDEX( co_plotList[inputsName], MATCH( co_plotSelections[[#This Row],[plot_id]], co_plotList[plot_id], 0 ) )</f>
        <v>input_risk1</v>
      </c>
      <c r="F88" s="14">
        <v>3</v>
      </c>
      <c r="G88" s="13">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2090</v>
      </c>
    </row>
    <row r="89" spans="2:7" x14ac:dyDescent="0.35">
      <c r="B89" s="16">
        <f xml:space="preserve"> ROW( co_plotSelections[[#This Row],[ID]] ) - ROW( co_plotSelections[[#Headers],[ID]] )</f>
        <v>11</v>
      </c>
      <c r="C89" s="18" t="s">
        <v>196</v>
      </c>
      <c r="D89" s="14" t="s">
        <v>32</v>
      </c>
      <c r="E89" s="14" t="str">
        <f xml:space="preserve"> INDEX( co_plotList[inputsName], MATCH( co_plotSelections[[#This Row],[plot_id]], co_plotList[plot_id], 0 ) )</f>
        <v>input_rates1</v>
      </c>
      <c r="F89" s="14">
        <v>1</v>
      </c>
      <c r="G89" s="13" t="str">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0" spans="2:7" x14ac:dyDescent="0.35">
      <c r="B90" s="16">
        <f xml:space="preserve"> ROW( co_plotSelections[[#This Row],[ID]] ) - ROW( co_plotSelections[[#Headers],[ID]] )</f>
        <v>12</v>
      </c>
      <c r="C90" s="18" t="s">
        <v>196</v>
      </c>
      <c r="D90" s="14" t="s">
        <v>34</v>
      </c>
      <c r="E90" s="14" t="str">
        <f xml:space="preserve"> INDEX( co_plotList[inputsName], MATCH( co_plotSelections[[#This Row],[plot_id]], co_plotList[plot_id], 0 ) )</f>
        <v>input_rates1</v>
      </c>
      <c r="F90" s="14">
        <v>2</v>
      </c>
      <c r="G90" s="13" t="str">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baseline</v>
      </c>
    </row>
    <row r="91" spans="2:7" x14ac:dyDescent="0.35">
      <c r="B91" s="16">
        <f xml:space="preserve"> ROW( co_plotSelections[[#This Row],[ID]] ) - ROW( co_plotSelections[[#Headers],[ID]] )</f>
        <v>13</v>
      </c>
      <c r="C91" s="18" t="s">
        <v>196</v>
      </c>
      <c r="D91" s="14" t="s">
        <v>37</v>
      </c>
      <c r="E91" s="14" t="str">
        <f xml:space="preserve"> INDEX( co_plotList[inputsName], MATCH( co_plotSelections[[#This Row],[plot_id]], co_plotList[plot_id], 0 ) )</f>
        <v>input_rates1</v>
      </c>
      <c r="F91" s="14">
        <v>3</v>
      </c>
      <c r="G91" s="13" t="str">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2" spans="2:7" x14ac:dyDescent="0.35">
      <c r="B92" s="16">
        <f xml:space="preserve"> ROW( co_plotSelections[[#This Row],[ID]] ) - ROW( co_plotSelections[[#Headers],[ID]] )</f>
        <v>14</v>
      </c>
      <c r="C92" s="18" t="s">
        <v>196</v>
      </c>
      <c r="D92" s="14" t="s">
        <v>35</v>
      </c>
      <c r="E92" s="14" t="str">
        <f xml:space="preserve"> INDEX( co_plotList[inputsName], MATCH( co_plotSelections[[#This Row],[plot_id]], co_plotList[plot_id], 0 ) )</f>
        <v>input_rates1</v>
      </c>
      <c r="F92" s="14">
        <v>4</v>
      </c>
      <c r="G92" s="13" t="str">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spans="2:7" x14ac:dyDescent="0.35">
      <c r="B93" s="16">
        <f xml:space="preserve"> ROW( co_plotSelections[[#This Row],[ID]] ) - ROW( co_plotSelections[[#Headers],[ID]] )</f>
        <v>15</v>
      </c>
      <c r="C93" s="18" t="s">
        <v>198</v>
      </c>
      <c r="D93" s="14" t="s">
        <v>32</v>
      </c>
      <c r="E93" s="14" t="str">
        <f xml:space="preserve"> INDEX( co_plotList[inputsName], MATCH( co_plotSelections[[#This Row],[plot_id]], co_plotList[plot_id], 0 ) )</f>
        <v>input_rates2</v>
      </c>
      <c r="F93" s="14">
        <v>1</v>
      </c>
      <c r="G93" s="13" t="str">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4" spans="2:7" x14ac:dyDescent="0.35">
      <c r="B94" s="16">
        <f xml:space="preserve"> ROW( co_plotSelections[[#This Row],[ID]] ) - ROW( co_plotSelections[[#Headers],[ID]] )</f>
        <v>16</v>
      </c>
      <c r="C94" s="18" t="s">
        <v>198</v>
      </c>
      <c r="D94" s="14" t="s">
        <v>35</v>
      </c>
      <c r="E94" s="14" t="str">
        <f xml:space="preserve"> INDEX( co_plotList[inputsName], MATCH( co_plotSelections[[#This Row],[plot_id]], co_plotList[plot_id], 0 ) )</f>
        <v>input_rates2</v>
      </c>
      <c r="F94" s="14">
        <v>2</v>
      </c>
      <c r="G94" s="13" t="str">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spans="2:7" x14ac:dyDescent="0.35">
      <c r="B95" s="16">
        <f xml:space="preserve"> ROW( co_plotSelections[[#This Row],[ID]] ) - ROW( co_plotSelections[[#Headers],[ID]] )</f>
        <v>17</v>
      </c>
      <c r="C95" s="18" t="s">
        <v>200</v>
      </c>
      <c r="D95" s="14" t="s">
        <v>74</v>
      </c>
      <c r="E95" s="14" t="str">
        <f xml:space="preserve"> INDEX( co_plotList[inputsName], MATCH( co_plotSelections[[#This Row],[plot_id]], co_plotList[plot_id], 0 ) )</f>
        <v>input_rates3</v>
      </c>
      <c r="F95" s="14">
        <v>1</v>
      </c>
      <c r="G95" s="13" t="str">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baseline</v>
      </c>
    </row>
    <row r="96" spans="2:7" x14ac:dyDescent="0.35">
      <c r="B96" s="16">
        <f xml:space="preserve"> ROW( co_plotSelections[[#This Row],[ID]] ) - ROW( co_plotSelections[[#Headers],[ID]] )</f>
        <v>18</v>
      </c>
      <c r="C96" s="18" t="s">
        <v>200</v>
      </c>
      <c r="D96" s="14" t="s">
        <v>35</v>
      </c>
      <c r="E96" s="14" t="str">
        <f xml:space="preserve"> INDEX( co_plotList[inputsName], MATCH( co_plotSelections[[#This Row],[plot_id]], co_plotList[plot_id], 0 ) )</f>
        <v>input_rates3</v>
      </c>
      <c r="F96" s="14">
        <v>2</v>
      </c>
      <c r="G96" s="13" t="str">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7" spans="2:7" x14ac:dyDescent="0.35">
      <c r="B97" s="16">
        <f xml:space="preserve"> ROW( co_plotSelections[[#This Row],[ID]] ) - ROW( co_plotSelections[[#Headers],[ID]] )</f>
        <v>19</v>
      </c>
      <c r="C97" s="18" t="s">
        <v>200</v>
      </c>
      <c r="D97" s="14" t="s">
        <v>38</v>
      </c>
      <c r="E97" s="14" t="str">
        <f xml:space="preserve"> INDEX( co_plotList[inputsName], MATCH( co_plotSelections[[#This Row],[plot_id]], co_plotList[plot_id], 0 ) )</f>
        <v>input_rates3</v>
      </c>
      <c r="F97" s="14">
        <v>3</v>
      </c>
      <c r="G97" s="13">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2090</v>
      </c>
    </row>
    <row r="98" spans="2:7" x14ac:dyDescent="0.35">
      <c r="B98" s="16">
        <f xml:space="preserve"> ROW( co_plotSelections[[#This Row],[ID]] ) - ROW( co_plotSelections[[#Headers],[ID]] )</f>
        <v>20</v>
      </c>
      <c r="C98" s="18" t="s">
        <v>225</v>
      </c>
      <c r="D98" s="14" t="s">
        <v>34</v>
      </c>
      <c r="E98" s="14" t="str">
        <f xml:space="preserve"> INDEX( co_plotList[inputsName], MATCH( co_plotSelections[[#This Row],[plot_id]], co_plotList[plot_id], 0 ) )</f>
        <v>input_rates4</v>
      </c>
      <c r="F98" s="14">
        <v>1</v>
      </c>
      <c r="G98" s="13" t="str">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9" spans="2:7" x14ac:dyDescent="0.35">
      <c r="B99" s="16">
        <f xml:space="preserve"> ROW( co_plotSelections[[#This Row],[ID]] ) - ROW( co_plotSelections[[#Headers],[ID]] )</f>
        <v>21</v>
      </c>
      <c r="C99" s="18" t="s">
        <v>225</v>
      </c>
      <c r="D99" s="14" t="s">
        <v>37</v>
      </c>
      <c r="E99" s="14" t="str">
        <f xml:space="preserve"> INDEX( co_plotList[inputsName], MATCH( co_plotSelections[[#This Row],[plot_id]], co_plotList[plot_id], 0 ) )</f>
        <v>input_rates4</v>
      </c>
      <c r="F99" s="14">
        <v>2</v>
      </c>
      <c r="G99" s="13" t="str">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100" spans="2:7" x14ac:dyDescent="0.35">
      <c r="B100" s="16">
        <f xml:space="preserve"> ROW( co_plotSelections[[#This Row],[ID]] ) - ROW( co_plotSelections[[#Headers],[ID]] )</f>
        <v>22</v>
      </c>
      <c r="C100" s="18" t="s">
        <v>225</v>
      </c>
      <c r="D100" s="14" t="s">
        <v>35</v>
      </c>
      <c r="E100" s="14" t="str">
        <f xml:space="preserve"> INDEX( co_plotList[inputsName], MATCH( co_plotSelections[[#This Row],[plot_id]], co_plotList[plot_id], 0 ) )</f>
        <v>input_rates4</v>
      </c>
      <c r="F100" s="14">
        <v>3</v>
      </c>
      <c r="G100" s="13" t="str">
        <f t="array" aca="1" ref="G10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101" spans="2:7" x14ac:dyDescent="0.35">
      <c r="B101" s="16">
        <f xml:space="preserve"> ROW( co_plotSelections[[#This Row],[ID]] ) - ROW( co_plotSelections[[#Headers],[ID]] )</f>
        <v>23</v>
      </c>
      <c r="C101" s="18" t="s">
        <v>225</v>
      </c>
      <c r="D101" s="14" t="s">
        <v>38</v>
      </c>
      <c r="E101" s="14" t="str">
        <f xml:space="preserve"> INDEX( co_plotList[inputsName], MATCH( co_plotSelections[[#This Row],[plot_id]], co_plotList[plot_id], 0 ) )</f>
        <v>input_rates4</v>
      </c>
      <c r="F101" s="14">
        <v>4</v>
      </c>
      <c r="G101" s="13" t="str">
        <f t="array" aca="1" ref="G10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4" spans="2:7" x14ac:dyDescent="0.35">
      <c r="B104" s="9" t="s">
        <v>207</v>
      </c>
    </row>
    <row r="105" spans="2:7" x14ac:dyDescent="0.35">
      <c r="B105" s="9" t="s">
        <v>100</v>
      </c>
      <c r="C105" s="9" t="s">
        <v>186</v>
      </c>
      <c r="D105" s="9" t="s">
        <v>208</v>
      </c>
      <c r="E105" s="9" t="s">
        <v>209</v>
      </c>
    </row>
    <row r="106" spans="2:7" x14ac:dyDescent="0.35">
      <c r="B106" s="16">
        <f xml:space="preserve"> ROW( co_plotLabels[[#This Row],[ID]] ) - ROW( co_plotLabels[[#Headers],[ID]] )</f>
        <v>1</v>
      </c>
      <c r="C106" s="18" t="s">
        <v>189</v>
      </c>
      <c r="D106" s="18" t="s">
        <v>210</v>
      </c>
      <c r="E106" s="18" t="str">
        <f ca="1" xml:space="preserve"> _xlfn.IFNA( _xlfn.TEXTJOIN("", TRUE, "Avoided ", INDEX(co_sectorInfo[Alternate Plot Title],MATCH(input_sector,co_sectorInfo[sector],0)), " in ", $G$79, " populations", " - ",$G$81), "" )</f>
        <v>Avoided mortality in Minority populations - CONUS</v>
      </c>
    </row>
    <row r="107" spans="2:7" x14ac:dyDescent="0.35">
      <c r="B107" s="16">
        <f xml:space="preserve"> ROW( co_plotLabels[[#This Row],[ID]] ) - ROW( co_plotLabels[[#Headers],[ID]] )</f>
        <v>2</v>
      </c>
      <c r="C107" s="18" t="s">
        <v>189</v>
      </c>
      <c r="D107" s="18" t="s">
        <v>211</v>
      </c>
      <c r="E107" s="18" t="s">
        <v>38</v>
      </c>
    </row>
    <row r="108" spans="2:7" x14ac:dyDescent="0.35">
      <c r="B108" s="16">
        <f xml:space="preserve"> ROW( co_plotLabels[[#This Row],[ID]] ) - ROW( co_plotLabels[[#Headers],[ID]] )</f>
        <v>3</v>
      </c>
      <c r="C108" s="18" t="s">
        <v>189</v>
      </c>
      <c r="D108" s="18" t="s">
        <v>212</v>
      </c>
      <c r="E108" s="15" t="str">
        <f xml:space="preserve"> _xlfn.IFNA( _xlfn.TEXTJOIN("", TRUE, "Avoided ", INDEX(co_sectorInfo[Alternate Plot Title],MATCH(input_sector,co_sectorInfo[sector],0))), "" )</f>
        <v>Avoided mortality</v>
      </c>
    </row>
    <row r="109" spans="2:7" x14ac:dyDescent="0.35">
      <c r="B109" s="16">
        <f xml:space="preserve"> ROW( co_plotLabels[[#This Row],[ID]] ) - ROW( co_plotLabels[[#Headers],[ID]] )</f>
        <v>4</v>
      </c>
      <c r="C109" s="18" t="s">
        <v>191</v>
      </c>
      <c r="D109" s="14" t="s">
        <v>210</v>
      </c>
      <c r="E109" s="15" t="str">
        <f ca="1" xml:space="preserve"> _xlfn.IFNA( _xlfn.TEXTJOIN("", TRUE, "Avoided ", INDEX(co_sectorInfo[Alternate Plot Title],MATCH(input_sector,co_sectorInfo[sector],0)), " for ", $G$83,", ", $G$85, " - ",$G$84), "" )</f>
        <v>Avoided mortality for , 2050 - CONUS</v>
      </c>
    </row>
    <row r="110" spans="2:7" x14ac:dyDescent="0.35">
      <c r="B110" s="16">
        <f xml:space="preserve"> ROW( co_plotLabels[[#This Row],[ID]] ) - ROW( co_plotLabels[[#Headers],[ID]] )</f>
        <v>5</v>
      </c>
      <c r="C110" s="18" t="s">
        <v>194</v>
      </c>
      <c r="D110" s="14" t="s">
        <v>210</v>
      </c>
      <c r="E110" s="15" t="str">
        <f ca="1">IF( OR( $G$88 = "", $G$86 = "", $G$87 = "" ), "", _xlfn.TEXTJOIN("",TRUE,"Difference in risk in ", $G$88, " for ", $G$86, " - ", $G$87) )</f>
        <v>Difference in risk in 2090 for baseline - CONUS</v>
      </c>
    </row>
    <row r="111" spans="2:7" x14ac:dyDescent="0.35">
      <c r="B111" s="16">
        <f xml:space="preserve"> ROW( co_plotLabels[[#This Row],[ID]] ) - ROW( co_plotLabels[[#Headers],[ID]] )</f>
        <v>6</v>
      </c>
      <c r="C111" s="18" t="s">
        <v>196</v>
      </c>
      <c r="D111" s="14" t="s">
        <v>210</v>
      </c>
      <c r="E111" s="18" t="str">
        <f ca="1" xml:space="preserve"> _xlfn.IFNA( _xlfn.TEXTJOIN("", TRUE, "Avoided ", INDEX(co_sectorInfo[impactUnit],MATCH(input_sector,co_sectorInfo[sector],0)), " ",
     INDEX(co_sectorInfo[rateUnitLabel],MATCH(input_sector,co_sectorInfo[sector],0)), " in ", $G$89, " populations for ", $G$91," - ", $G$92), "" )</f>
        <v>Avoided mortality per 100k in Minority populations for  - CONUS</v>
      </c>
    </row>
    <row r="112" spans="2:7" x14ac:dyDescent="0.35">
      <c r="B112" s="16">
        <f xml:space="preserve"> ROW( co_plotLabels[[#This Row],[ID]] ) - ROW( co_plotLabels[[#Headers],[ID]] )</f>
        <v>7</v>
      </c>
      <c r="C112" s="18" t="s">
        <v>196</v>
      </c>
      <c r="D112" s="14" t="s">
        <v>211</v>
      </c>
      <c r="E112" s="18" t="s">
        <v>38</v>
      </c>
    </row>
    <row r="113" spans="2:5" x14ac:dyDescent="0.35">
      <c r="B113" s="16">
        <f xml:space="preserve"> ROW( co_plotLabels[[#This Row],[ID]] ) - ROW( co_plotLabels[[#Headers],[ID]] )</f>
        <v>8</v>
      </c>
      <c r="C113" s="18" t="s">
        <v>196</v>
      </c>
      <c r="D113" s="14" t="s">
        <v>212</v>
      </c>
      <c r="E113" s="15" t="str">
        <f xml:space="preserve"> _xlfn.IFNA( _xlfn.TEXTJOIN("", TRUE, "Avoided ", INDEX(co_sectorInfo[impactUnit],MATCH(input_sector,co_sectorInfo[sector],0)), " ", INDEX(co_sectorInfo[rateUnitLabel],MATCH(input_sector,co_sectorInfo[sector],0))), "" )</f>
        <v>Avoided mortality per 100k</v>
      </c>
    </row>
    <row r="114" spans="2:5" x14ac:dyDescent="0.35">
      <c r="B114" s="16">
        <f xml:space="preserve"> ROW( co_plotLabels[[#This Row],[ID]] ) - ROW( co_plotLabels[[#Headers],[ID]] )</f>
        <v>9</v>
      </c>
      <c r="C114" s="18" t="s">
        <v>198</v>
      </c>
      <c r="D114" s="14" t="s">
        <v>210</v>
      </c>
      <c r="E114" s="18" t="str">
        <f ca="1" xml:space="preserve"> _xlfn.IFNA( _xlfn.TEXTJOIN("", TRUE, "Additional ", INDEX(co_sectorInfo[impactUnit],MATCH(input_sector,co_sectorInfo[sector],0)), " ",
    INDEX(co_sectorInfo[rateUnitLabel],MATCH(input_sector,co_sectorInfo[sector],0)), " in ", $G$93, " populations", " - ", $G$94), "" )</f>
        <v>Additional mortality per 100k in Minority populations - CONUS</v>
      </c>
    </row>
    <row r="115" spans="2:5" x14ac:dyDescent="0.35">
      <c r="B115" s="16">
        <f xml:space="preserve"> ROW( co_plotLabels[[#This Row],[ID]] ) - ROW( co_plotLabels[[#Headers],[ID]] )</f>
        <v>10</v>
      </c>
      <c r="C115" s="18" t="s">
        <v>198</v>
      </c>
      <c r="D115" s="14" t="s">
        <v>211</v>
      </c>
      <c r="E115" s="18" t="s">
        <v>38</v>
      </c>
    </row>
    <row r="116" spans="2:5" x14ac:dyDescent="0.35">
      <c r="B116" s="16">
        <f xml:space="preserve"> ROW( co_plotLabels[[#This Row],[ID]] ) - ROW( co_plotLabels[[#Headers],[ID]] )</f>
        <v>11</v>
      </c>
      <c r="C116" s="18" t="s">
        <v>198</v>
      </c>
      <c r="D116" s="14" t="s">
        <v>212</v>
      </c>
      <c r="E116" s="18" t="str">
        <f xml:space="preserve"> _xlfn.IFNA( _xlfn.TEXTJOIN("", TRUE, INDEX(co_sectorInfo[impactUnitFormatted],MATCH(input_sector,co_sectorInfo[sector],0))," ", INDEX(co_sectorInfo[rateUnitLabel],MATCH(input_sector,co_sectorInfo[sector],0))), "" )</f>
        <v>Mortality per 100k</v>
      </c>
    </row>
    <row r="117" spans="2:5" x14ac:dyDescent="0.35">
      <c r="B117" s="16">
        <f xml:space="preserve"> ROW( co_plotLabels[[#This Row],[ID]] ) - ROW( co_plotLabels[[#Headers],[ID]] )</f>
        <v>12</v>
      </c>
      <c r="C117" s="18" t="s">
        <v>200</v>
      </c>
      <c r="D117" s="14" t="s">
        <v>210</v>
      </c>
      <c r="E117" s="18" t="str">
        <f ca="1" xml:space="preserve"> _xlfn.IFNA( _xlfn.TEXTJOIN("", TRUE, "Additional ", INDEX(co_sectorInfo[impactUnit],MATCH(input_sector,co_sectorInfo[sector],0))," ", INDEX(co_sectorInfo[rateUnitLabel],MATCH(input_sector,co_sectorInfo[sector],0)), " for ", $G$95, ", ", $G$97," - ", $G$96), "" )</f>
        <v>Additional mortality per 100k for baseline, 2090 - CONUS</v>
      </c>
    </row>
    <row r="118" spans="2:5" x14ac:dyDescent="0.35">
      <c r="B118" s="16">
        <f xml:space="preserve"> ROW( co_plotLabels[[#This Row],[ID]] ) - ROW( co_plotLabels[[#Headers],[ID]] )</f>
        <v>13</v>
      </c>
      <c r="C118" s="18" t="s">
        <v>225</v>
      </c>
      <c r="D118" s="14" t="s">
        <v>210</v>
      </c>
      <c r="E118" s="18" t="str">
        <f ca="1" xml:space="preserve"> _xlfn.IFNA( _xlfn.TEXTJOIN("", TRUE, "Avoided ", INDEX(co_sectorInfo[impactUnit],MATCH(input_sector,co_sectorInfo[sector],0))," ", INDEX(co_sectorInfo[rateUnitLabel],MATCH(input_sector,co_sectorInfo[sector],0)), " for ", $G$99, ", ", $G$101," - ", $G$100), "" )</f>
        <v>Avoided mortality per 100k for , 2050 - CONUS</v>
      </c>
    </row>
    <row r="121" spans="2:5" x14ac:dyDescent="0.35">
      <c r="B121" s="9" t="s">
        <v>213</v>
      </c>
    </row>
    <row r="122" spans="2:5" x14ac:dyDescent="0.35">
      <c r="B122" s="9" t="s">
        <v>100</v>
      </c>
      <c r="C122" s="9" t="s">
        <v>35</v>
      </c>
    </row>
    <row r="123" spans="2:5" x14ac:dyDescent="0.35">
      <c r="B123" s="16">
        <f xml:space="preserve"> ROW( co_regions[[#This Row],[ID]] ) - ROW( co_regions[[#Headers],[ID]] )</f>
        <v>1</v>
      </c>
      <c r="C123" s="18" t="s">
        <v>214</v>
      </c>
    </row>
    <row r="124" spans="2:5" x14ac:dyDescent="0.35">
      <c r="B124" s="16">
        <f xml:space="preserve"> ROW( co_regions[[#This Row],[ID]] ) - ROW( co_regions[[#Headers],[ID]] )</f>
        <v>2</v>
      </c>
      <c r="C124" s="18" t="s">
        <v>215</v>
      </c>
    </row>
    <row r="125" spans="2:5" x14ac:dyDescent="0.35">
      <c r="B125" s="16">
        <f xml:space="preserve"> ROW( co_regions[[#This Row],[ID]] ) - ROW( co_regions[[#Headers],[ID]] )</f>
        <v>3</v>
      </c>
      <c r="C125" s="18" t="s">
        <v>216</v>
      </c>
    </row>
    <row r="126" spans="2:5" x14ac:dyDescent="0.35">
      <c r="B126" s="16">
        <f xml:space="preserve"> ROW( co_regions[[#This Row],[ID]] ) - ROW( co_regions[[#Headers],[ID]] )</f>
        <v>4</v>
      </c>
      <c r="C126" s="18" t="s">
        <v>217</v>
      </c>
    </row>
    <row r="127" spans="2:5" x14ac:dyDescent="0.35">
      <c r="B127" s="16">
        <f xml:space="preserve"> ROW( co_regions[[#This Row],[ID]] ) - ROW( co_regions[[#Headers],[ID]] )</f>
        <v>5</v>
      </c>
      <c r="C127" s="18" t="s">
        <v>218</v>
      </c>
    </row>
    <row r="128" spans="2:5" x14ac:dyDescent="0.35">
      <c r="B128" s="16">
        <f xml:space="preserve"> ROW( co_regions[[#This Row],[ID]] ) - ROW( co_regions[[#Headers],[ID]] )</f>
        <v>6</v>
      </c>
      <c r="C128" s="18" t="s">
        <v>219</v>
      </c>
    </row>
    <row r="129" spans="2:3" x14ac:dyDescent="0.35">
      <c r="B129" s="16">
        <f xml:space="preserve"> ROW( co_regions[[#This Row],[ID]] ) - ROW( co_regions[[#Headers],[ID]] )</f>
        <v>7</v>
      </c>
      <c r="C129" s="18" t="s">
        <v>220</v>
      </c>
    </row>
    <row r="130" spans="2:3" x14ac:dyDescent="0.35">
      <c r="B130" s="16">
        <f xml:space="preserve"> ROW( co_regions[[#This Row],[ID]] ) - ROW( co_regions[[#Headers],[ID]] )</f>
        <v>8</v>
      </c>
      <c r="C130" s="18" t="s">
        <v>36</v>
      </c>
    </row>
    <row r="133" spans="2:3" x14ac:dyDescent="0.35">
      <c r="B133" s="9" t="s">
        <v>221</v>
      </c>
    </row>
    <row r="134" spans="2:3" x14ac:dyDescent="0.35">
      <c r="B134" s="9" t="s">
        <v>100</v>
      </c>
      <c r="C134" s="9" t="s">
        <v>38</v>
      </c>
    </row>
    <row r="135" spans="2:3" x14ac:dyDescent="0.35">
      <c r="B135" s="16">
        <f xml:space="preserve"> ROW( co_years[[#This Row],[ID]] ) - ROW( co_years[[#Headers],[ID]] )</f>
        <v>1</v>
      </c>
      <c r="C135" s="15">
        <f xml:space="preserve"> 2010 + ( co_years[[#This Row],[ID]] - 1 ) * 5</f>
        <v>2010</v>
      </c>
    </row>
    <row r="136" spans="2:3" x14ac:dyDescent="0.35">
      <c r="B136" s="16">
        <f xml:space="preserve"> ROW( co_years[[#This Row],[ID]] ) - ROW( co_years[[#Headers],[ID]] )</f>
        <v>2</v>
      </c>
      <c r="C136" s="15">
        <f xml:space="preserve"> 2010 + ( co_years[[#This Row],[ID]] - 1 ) * 5</f>
        <v>2015</v>
      </c>
    </row>
    <row r="137" spans="2:3" x14ac:dyDescent="0.35">
      <c r="B137" s="16">
        <f xml:space="preserve"> ROW( co_years[[#This Row],[ID]] ) - ROW( co_years[[#Headers],[ID]] )</f>
        <v>3</v>
      </c>
      <c r="C137" s="15">
        <f xml:space="preserve"> 2010 + ( co_years[[#This Row],[ID]] - 1 ) * 5</f>
        <v>2020</v>
      </c>
    </row>
    <row r="138" spans="2:3" x14ac:dyDescent="0.35">
      <c r="B138" s="16">
        <f xml:space="preserve"> ROW( co_years[[#This Row],[ID]] ) - ROW( co_years[[#Headers],[ID]] )</f>
        <v>4</v>
      </c>
      <c r="C138" s="15">
        <f xml:space="preserve"> 2010 + ( co_years[[#This Row],[ID]] - 1 ) * 5</f>
        <v>2025</v>
      </c>
    </row>
    <row r="139" spans="2:3" x14ac:dyDescent="0.35">
      <c r="B139" s="16">
        <f xml:space="preserve"> ROW( co_years[[#This Row],[ID]] ) - ROW( co_years[[#Headers],[ID]] )</f>
        <v>5</v>
      </c>
      <c r="C139" s="15">
        <f xml:space="preserve"> 2010 + ( co_years[[#This Row],[ID]] - 1 ) * 5</f>
        <v>2030</v>
      </c>
    </row>
    <row r="140" spans="2:3" x14ac:dyDescent="0.35">
      <c r="B140" s="16">
        <f xml:space="preserve"> ROW( co_years[[#This Row],[ID]] ) - ROW( co_years[[#Headers],[ID]] )</f>
        <v>6</v>
      </c>
      <c r="C140" s="15">
        <f xml:space="preserve"> 2010 + ( co_years[[#This Row],[ID]] - 1 ) * 5</f>
        <v>2035</v>
      </c>
    </row>
    <row r="141" spans="2:3" x14ac:dyDescent="0.35">
      <c r="B141" s="16">
        <f xml:space="preserve"> ROW( co_years[[#This Row],[ID]] ) - ROW( co_years[[#Headers],[ID]] )</f>
        <v>7</v>
      </c>
      <c r="C141" s="15">
        <f xml:space="preserve"> 2010 + ( co_years[[#This Row],[ID]] - 1 ) * 5</f>
        <v>2040</v>
      </c>
    </row>
    <row r="142" spans="2:3" x14ac:dyDescent="0.35">
      <c r="B142" s="16">
        <f xml:space="preserve"> ROW( co_years[[#This Row],[ID]] ) - ROW( co_years[[#Headers],[ID]] )</f>
        <v>8</v>
      </c>
      <c r="C142" s="15">
        <f xml:space="preserve"> 2010 + ( co_years[[#This Row],[ID]] - 1 ) * 5</f>
        <v>2045</v>
      </c>
    </row>
    <row r="143" spans="2:3" x14ac:dyDescent="0.35">
      <c r="B143" s="16">
        <f xml:space="preserve"> ROW( co_years[[#This Row],[ID]] ) - ROW( co_years[[#Headers],[ID]] )</f>
        <v>9</v>
      </c>
      <c r="C143" s="15">
        <f xml:space="preserve"> 2010 + ( co_years[[#This Row],[ID]] - 1 ) * 5</f>
        <v>2050</v>
      </c>
    </row>
    <row r="144" spans="2:3" x14ac:dyDescent="0.35">
      <c r="B144" s="16">
        <f xml:space="preserve"> ROW( co_years[[#This Row],[ID]] ) - ROW( co_years[[#Headers],[ID]] )</f>
        <v>10</v>
      </c>
      <c r="C144" s="15">
        <f xml:space="preserve"> 2010 + ( co_years[[#This Row],[ID]] - 1 ) * 5</f>
        <v>2055</v>
      </c>
    </row>
    <row r="145" spans="2:5" x14ac:dyDescent="0.35">
      <c r="B145" s="16">
        <f xml:space="preserve"> ROW( co_years[[#This Row],[ID]] ) - ROW( co_years[[#Headers],[ID]] )</f>
        <v>11</v>
      </c>
      <c r="C145" s="15">
        <f xml:space="preserve"> 2010 + ( co_years[[#This Row],[ID]] - 1 ) * 5</f>
        <v>2060</v>
      </c>
    </row>
    <row r="146" spans="2:5" x14ac:dyDescent="0.35">
      <c r="B146" s="16">
        <f xml:space="preserve"> ROW( co_years[[#This Row],[ID]] ) - ROW( co_years[[#Headers],[ID]] )</f>
        <v>12</v>
      </c>
      <c r="C146" s="15">
        <f xml:space="preserve"> 2010 + ( co_years[[#This Row],[ID]] - 1 ) * 5</f>
        <v>2065</v>
      </c>
    </row>
    <row r="147" spans="2:5" x14ac:dyDescent="0.35">
      <c r="B147" s="16">
        <f xml:space="preserve"> ROW( co_years[[#This Row],[ID]] ) - ROW( co_years[[#Headers],[ID]] )</f>
        <v>13</v>
      </c>
      <c r="C147" s="15">
        <f xml:space="preserve"> 2010 + ( co_years[[#This Row],[ID]] - 1 ) * 5</f>
        <v>2070</v>
      </c>
    </row>
    <row r="148" spans="2:5" x14ac:dyDescent="0.35">
      <c r="B148" s="16">
        <f xml:space="preserve"> ROW( co_years[[#This Row],[ID]] ) - ROW( co_years[[#Headers],[ID]] )</f>
        <v>14</v>
      </c>
      <c r="C148" s="15">
        <f xml:space="preserve"> 2010 + ( co_years[[#This Row],[ID]] - 1 ) * 5</f>
        <v>2075</v>
      </c>
    </row>
    <row r="149" spans="2:5" x14ac:dyDescent="0.35">
      <c r="B149" s="16">
        <f xml:space="preserve"> ROW( co_years[[#This Row],[ID]] ) - ROW( co_years[[#Headers],[ID]] )</f>
        <v>15</v>
      </c>
      <c r="C149" s="15">
        <f xml:space="preserve"> 2010 + ( co_years[[#This Row],[ID]] - 1 ) * 5</f>
        <v>2080</v>
      </c>
    </row>
    <row r="150" spans="2:5" x14ac:dyDescent="0.35">
      <c r="B150" s="16">
        <f xml:space="preserve"> ROW( co_years[[#This Row],[ID]] ) - ROW( co_years[[#Headers],[ID]] )</f>
        <v>16</v>
      </c>
      <c r="C150" s="15">
        <f xml:space="preserve"> 2010 + ( co_years[[#This Row],[ID]] - 1 ) * 5</f>
        <v>2085</v>
      </c>
    </row>
    <row r="151" spans="2:5" x14ac:dyDescent="0.35">
      <c r="B151" s="16">
        <f xml:space="preserve"> ROW( co_years[[#This Row],[ID]] ) - ROW( co_years[[#Headers],[ID]] )</f>
        <v>17</v>
      </c>
      <c r="C151" s="15">
        <f xml:space="preserve"> 2010 + ( co_years[[#This Row],[ID]] - 1 ) * 5</f>
        <v>2090</v>
      </c>
    </row>
    <row r="153" spans="2:5" x14ac:dyDescent="0.35">
      <c r="B153" s="9" t="s">
        <v>222</v>
      </c>
    </row>
    <row r="154" spans="2:5" x14ac:dyDescent="0.35">
      <c r="B154" s="9" t="s">
        <v>100</v>
      </c>
      <c r="C154" s="9" t="s">
        <v>83</v>
      </c>
      <c r="D154" s="9" t="s">
        <v>160</v>
      </c>
      <c r="E154" s="9" t="s">
        <v>223</v>
      </c>
    </row>
    <row r="155" spans="2:5" x14ac:dyDescent="0.35">
      <c r="B155" s="16">
        <f xml:space="preserve"> ROW( svValidTypes[[#This Row],[ID]] ) - ROW( svValidTypes[[#Headers],[ID]] )</f>
        <v>1</v>
      </c>
      <c r="C155" s="18" t="s">
        <v>161</v>
      </c>
      <c r="D155" s="18" t="s">
        <v>23</v>
      </c>
      <c r="E155" s="18" t="s">
        <v>237</v>
      </c>
    </row>
    <row r="156" spans="2:5" x14ac:dyDescent="0.35">
      <c r="B156" s="16">
        <f xml:space="preserve"> ROW( svValidTypes[[#This Row],[ID]] ) - ROW( svValidTypes[[#Headers],[ID]] )</f>
        <v>2</v>
      </c>
      <c r="C156" s="18" t="s">
        <v>162</v>
      </c>
      <c r="D156" s="18" t="s">
        <v>33</v>
      </c>
      <c r="E156" s="18" t="s">
        <v>237</v>
      </c>
    </row>
    <row r="157" spans="2:5" x14ac:dyDescent="0.35">
      <c r="B157" s="16">
        <f xml:space="preserve"> ROW( svValidTypes[[#This Row],[ID]] ) - ROW( svValidTypes[[#Headers],[ID]] )</f>
        <v>3</v>
      </c>
      <c r="C157" s="18" t="s">
        <v>163</v>
      </c>
      <c r="D157" s="18" t="s">
        <v>27</v>
      </c>
      <c r="E157" s="18" t="s">
        <v>238</v>
      </c>
    </row>
    <row r="158" spans="2:5" x14ac:dyDescent="0.35">
      <c r="B158" s="16">
        <f xml:space="preserve"> ROW( svValidTypes[[#This Row],[ID]] ) - ROW( svValidTypes[[#Headers],[ID]] )</f>
        <v>4</v>
      </c>
      <c r="C158" s="18" t="s">
        <v>164</v>
      </c>
      <c r="D158" s="18" t="s">
        <v>29</v>
      </c>
      <c r="E158" s="18" t="s">
        <v>224</v>
      </c>
    </row>
  </sheetData>
  <pageMargins left="0.7" right="0.7" top="0.75" bottom="0.75" header="0.3" footer="0.3"/>
  <pageSetup orientation="portrait"/>
  <drawing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input_rates4</vt:lpstr>
      <vt:lpstr>input_risk1</vt:lpstr>
      <vt:lpstr>input_sector</vt:lpstr>
      <vt:lpstr>list_regions</vt:lpstr>
      <vt:lpstr>list_scenarios</vt:lpstr>
      <vt:lpstr>list_svGroups</vt:lpstr>
      <vt:lpstr>list_years</vt:lpstr>
      <vt:lpstr>mv_sector</vt:lpstr>
      <vt:lpstr>n_ethnicities</vt:lpstr>
      <vt:lpstr>n_scenarios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Hartin, Corinne</cp:lastModifiedBy>
  <cp:revision/>
  <dcterms:created xsi:type="dcterms:W3CDTF">2015-06-05T18:17:20Z</dcterms:created>
  <dcterms:modified xsi:type="dcterms:W3CDTF">2022-12-06T20:22:16Z</dcterms:modified>
  <cp:category/>
  <cp:contentStatus/>
</cp:coreProperties>
</file>